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drawings/drawing4.xml" ContentType="application/vnd.openxmlformats-officedocument.drawing+xml"/>
  <Override PartName="/xl/comments8.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omments9.xml" ContentType="application/vnd.openxmlformats-officedocument.spreadsheetml.comments+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F:\New Investment Banking Project 2025\"/>
    </mc:Choice>
  </mc:AlternateContent>
  <xr:revisionPtr revIDLastSave="0" documentId="13_ncr:1_{5BCAFA96-B5BD-4756-B9EA-387AED2AE6EA}" xr6:coauthVersionLast="47" xr6:coauthVersionMax="47" xr10:uidLastSave="{00000000-0000-0000-0000-000000000000}"/>
  <bookViews>
    <workbookView xWindow="-120" yWindow="-120" windowWidth="20730" windowHeight="11160" tabRatio="863" firstSheet="5" activeTab="14" xr2:uid="{B42AC8AE-F130-4F15-A805-43DD64D6B463}"/>
  </bookViews>
  <sheets>
    <sheet name="One Pager Profile" sheetId="15" r:id="rId1"/>
    <sheet name="Financials&gt;" sheetId="4" r:id="rId2"/>
    <sheet name="IS-Driver" sheetId="1" r:id="rId3"/>
    <sheet name="FS- Analysis" sheetId="2" r:id="rId4"/>
    <sheet name="Share Calculation" sheetId="3" r:id="rId5"/>
    <sheet name="Ratio Analysis" sheetId="5" r:id="rId6"/>
    <sheet name="DuPont Analysis" sheetId="7" r:id="rId7"/>
    <sheet name="Altman Z Score" sheetId="6" r:id="rId8"/>
    <sheet name="Valuation&gt;" sheetId="14" r:id="rId9"/>
    <sheet name="DCF" sheetId="8" r:id="rId10"/>
    <sheet name=" Beta Calculation" sheetId="12" r:id="rId11"/>
    <sheet name="Comps Value" sheetId="9" r:id="rId12"/>
    <sheet name="Peers Data" sheetId="13" state="hidden" r:id="rId13"/>
    <sheet name="Presentation" sheetId="19" state="hidden" r:id="rId14"/>
    <sheet name="Football Field Analysis" sheetId="11" r:id="rId15"/>
    <sheet name="One pager Rough" sheetId="16" state="hidden" r:id="rId16"/>
    <sheet name="Calculations" sheetId="18" state="hidden" r:id="rId17"/>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5" l="1"/>
  <c r="O30" i="9"/>
  <c r="P30" i="9"/>
  <c r="N30" i="9"/>
  <c r="C137" i="19" l="1"/>
  <c r="D137" i="19"/>
  <c r="E137" i="19"/>
  <c r="C138" i="19"/>
  <c r="D138" i="19"/>
  <c r="E138" i="19"/>
  <c r="C136" i="19"/>
  <c r="D136" i="19"/>
  <c r="E136" i="19"/>
  <c r="E118" i="19"/>
  <c r="F118" i="19"/>
  <c r="G118" i="19"/>
  <c r="D118" i="19"/>
  <c r="C117" i="19"/>
  <c r="D117" i="19"/>
  <c r="E117" i="19"/>
  <c r="F117" i="19"/>
  <c r="G117" i="19"/>
  <c r="E106" i="19"/>
  <c r="F106" i="19"/>
  <c r="E105" i="19"/>
  <c r="F105" i="19"/>
  <c r="G105" i="19"/>
  <c r="H105" i="19"/>
  <c r="I105" i="19"/>
  <c r="J105" i="19"/>
  <c r="K105" i="19"/>
  <c r="E104" i="19"/>
  <c r="F104" i="19"/>
  <c r="E103" i="19"/>
  <c r="F103" i="19"/>
  <c r="E102" i="19"/>
  <c r="F102" i="19"/>
  <c r="B2" i="6"/>
  <c r="D97" i="19"/>
  <c r="E97" i="19"/>
  <c r="F97" i="19"/>
  <c r="D98" i="19"/>
  <c r="E98" i="19"/>
  <c r="F98" i="19"/>
  <c r="G98" i="19"/>
  <c r="H98" i="19"/>
  <c r="I98" i="19"/>
  <c r="J98" i="19"/>
  <c r="K98" i="19"/>
  <c r="D99" i="19"/>
  <c r="E99" i="19"/>
  <c r="F99" i="19"/>
  <c r="G99" i="19"/>
  <c r="H99" i="19"/>
  <c r="I99" i="19"/>
  <c r="J99" i="19"/>
  <c r="K99" i="19"/>
  <c r="E94" i="19"/>
  <c r="F94" i="19"/>
  <c r="G94" i="19"/>
  <c r="H94" i="19"/>
  <c r="I94" i="19"/>
  <c r="J94" i="19"/>
  <c r="K94" i="19"/>
  <c r="E92" i="19"/>
  <c r="F92" i="19"/>
  <c r="G92" i="19"/>
  <c r="H92" i="19"/>
  <c r="I92" i="19"/>
  <c r="J92" i="19"/>
  <c r="K92" i="19"/>
  <c r="E93" i="19"/>
  <c r="F93" i="19"/>
  <c r="G93" i="19"/>
  <c r="H93" i="19"/>
  <c r="I93" i="19"/>
  <c r="J93" i="19"/>
  <c r="K93" i="19"/>
  <c r="E91" i="19"/>
  <c r="F91" i="19"/>
  <c r="G91" i="19"/>
  <c r="H91" i="19"/>
  <c r="I91" i="19"/>
  <c r="J91" i="19"/>
  <c r="K91" i="19"/>
  <c r="D88" i="19"/>
  <c r="E88" i="19"/>
  <c r="F88" i="19"/>
  <c r="D87" i="19"/>
  <c r="E87" i="19"/>
  <c r="F87" i="19"/>
  <c r="D84" i="19"/>
  <c r="E84" i="19"/>
  <c r="F84" i="19"/>
  <c r="D83" i="19"/>
  <c r="E83" i="19"/>
  <c r="F83" i="19"/>
  <c r="D62" i="19"/>
  <c r="E62" i="19"/>
  <c r="F62" i="19"/>
  <c r="D61" i="19"/>
  <c r="E61" i="19"/>
  <c r="F61" i="19"/>
  <c r="G61" i="19"/>
  <c r="H61" i="19"/>
  <c r="I61" i="19"/>
  <c r="J61" i="19"/>
  <c r="K61" i="19"/>
  <c r="D60" i="19"/>
  <c r="E60" i="19"/>
  <c r="F60" i="19"/>
  <c r="G60" i="19"/>
  <c r="H60" i="19"/>
  <c r="I60" i="19"/>
  <c r="J60" i="19"/>
  <c r="K60" i="19"/>
  <c r="J59" i="19"/>
  <c r="D57" i="19"/>
  <c r="E57" i="19"/>
  <c r="F57" i="19"/>
  <c r="D56" i="19"/>
  <c r="E56" i="19"/>
  <c r="F56" i="19"/>
  <c r="G56" i="19"/>
  <c r="H56" i="19"/>
  <c r="I56" i="19"/>
  <c r="J56" i="19"/>
  <c r="K56" i="19"/>
  <c r="D55" i="19"/>
  <c r="E55" i="19"/>
  <c r="F55" i="19"/>
  <c r="G55" i="19"/>
  <c r="H55" i="19"/>
  <c r="I55" i="19"/>
  <c r="J55" i="19"/>
  <c r="K55" i="19"/>
  <c r="C79" i="19"/>
  <c r="D79" i="19"/>
  <c r="E79" i="19"/>
  <c r="C78" i="19"/>
  <c r="D78" i="19"/>
  <c r="E78" i="19"/>
  <c r="F78" i="19"/>
  <c r="G78" i="19"/>
  <c r="H78" i="19"/>
  <c r="I78" i="19"/>
  <c r="J78" i="19"/>
  <c r="C77" i="19"/>
  <c r="D77" i="19"/>
  <c r="E77" i="19"/>
  <c r="C76" i="19"/>
  <c r="D76" i="19"/>
  <c r="E76" i="19"/>
  <c r="C75" i="19"/>
  <c r="D75" i="19"/>
  <c r="E75" i="19"/>
  <c r="F75" i="19"/>
  <c r="G75" i="19"/>
  <c r="H75" i="19"/>
  <c r="I75" i="19"/>
  <c r="J75" i="19"/>
  <c r="C74" i="19"/>
  <c r="D74" i="19"/>
  <c r="E74" i="19"/>
  <c r="F74" i="19"/>
  <c r="G74" i="19"/>
  <c r="H74" i="19"/>
  <c r="I74" i="19"/>
  <c r="J74" i="19"/>
  <c r="D206" i="2"/>
  <c r="E206" i="2"/>
  <c r="F206" i="2"/>
  <c r="C6" i="19"/>
  <c r="C7" i="19"/>
  <c r="C8" i="19"/>
  <c r="C5" i="19"/>
  <c r="C10" i="19"/>
  <c r="C9" i="19"/>
  <c r="C4" i="19"/>
  <c r="E51" i="19"/>
  <c r="F51" i="19"/>
  <c r="G51" i="19"/>
  <c r="H51" i="19"/>
  <c r="I51" i="19"/>
  <c r="J51" i="19"/>
  <c r="K51" i="19"/>
  <c r="D50" i="19"/>
  <c r="E50" i="19"/>
  <c r="F50" i="19"/>
  <c r="G50" i="19"/>
  <c r="H50" i="19"/>
  <c r="I50" i="19"/>
  <c r="J50" i="19"/>
  <c r="K50" i="19"/>
  <c r="D49" i="19"/>
  <c r="D54" i="19" s="1"/>
  <c r="D59" i="19" s="1"/>
  <c r="E49" i="19"/>
  <c r="E54" i="19" s="1"/>
  <c r="E59" i="19" s="1"/>
  <c r="F49" i="19"/>
  <c r="F54" i="19" s="1"/>
  <c r="F59" i="19" s="1"/>
  <c r="G49" i="19"/>
  <c r="G54" i="19" s="1"/>
  <c r="G59" i="19" s="1"/>
  <c r="H49" i="19"/>
  <c r="H54" i="19" s="1"/>
  <c r="H59" i="19" s="1"/>
  <c r="I49" i="19"/>
  <c r="I54" i="19" s="1"/>
  <c r="I59" i="19" s="1"/>
  <c r="J49" i="19"/>
  <c r="J54" i="19" s="1"/>
  <c r="K49" i="19"/>
  <c r="K54" i="19" s="1"/>
  <c r="K59" i="19" s="1"/>
  <c r="C26" i="19"/>
  <c r="D26" i="19"/>
  <c r="E26" i="19"/>
  <c r="F26" i="19"/>
  <c r="G26" i="19"/>
  <c r="H26" i="19"/>
  <c r="I26" i="19"/>
  <c r="J26" i="19"/>
  <c r="C23" i="19"/>
  <c r="D23" i="19"/>
  <c r="E23" i="19"/>
  <c r="F23" i="19"/>
  <c r="G23" i="19"/>
  <c r="H23" i="19"/>
  <c r="I23" i="19"/>
  <c r="J23" i="19"/>
  <c r="C20" i="19"/>
  <c r="D20" i="19"/>
  <c r="E20" i="19"/>
  <c r="E28" i="19" s="1"/>
  <c r="F20" i="19"/>
  <c r="F28" i="19" s="1"/>
  <c r="G20" i="19"/>
  <c r="G28" i="19" s="1"/>
  <c r="H20" i="19"/>
  <c r="H28" i="19" s="1"/>
  <c r="I20" i="19"/>
  <c r="I28" i="19" s="1"/>
  <c r="J20" i="19"/>
  <c r="J28" i="19" s="1"/>
  <c r="C28" i="19"/>
  <c r="D18" i="19"/>
  <c r="E18" i="19" s="1"/>
  <c r="F18" i="19" s="1"/>
  <c r="G18" i="19" s="1"/>
  <c r="H18" i="19" s="1"/>
  <c r="I18" i="19" s="1"/>
  <c r="J18" i="19" s="1"/>
  <c r="I48" i="15"/>
  <c r="I47" i="15"/>
  <c r="I45" i="15"/>
  <c r="I44" i="15"/>
  <c r="E32" i="15"/>
  <c r="E33" i="15"/>
  <c r="E34" i="15"/>
  <c r="E35" i="15"/>
  <c r="E36" i="15"/>
  <c r="E37" i="15"/>
  <c r="E38" i="15"/>
  <c r="E39" i="15"/>
  <c r="E40" i="15"/>
  <c r="D33" i="15"/>
  <c r="D34" i="15"/>
  <c r="D35" i="15"/>
  <c r="D36" i="15"/>
  <c r="D37" i="15"/>
  <c r="D38" i="15"/>
  <c r="D39" i="15"/>
  <c r="D40" i="15"/>
  <c r="D32" i="15"/>
  <c r="C33" i="15"/>
  <c r="C34" i="15"/>
  <c r="C35" i="15"/>
  <c r="C36" i="15"/>
  <c r="C37" i="15"/>
  <c r="C38" i="15"/>
  <c r="C39" i="15"/>
  <c r="C40" i="15"/>
  <c r="C32" i="15"/>
  <c r="B33" i="15"/>
  <c r="B34" i="15"/>
  <c r="B35" i="15"/>
  <c r="B36" i="15"/>
  <c r="B37" i="15"/>
  <c r="B38" i="15"/>
  <c r="B39" i="15"/>
  <c r="B40" i="15"/>
  <c r="B32" i="15"/>
  <c r="J7" i="18"/>
  <c r="J8" i="18"/>
  <c r="J9" i="18"/>
  <c r="J10" i="18"/>
  <c r="J11" i="18"/>
  <c r="J12" i="18"/>
  <c r="J13" i="18"/>
  <c r="J14" i="18"/>
  <c r="J6" i="18"/>
  <c r="H21" i="18"/>
  <c r="D82" i="19" l="1"/>
  <c r="D86" i="19" s="1"/>
  <c r="D90" i="19" s="1"/>
  <c r="D96" i="19" s="1"/>
  <c r="K82" i="19"/>
  <c r="K86" i="19" s="1"/>
  <c r="K90" i="19" s="1"/>
  <c r="K96" i="19" s="1"/>
  <c r="J82" i="19"/>
  <c r="J86" i="19" s="1"/>
  <c r="J90" i="19" s="1"/>
  <c r="J96" i="19" s="1"/>
  <c r="F82" i="19"/>
  <c r="F86" i="19" s="1"/>
  <c r="F90" i="19" s="1"/>
  <c r="F96" i="19" s="1"/>
  <c r="H82" i="19"/>
  <c r="H86" i="19" s="1"/>
  <c r="H90" i="19" s="1"/>
  <c r="H96" i="19" s="1"/>
  <c r="G82" i="19"/>
  <c r="G86" i="19" s="1"/>
  <c r="G90" i="19" s="1"/>
  <c r="G96" i="19" s="1"/>
  <c r="I82" i="19"/>
  <c r="I86" i="19" s="1"/>
  <c r="I90" i="19" s="1"/>
  <c r="I96" i="19" s="1"/>
  <c r="E82" i="19"/>
  <c r="E86" i="19" s="1"/>
  <c r="E90" i="19" s="1"/>
  <c r="E96" i="19" s="1"/>
  <c r="D28" i="19"/>
  <c r="J21" i="19"/>
  <c r="J24" i="19"/>
  <c r="F27" i="19"/>
  <c r="I21" i="19"/>
  <c r="E21" i="19"/>
  <c r="I24" i="19"/>
  <c r="E24" i="19"/>
  <c r="I27" i="19"/>
  <c r="E27" i="19"/>
  <c r="F21" i="19"/>
  <c r="F24" i="19"/>
  <c r="J27" i="19"/>
  <c r="H21" i="19"/>
  <c r="D21" i="19"/>
  <c r="H24" i="19"/>
  <c r="D24" i="19"/>
  <c r="H27" i="19"/>
  <c r="D27" i="19"/>
  <c r="G21" i="19"/>
  <c r="C21" i="19"/>
  <c r="G24" i="19"/>
  <c r="C24" i="19"/>
  <c r="G27" i="19"/>
  <c r="C27" i="19"/>
  <c r="I46" i="15"/>
  <c r="I50" i="15" s="1"/>
  <c r="B5" i="18" l="1"/>
  <c r="B6" i="18" s="1"/>
  <c r="B7" i="18" s="1"/>
  <c r="B8" i="18"/>
  <c r="B9" i="18" s="1"/>
  <c r="B10" i="18" s="1"/>
  <c r="B11" i="18"/>
  <c r="B12" i="18" s="1"/>
  <c r="B13" i="18" s="1"/>
  <c r="B14" i="18" s="1"/>
  <c r="B15" i="18" s="1"/>
  <c r="B16" i="18"/>
  <c r="B17" i="18" s="1"/>
  <c r="B18" i="18" s="1"/>
  <c r="B19" i="18" s="1"/>
  <c r="B20" i="18" s="1"/>
  <c r="B21" i="18" s="1"/>
  <c r="B22" i="18" s="1"/>
  <c r="B23" i="18" s="1"/>
  <c r="B24" i="18" s="1"/>
  <c r="B25" i="18" s="1"/>
  <c r="B26" i="18" s="1"/>
  <c r="B27" i="18" s="1"/>
  <c r="B28" i="18" s="1"/>
  <c r="B29" i="18" s="1"/>
  <c r="B30" i="18" s="1"/>
  <c r="B31" i="18" s="1"/>
  <c r="B32" i="18" s="1"/>
  <c r="B33" i="18" s="1"/>
  <c r="B34" i="18" s="1"/>
  <c r="B35" i="18" s="1"/>
  <c r="B36" i="18" s="1"/>
  <c r="B37" i="18" s="1"/>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72" i="18" s="1"/>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234" i="18" s="1"/>
  <c r="B235" i="18" s="1"/>
  <c r="B236" i="18" s="1"/>
  <c r="B237" i="18" s="1"/>
  <c r="B238" i="18" s="1"/>
  <c r="B239" i="18" s="1"/>
  <c r="B240" i="18" s="1"/>
  <c r="B241" i="18" s="1"/>
  <c r="B242" i="18" s="1"/>
  <c r="B243" i="18" s="1"/>
  <c r="B244" i="18" s="1"/>
  <c r="B245" i="18" s="1"/>
  <c r="B246" i="18" s="1"/>
  <c r="B247" i="18" s="1"/>
  <c r="B248" i="18" s="1"/>
  <c r="B249" i="18" s="1"/>
  <c r="B250" i="18" s="1"/>
  <c r="B251" i="18" s="1"/>
  <c r="B252" i="18" s="1"/>
  <c r="B253" i="18" s="1"/>
  <c r="B254" i="18" s="1"/>
  <c r="B255" i="18" s="1"/>
  <c r="B256" i="18" s="1"/>
  <c r="B257" i="18" s="1"/>
  <c r="B258" i="18" s="1"/>
  <c r="B259" i="18" s="1"/>
  <c r="B260" i="18" s="1"/>
  <c r="B261" i="18" s="1"/>
  <c r="B262" i="18" s="1"/>
  <c r="B263" i="18" s="1"/>
  <c r="B264" i="18" s="1"/>
  <c r="B265" i="18" s="1"/>
  <c r="B266" i="18" s="1"/>
  <c r="B267" i="18" s="1"/>
  <c r="B268" i="18" s="1"/>
  <c r="B269" i="18" s="1"/>
  <c r="B270" i="18" s="1"/>
  <c r="B271" i="18" s="1"/>
  <c r="B272" i="18" s="1"/>
  <c r="B273" i="18" s="1"/>
  <c r="B274" i="18" s="1"/>
  <c r="B275" i="18" s="1"/>
  <c r="B276" i="18" s="1"/>
  <c r="B277" i="18" s="1"/>
  <c r="B278" i="18" s="1"/>
  <c r="B279" i="18" s="1"/>
  <c r="B280" i="18" s="1"/>
  <c r="B281" i="18" s="1"/>
  <c r="B282" i="18" s="1"/>
  <c r="B283" i="18" s="1"/>
  <c r="B284" i="18" s="1"/>
  <c r="B285" i="18" s="1"/>
  <c r="B286" i="18" s="1"/>
  <c r="B287" i="18" s="1"/>
  <c r="B288" i="18" s="1"/>
  <c r="B289" i="18" s="1"/>
  <c r="B290" i="18" s="1"/>
  <c r="B291" i="18" s="1"/>
  <c r="B292" i="18" s="1"/>
  <c r="B293" i="18" s="1"/>
  <c r="B294" i="18" s="1"/>
  <c r="B295" i="18" s="1"/>
  <c r="B296" i="18" s="1"/>
  <c r="B297" i="18" s="1"/>
  <c r="B298" i="18" s="1"/>
  <c r="B299" i="18" s="1"/>
  <c r="B300" i="18" s="1"/>
  <c r="B301" i="18" s="1"/>
  <c r="B302" i="18" s="1"/>
  <c r="B303" i="18" s="1"/>
  <c r="B304" i="18" s="1"/>
  <c r="B305" i="18" s="1"/>
  <c r="B306" i="18" s="1"/>
  <c r="B307" i="18" s="1"/>
  <c r="B308" i="18" s="1"/>
  <c r="B309" i="18" s="1"/>
  <c r="B310" i="18" s="1"/>
  <c r="B311" i="18" s="1"/>
  <c r="B312" i="18" s="1"/>
  <c r="B313" i="18" s="1"/>
  <c r="B314" i="18" s="1"/>
  <c r="B315" i="18" s="1"/>
  <c r="B316" i="18" s="1"/>
  <c r="B317" i="18" s="1"/>
  <c r="B318" i="18" s="1"/>
  <c r="B319" i="18" s="1"/>
  <c r="B320" i="18" s="1"/>
  <c r="B321" i="18" s="1"/>
  <c r="B322" i="18" s="1"/>
  <c r="B323" i="18" s="1"/>
  <c r="B324" i="18" s="1"/>
  <c r="B325" i="18" s="1"/>
  <c r="B326" i="18" s="1"/>
  <c r="B327" i="18" s="1"/>
  <c r="B328" i="18" s="1"/>
  <c r="B329" i="18" s="1"/>
  <c r="B330" i="18" s="1"/>
  <c r="B331" i="18" s="1"/>
  <c r="B332" i="18" s="1"/>
  <c r="B333" i="18" s="1"/>
  <c r="B334" i="18" s="1"/>
  <c r="B335" i="18" s="1"/>
  <c r="B336" i="18" s="1"/>
  <c r="B337" i="18" s="1"/>
  <c r="B338" i="18" s="1"/>
  <c r="B339" i="18" s="1"/>
  <c r="B340" i="18" s="1"/>
  <c r="B341" i="18" s="1"/>
  <c r="B342" i="18" s="1"/>
  <c r="B343" i="18" s="1"/>
  <c r="B344" i="18" s="1"/>
  <c r="B345" i="18" s="1"/>
  <c r="B346" i="18" s="1"/>
  <c r="B347" i="18" s="1"/>
  <c r="B348" i="18" s="1"/>
  <c r="B349" i="18" s="1"/>
  <c r="B350" i="18" s="1"/>
  <c r="B351" i="18" s="1"/>
  <c r="B352" i="18" s="1"/>
  <c r="B353" i="18" s="1"/>
  <c r="B354" i="18" s="1"/>
  <c r="B355" i="18" s="1"/>
  <c r="B356" i="18" s="1"/>
  <c r="B357" i="18" s="1"/>
  <c r="B358" i="18" s="1"/>
  <c r="B359" i="18" s="1"/>
  <c r="B360" i="18" s="1"/>
  <c r="B361" i="18" s="1"/>
  <c r="B362" i="18" s="1"/>
  <c r="B363" i="18" s="1"/>
  <c r="B364" i="18" s="1"/>
  <c r="B365" i="18" s="1"/>
  <c r="B366" i="18" s="1"/>
  <c r="B367" i="18" s="1"/>
  <c r="B368" i="18" s="1"/>
  <c r="B369" i="18" s="1"/>
  <c r="B370" i="18" s="1"/>
  <c r="B371" i="18" s="1"/>
  <c r="B372" i="18" s="1"/>
  <c r="B373" i="18" s="1"/>
  <c r="B374" i="18" s="1"/>
  <c r="B375" i="18" s="1"/>
  <c r="B376" i="18" s="1"/>
  <c r="B377" i="18" s="1"/>
  <c r="B378" i="18" s="1"/>
  <c r="B379" i="18" s="1"/>
  <c r="B380" i="18" s="1"/>
  <c r="B381" i="18" s="1"/>
  <c r="B382" i="18" s="1"/>
  <c r="B383" i="18" s="1"/>
  <c r="B384" i="18" s="1"/>
  <c r="B385" i="18" s="1"/>
  <c r="B386" i="18" s="1"/>
  <c r="B387" i="18" s="1"/>
  <c r="B388" i="18" s="1"/>
  <c r="B389" i="18" s="1"/>
  <c r="B390" i="18" s="1"/>
  <c r="B391" i="18" s="1"/>
  <c r="B392" i="18" s="1"/>
  <c r="B393" i="18" s="1"/>
  <c r="B394" i="18" s="1"/>
  <c r="B395" i="18" s="1"/>
  <c r="B396" i="18" s="1"/>
  <c r="B397" i="18" s="1"/>
  <c r="B398" i="18" s="1"/>
  <c r="B399" i="18" s="1"/>
  <c r="B400" i="18" s="1"/>
  <c r="B401" i="18" s="1"/>
  <c r="B402" i="18" s="1"/>
  <c r="B403" i="18" s="1"/>
  <c r="B404" i="18" s="1"/>
  <c r="B405" i="18" s="1"/>
  <c r="B406" i="18" s="1"/>
  <c r="B407" i="18" s="1"/>
  <c r="B408" i="18" s="1"/>
  <c r="B409" i="18" s="1"/>
  <c r="B410" i="18" s="1"/>
  <c r="B411" i="18" s="1"/>
  <c r="B412" i="18" s="1"/>
  <c r="B413" i="18" s="1"/>
  <c r="B414" i="18" s="1"/>
  <c r="B415" i="18" s="1"/>
  <c r="B416" i="18" s="1"/>
  <c r="B417" i="18" s="1"/>
  <c r="B418" i="18" s="1"/>
  <c r="B419" i="18" s="1"/>
  <c r="B420" i="18" s="1"/>
  <c r="B421" i="18" s="1"/>
  <c r="B422" i="18" s="1"/>
  <c r="B423" i="18" s="1"/>
  <c r="B424" i="18" s="1"/>
  <c r="B425" i="18" s="1"/>
  <c r="B426" i="18" s="1"/>
  <c r="B427" i="18" s="1"/>
  <c r="B428" i="18" s="1"/>
  <c r="B429" i="18" s="1"/>
  <c r="B430" i="18" s="1"/>
  <c r="B431" i="18" s="1"/>
  <c r="B432" i="18" s="1"/>
  <c r="B433" i="18" s="1"/>
  <c r="B434" i="18" s="1"/>
  <c r="B435" i="18" s="1"/>
  <c r="B436" i="18" s="1"/>
  <c r="B437" i="18" s="1"/>
  <c r="B438" i="18" s="1"/>
  <c r="B439" i="18" s="1"/>
  <c r="B440" i="18" s="1"/>
  <c r="B441" i="18" s="1"/>
  <c r="B442" i="18" s="1"/>
  <c r="B443" i="18" s="1"/>
  <c r="B444" i="18" s="1"/>
  <c r="B445" i="18" s="1"/>
  <c r="B446" i="18" s="1"/>
  <c r="B447" i="18" s="1"/>
  <c r="B448" i="18" s="1"/>
  <c r="B449" i="18" s="1"/>
  <c r="B450" i="18" s="1"/>
  <c r="B451" i="18" s="1"/>
  <c r="B452" i="18" s="1"/>
  <c r="B453" i="18" s="1"/>
  <c r="B454" i="18" s="1"/>
  <c r="B455" i="18" s="1"/>
  <c r="B456" i="18" s="1"/>
  <c r="B457" i="18" s="1"/>
  <c r="B458" i="18" s="1"/>
  <c r="B459" i="18" s="1"/>
  <c r="B460" i="18" s="1"/>
  <c r="B461" i="18" s="1"/>
  <c r="B462" i="18" s="1"/>
  <c r="B463" i="18" s="1"/>
  <c r="B464" i="18" s="1"/>
  <c r="B465" i="18" s="1"/>
  <c r="B466" i="18" s="1"/>
  <c r="B467" i="18" s="1"/>
  <c r="B468" i="18" s="1"/>
  <c r="B469" i="18" s="1"/>
  <c r="B470" i="18" s="1"/>
  <c r="B471" i="18" s="1"/>
  <c r="B472" i="18" s="1"/>
  <c r="B473" i="18" s="1"/>
  <c r="B474" i="18" s="1"/>
  <c r="B475" i="18" s="1"/>
  <c r="B476" i="18" s="1"/>
  <c r="B477" i="18" s="1"/>
  <c r="B478" i="18" s="1"/>
  <c r="B479" i="18" s="1"/>
  <c r="B480" i="18" s="1"/>
  <c r="B481" i="18" s="1"/>
  <c r="B482" i="18" s="1"/>
  <c r="B483" i="18" s="1"/>
  <c r="B484" i="18" s="1"/>
  <c r="B485" i="18" s="1"/>
  <c r="B486" i="18" s="1"/>
  <c r="B487" i="18" s="1"/>
  <c r="B488" i="18" s="1"/>
  <c r="B489" i="18" s="1"/>
  <c r="B490" i="18" s="1"/>
  <c r="B491" i="18" s="1"/>
  <c r="B492" i="18" s="1"/>
  <c r="B493" i="18" s="1"/>
  <c r="B494" i="18" s="1"/>
  <c r="B495" i="18" s="1"/>
  <c r="B496" i="18" s="1"/>
  <c r="B497" i="18" s="1"/>
  <c r="B498" i="18" s="1"/>
  <c r="B499" i="18" s="1"/>
  <c r="B500" i="18" s="1"/>
  <c r="B501" i="18" s="1"/>
  <c r="B502" i="18" s="1"/>
  <c r="B503" i="18" s="1"/>
  <c r="B504" i="18" s="1"/>
  <c r="B505" i="18" s="1"/>
  <c r="B506" i="18" s="1"/>
  <c r="B507" i="18" s="1"/>
  <c r="B508" i="18" s="1"/>
  <c r="B509" i="18" s="1"/>
  <c r="B510" i="18" s="1"/>
  <c r="B511" i="18" s="1"/>
  <c r="B512" i="18" s="1"/>
  <c r="B513" i="18" s="1"/>
  <c r="B514" i="18" s="1"/>
  <c r="B515" i="18" s="1"/>
  <c r="B516" i="18" s="1"/>
  <c r="B517" i="18" s="1"/>
  <c r="B518" i="18" s="1"/>
  <c r="B519" i="18" s="1"/>
  <c r="B520" i="18" s="1"/>
  <c r="B521" i="18" s="1"/>
  <c r="B522" i="18" s="1"/>
  <c r="B523" i="18" s="1"/>
  <c r="B524" i="18" s="1"/>
  <c r="B525" i="18" s="1"/>
  <c r="B526" i="18" s="1"/>
  <c r="B527" i="18" s="1"/>
  <c r="B528" i="18" s="1"/>
  <c r="B529" i="18" s="1"/>
  <c r="B530" i="18" s="1"/>
  <c r="B531" i="18" s="1"/>
  <c r="B532" i="18" s="1"/>
  <c r="B533" i="18" s="1"/>
  <c r="B534" i="18" s="1"/>
  <c r="B535" i="18" s="1"/>
  <c r="B536" i="18" s="1"/>
  <c r="B537" i="18" s="1"/>
  <c r="B538" i="18" s="1"/>
  <c r="B539" i="18" s="1"/>
  <c r="B540" i="18" s="1"/>
  <c r="B541" i="18" s="1"/>
  <c r="B542" i="18" s="1"/>
  <c r="B543" i="18" s="1"/>
  <c r="B544" i="18" s="1"/>
  <c r="B545" i="18" s="1"/>
  <c r="B546" i="18" s="1"/>
  <c r="B547" i="18" s="1"/>
  <c r="B548" i="18" s="1"/>
  <c r="B549" i="18" s="1"/>
  <c r="B550" i="18" s="1"/>
  <c r="B551" i="18" s="1"/>
  <c r="B552" i="18" s="1"/>
  <c r="B553" i="18" s="1"/>
  <c r="B554" i="18" s="1"/>
  <c r="B555" i="18" s="1"/>
  <c r="B556" i="18" s="1"/>
  <c r="B557" i="18" s="1"/>
  <c r="B558" i="18" s="1"/>
  <c r="B559" i="18" s="1"/>
  <c r="B560" i="18" s="1"/>
  <c r="B561" i="18" s="1"/>
  <c r="B562" i="18" s="1"/>
  <c r="B563" i="18" s="1"/>
  <c r="B564" i="18" s="1"/>
  <c r="B565" i="18" s="1"/>
  <c r="B566" i="18" s="1"/>
  <c r="B567" i="18" s="1"/>
  <c r="B568" i="18" s="1"/>
  <c r="B569" i="18" s="1"/>
  <c r="B570" i="18" s="1"/>
  <c r="B571" i="18" s="1"/>
  <c r="B572" i="18" s="1"/>
  <c r="B573" i="18" s="1"/>
  <c r="B574" i="18" s="1"/>
  <c r="B575" i="18" s="1"/>
  <c r="B576" i="18" s="1"/>
  <c r="B577" i="18" s="1"/>
  <c r="B578" i="18" s="1"/>
  <c r="B579" i="18" s="1"/>
  <c r="B580" i="18" s="1"/>
  <c r="B581" i="18" s="1"/>
  <c r="B582" i="18" s="1"/>
  <c r="B583" i="18" s="1"/>
  <c r="B584" i="18" s="1"/>
  <c r="B585" i="18" s="1"/>
  <c r="B586" i="18" s="1"/>
  <c r="B587" i="18" s="1"/>
  <c r="B588" i="18" s="1"/>
  <c r="B589" i="18" s="1"/>
  <c r="B590" i="18" s="1"/>
  <c r="B591" i="18" s="1"/>
  <c r="B592" i="18" s="1"/>
  <c r="B593" i="18" s="1"/>
  <c r="B594" i="18" s="1"/>
  <c r="B595" i="18" s="1"/>
  <c r="B596" i="18" s="1"/>
  <c r="B597" i="18" s="1"/>
  <c r="B598" i="18" s="1"/>
  <c r="B599" i="18" s="1"/>
  <c r="B600" i="18" s="1"/>
  <c r="B601" i="18" s="1"/>
  <c r="B602" i="18" s="1"/>
  <c r="B603" i="18" s="1"/>
  <c r="B604" i="18" s="1"/>
  <c r="B605" i="18" s="1"/>
  <c r="B606" i="18" s="1"/>
  <c r="B607" i="18" s="1"/>
  <c r="B608" i="18" s="1"/>
  <c r="B609" i="18" s="1"/>
  <c r="B610" i="18" s="1"/>
  <c r="B611" i="18" s="1"/>
  <c r="B612" i="18" s="1"/>
  <c r="B613" i="18" s="1"/>
  <c r="B614" i="18" s="1"/>
  <c r="B615" i="18" s="1"/>
  <c r="B616" i="18" s="1"/>
  <c r="B617" i="18" s="1"/>
  <c r="B618" i="18" s="1"/>
  <c r="B619" i="18" s="1"/>
  <c r="B620" i="18" s="1"/>
  <c r="B621" i="18" s="1"/>
  <c r="B622" i="18" s="1"/>
  <c r="B623" i="18" s="1"/>
  <c r="B624" i="18" s="1"/>
  <c r="B625" i="18" s="1"/>
  <c r="B626" i="18" s="1"/>
  <c r="B627" i="18" s="1"/>
  <c r="B628" i="18" s="1"/>
  <c r="B629" i="18" s="1"/>
  <c r="B630" i="18" s="1"/>
  <c r="B631" i="18" s="1"/>
  <c r="B632" i="18" s="1"/>
  <c r="B633" i="18" s="1"/>
  <c r="B634" i="18" s="1"/>
  <c r="B635" i="18" s="1"/>
  <c r="B636" i="18" s="1"/>
  <c r="B637" i="18" s="1"/>
  <c r="B638" i="18" s="1"/>
  <c r="B639" i="18" s="1"/>
  <c r="B640" i="18" s="1"/>
  <c r="B641" i="18" s="1"/>
  <c r="B642" i="18" s="1"/>
  <c r="B643" i="18" s="1"/>
  <c r="B644" i="18" s="1"/>
  <c r="B645" i="18" s="1"/>
  <c r="B646" i="18" s="1"/>
  <c r="B647" i="18" s="1"/>
  <c r="B648" i="18" s="1"/>
  <c r="B649" i="18" s="1"/>
  <c r="B650" i="18" s="1"/>
  <c r="B651" i="18" s="1"/>
  <c r="B652" i="18" s="1"/>
  <c r="B653" i="18" s="1"/>
  <c r="B654" i="18" s="1"/>
  <c r="B655" i="18" s="1"/>
  <c r="B656" i="18" s="1"/>
  <c r="B657" i="18" s="1"/>
  <c r="B658" i="18" s="1"/>
  <c r="B659" i="18" s="1"/>
  <c r="B660" i="18" s="1"/>
  <c r="B661" i="18" s="1"/>
  <c r="B662" i="18" s="1"/>
  <c r="B663" i="18" s="1"/>
  <c r="B664" i="18" s="1"/>
  <c r="B665" i="18" s="1"/>
  <c r="B666" i="18" s="1"/>
  <c r="B667" i="18" s="1"/>
  <c r="B668" i="18" s="1"/>
  <c r="B669" i="18" s="1"/>
  <c r="B670" i="18" s="1"/>
  <c r="B671" i="18" s="1"/>
  <c r="B672" i="18" s="1"/>
  <c r="B673" i="18" s="1"/>
  <c r="B674" i="18" s="1"/>
  <c r="B675" i="18" s="1"/>
  <c r="B676" i="18" s="1"/>
  <c r="B677" i="18" s="1"/>
  <c r="B678" i="18" s="1"/>
  <c r="B679" i="18" s="1"/>
  <c r="B680" i="18" s="1"/>
  <c r="B681" i="18" s="1"/>
  <c r="B682" i="18" s="1"/>
  <c r="B683" i="18" s="1"/>
  <c r="B684" i="18" s="1"/>
  <c r="B685" i="18" s="1"/>
  <c r="B686" i="18" s="1"/>
  <c r="B687" i="18" s="1"/>
  <c r="B688" i="18" s="1"/>
  <c r="B689" i="18" s="1"/>
  <c r="B690" i="18" s="1"/>
  <c r="B691" i="18" s="1"/>
  <c r="B692" i="18" s="1"/>
  <c r="B693" i="18" s="1"/>
  <c r="B694" i="18" s="1"/>
  <c r="B695" i="18" s="1"/>
  <c r="B696" i="18" s="1"/>
  <c r="B697" i="18" s="1"/>
  <c r="B698" i="18" s="1"/>
  <c r="B699" i="18" s="1"/>
  <c r="B700" i="18" s="1"/>
  <c r="B701" i="18" s="1"/>
  <c r="B702" i="18" s="1"/>
  <c r="B703" i="18" s="1"/>
  <c r="B704" i="18" s="1"/>
  <c r="B705" i="18" s="1"/>
  <c r="B706" i="18" s="1"/>
  <c r="B707" i="18" s="1"/>
  <c r="B708" i="18" s="1"/>
  <c r="B709" i="18" s="1"/>
  <c r="B710" i="18" s="1"/>
  <c r="B711" i="18" s="1"/>
  <c r="B712" i="18" s="1"/>
  <c r="B713" i="18" s="1"/>
  <c r="B714" i="18" s="1"/>
  <c r="B715" i="18" s="1"/>
  <c r="B716" i="18" s="1"/>
  <c r="B717" i="18" s="1"/>
  <c r="B718" i="18" s="1"/>
  <c r="B719" i="18" s="1"/>
  <c r="B720" i="18" s="1"/>
  <c r="B721" i="18" s="1"/>
  <c r="B722" i="18" s="1"/>
  <c r="B723" i="18" s="1"/>
  <c r="B724" i="18" s="1"/>
  <c r="B725" i="18" s="1"/>
  <c r="B726" i="18" s="1"/>
  <c r="B727" i="18" s="1"/>
  <c r="B728" i="18" s="1"/>
  <c r="B729" i="18" s="1"/>
  <c r="B730" i="18" s="1"/>
  <c r="B731" i="18" s="1"/>
  <c r="B732" i="18" s="1"/>
  <c r="B733" i="18" s="1"/>
  <c r="B734" i="18" s="1"/>
  <c r="B735" i="18" s="1"/>
  <c r="B736" i="18" s="1"/>
  <c r="B737" i="18" s="1"/>
  <c r="B738" i="18" s="1"/>
  <c r="B739" i="18" s="1"/>
  <c r="B740" i="18" s="1"/>
  <c r="B741" i="18" s="1"/>
  <c r="B742" i="18" s="1"/>
  <c r="B743" i="18" s="1"/>
  <c r="B744" i="18" s="1"/>
  <c r="B745" i="18" s="1"/>
  <c r="B746" i="18" s="1"/>
  <c r="B747" i="18" s="1"/>
  <c r="B748" i="18" s="1"/>
  <c r="B749" i="18" s="1"/>
  <c r="B750" i="18" s="1"/>
  <c r="B751" i="18" s="1"/>
  <c r="B752" i="18" s="1"/>
  <c r="B753" i="18" s="1"/>
  <c r="B754" i="18" s="1"/>
  <c r="B755" i="18" s="1"/>
  <c r="B756" i="18" s="1"/>
  <c r="B757" i="18" s="1"/>
  <c r="B758" i="18" s="1"/>
  <c r="B759" i="18" s="1"/>
  <c r="B760" i="18" s="1"/>
  <c r="B761" i="18" s="1"/>
  <c r="B762" i="18" s="1"/>
  <c r="B763" i="18" s="1"/>
  <c r="B764" i="18" s="1"/>
  <c r="B765" i="18" s="1"/>
  <c r="B766" i="18" s="1"/>
  <c r="B767" i="18" s="1"/>
  <c r="B768" i="18" s="1"/>
  <c r="B769" i="18" s="1"/>
  <c r="B770" i="18" s="1"/>
  <c r="B771" i="18" s="1"/>
  <c r="B772" i="18" s="1"/>
  <c r="B773" i="18" s="1"/>
  <c r="B774" i="18" s="1"/>
  <c r="B775" i="18" s="1"/>
  <c r="B776" i="18" s="1"/>
  <c r="B777" i="18" s="1"/>
  <c r="B778" i="18" s="1"/>
  <c r="B779" i="18" s="1"/>
  <c r="B780" i="18" s="1"/>
  <c r="B781" i="18" s="1"/>
  <c r="B782" i="18" s="1"/>
  <c r="B783" i="18" s="1"/>
  <c r="B784" i="18" s="1"/>
  <c r="B785" i="18" s="1"/>
  <c r="B786" i="18" s="1"/>
  <c r="B787" i="18" s="1"/>
  <c r="B788" i="18" s="1"/>
  <c r="B789" i="18" s="1"/>
  <c r="B790" i="18" s="1"/>
  <c r="B791" i="18" s="1"/>
  <c r="B792" i="18" s="1"/>
  <c r="B793" i="18" s="1"/>
  <c r="B794" i="18" s="1"/>
  <c r="B795" i="18" s="1"/>
  <c r="B796" i="18" s="1"/>
  <c r="B797" i="18" s="1"/>
  <c r="B798" i="18" s="1"/>
  <c r="B799" i="18" s="1"/>
  <c r="B800" i="18" s="1"/>
  <c r="B801" i="18" s="1"/>
  <c r="B802" i="18" s="1"/>
  <c r="B803" i="18" s="1"/>
  <c r="B804" i="18" s="1"/>
  <c r="B805" i="18" s="1"/>
  <c r="B806" i="18" s="1"/>
  <c r="B807" i="18" s="1"/>
  <c r="B808" i="18" s="1"/>
  <c r="B809" i="18" s="1"/>
  <c r="B810" i="18" s="1"/>
  <c r="B811" i="18" s="1"/>
  <c r="B812" i="18" s="1"/>
  <c r="B813" i="18" s="1"/>
  <c r="B814" i="18" s="1"/>
  <c r="B815" i="18" s="1"/>
  <c r="B816" i="18" s="1"/>
  <c r="B817" i="18" s="1"/>
  <c r="B818" i="18" s="1"/>
  <c r="B819" i="18" s="1"/>
  <c r="B820" i="18" s="1"/>
  <c r="B821" i="18" s="1"/>
  <c r="B822" i="18" s="1"/>
  <c r="B823" i="18" s="1"/>
  <c r="B824" i="18" s="1"/>
  <c r="B825" i="18" s="1"/>
  <c r="B826" i="18" s="1"/>
  <c r="B827" i="18" s="1"/>
  <c r="B828" i="18" s="1"/>
  <c r="B829" i="18" s="1"/>
  <c r="B830" i="18" s="1"/>
  <c r="B831" i="18" s="1"/>
  <c r="B832" i="18" s="1"/>
  <c r="B833" i="18" s="1"/>
  <c r="B834" i="18" s="1"/>
  <c r="B835" i="18" s="1"/>
  <c r="B836" i="18" s="1"/>
  <c r="B837" i="18" s="1"/>
  <c r="B838" i="18" s="1"/>
  <c r="B839" i="18" s="1"/>
  <c r="B840" i="18" s="1"/>
  <c r="B841" i="18" s="1"/>
  <c r="B842" i="18" s="1"/>
  <c r="B843" i="18" s="1"/>
  <c r="B844" i="18" s="1"/>
  <c r="B845" i="18" s="1"/>
  <c r="B846" i="18" s="1"/>
  <c r="B847" i="18" s="1"/>
  <c r="B848" i="18" s="1"/>
  <c r="B849" i="18" s="1"/>
  <c r="B850" i="18" s="1"/>
  <c r="B851" i="18" s="1"/>
  <c r="B852" i="18" s="1"/>
  <c r="B853" i="18" s="1"/>
  <c r="B854" i="18" s="1"/>
  <c r="B855" i="18" s="1"/>
  <c r="B856" i="18" s="1"/>
  <c r="B857" i="18" s="1"/>
  <c r="B858" i="18" s="1"/>
  <c r="B859" i="18" s="1"/>
  <c r="B860" i="18" s="1"/>
  <c r="B861" i="18" s="1"/>
  <c r="B862" i="18" s="1"/>
  <c r="B863" i="18" s="1"/>
  <c r="B864" i="18" s="1"/>
  <c r="B865" i="18" s="1"/>
  <c r="B866" i="18" s="1"/>
  <c r="B867" i="18" s="1"/>
  <c r="B868" i="18" s="1"/>
  <c r="B869" i="18" s="1"/>
  <c r="B870" i="18" s="1"/>
  <c r="B871" i="18" s="1"/>
  <c r="B872" i="18" s="1"/>
  <c r="B873" i="18" s="1"/>
  <c r="B874" i="18" s="1"/>
  <c r="B875" i="18" s="1"/>
  <c r="B876" i="18" s="1"/>
  <c r="B877" i="18" s="1"/>
  <c r="B878" i="18" s="1"/>
  <c r="B879" i="18" s="1"/>
  <c r="B880" i="18" s="1"/>
  <c r="B881" i="18" s="1"/>
  <c r="B882" i="18" s="1"/>
  <c r="B883" i="18" s="1"/>
  <c r="B884" i="18" s="1"/>
  <c r="B885" i="18" s="1"/>
  <c r="B886" i="18" s="1"/>
  <c r="B887" i="18" s="1"/>
  <c r="B888" i="18" s="1"/>
  <c r="B889" i="18" s="1"/>
  <c r="B890" i="18" s="1"/>
  <c r="B891" i="18" s="1"/>
  <c r="B892" i="18" s="1"/>
  <c r="B893" i="18" s="1"/>
  <c r="B894" i="18" s="1"/>
  <c r="B895" i="18" s="1"/>
  <c r="B896" i="18" s="1"/>
  <c r="B897" i="18" s="1"/>
  <c r="B898" i="18" s="1"/>
  <c r="B899" i="18" s="1"/>
  <c r="B900" i="18" s="1"/>
  <c r="B901" i="18" s="1"/>
  <c r="B902" i="18" s="1"/>
  <c r="B903" i="18" s="1"/>
  <c r="B904" i="18" s="1"/>
  <c r="B905" i="18" s="1"/>
  <c r="B906" i="18" s="1"/>
  <c r="B907" i="18" s="1"/>
  <c r="B908" i="18" s="1"/>
  <c r="B909" i="18" s="1"/>
  <c r="B910" i="18" s="1"/>
  <c r="B911" i="18" s="1"/>
  <c r="B912" i="18" s="1"/>
  <c r="B913" i="18" s="1"/>
  <c r="B914" i="18" s="1"/>
  <c r="B915" i="18" s="1"/>
  <c r="B916" i="18" s="1"/>
  <c r="B917" i="18" s="1"/>
  <c r="B918" i="18" s="1"/>
  <c r="B919" i="18" s="1"/>
  <c r="B920" i="18" s="1"/>
  <c r="B921" i="18" s="1"/>
  <c r="B922" i="18" s="1"/>
  <c r="B923" i="18" s="1"/>
  <c r="B924" i="18" s="1"/>
  <c r="B925" i="18" s="1"/>
  <c r="B926" i="18" s="1"/>
  <c r="B927" i="18" s="1"/>
  <c r="B928" i="18" s="1"/>
  <c r="B929" i="18" s="1"/>
  <c r="B930" i="18" s="1"/>
  <c r="B931" i="18" s="1"/>
  <c r="B932" i="18" s="1"/>
  <c r="B933" i="18" s="1"/>
  <c r="B934" i="18" s="1"/>
  <c r="B935" i="18" s="1"/>
  <c r="B936" i="18" s="1"/>
  <c r="B937" i="18" s="1"/>
  <c r="B938" i="18" s="1"/>
  <c r="B939" i="18" s="1"/>
  <c r="B940" i="18" s="1"/>
  <c r="B941" i="18" s="1"/>
  <c r="B942" i="18" s="1"/>
  <c r="B943" i="18" s="1"/>
  <c r="B944" i="18" s="1"/>
  <c r="B945" i="18" s="1"/>
  <c r="B946" i="18" s="1"/>
  <c r="B947" i="18" s="1"/>
  <c r="B948" i="18" s="1"/>
  <c r="B949" i="18" s="1"/>
  <c r="B950" i="18" s="1"/>
  <c r="B951" i="18" s="1"/>
  <c r="B952" i="18" s="1"/>
  <c r="B953" i="18" s="1"/>
  <c r="B954" i="18" s="1"/>
  <c r="B955" i="18" s="1"/>
  <c r="B956" i="18" s="1"/>
  <c r="B957" i="18" s="1"/>
  <c r="B958" i="18" s="1"/>
  <c r="B959" i="18" s="1"/>
  <c r="B960" i="18" s="1"/>
  <c r="B961" i="18" s="1"/>
  <c r="B962" i="18" s="1"/>
  <c r="B963" i="18" s="1"/>
  <c r="B964" i="18" s="1"/>
  <c r="B965" i="18" s="1"/>
  <c r="B966" i="18" s="1"/>
  <c r="B967" i="18" s="1"/>
  <c r="B968" i="18" s="1"/>
  <c r="B969" i="18" s="1"/>
  <c r="B970" i="18" s="1"/>
  <c r="B971" i="18" s="1"/>
  <c r="B972" i="18" s="1"/>
  <c r="B973" i="18" s="1"/>
  <c r="B974" i="18" s="1"/>
  <c r="B975" i="18" s="1"/>
  <c r="B976" i="18" s="1"/>
  <c r="B977" i="18" s="1"/>
  <c r="B978" i="18" s="1"/>
  <c r="B979" i="18" s="1"/>
  <c r="B980" i="18" s="1"/>
  <c r="B981" i="18" s="1"/>
  <c r="B982" i="18" s="1"/>
  <c r="B983" i="18" s="1"/>
  <c r="B984" i="18" s="1"/>
  <c r="B985" i="18" s="1"/>
  <c r="B986" i="18" s="1"/>
  <c r="B987" i="18" s="1"/>
  <c r="B988" i="18" s="1"/>
  <c r="B989" i="18" s="1"/>
  <c r="B990" i="18" s="1"/>
  <c r="B991" i="18" s="1"/>
  <c r="B992" i="18" s="1"/>
  <c r="B993" i="18" s="1"/>
  <c r="B994" i="18" s="1"/>
  <c r="B995" i="18" s="1"/>
  <c r="B996" i="18" s="1"/>
  <c r="B997" i="18" s="1"/>
  <c r="B998" i="18" s="1"/>
  <c r="B999" i="18" s="1"/>
  <c r="B1000" i="18" s="1"/>
  <c r="B1001" i="18" s="1"/>
  <c r="B1002" i="18" s="1"/>
  <c r="B1003" i="18" s="1"/>
  <c r="B1004" i="18" s="1"/>
  <c r="B1005" i="18" s="1"/>
  <c r="B1006" i="18" s="1"/>
  <c r="B1007" i="18" s="1"/>
  <c r="B1008" i="18" s="1"/>
  <c r="B1009" i="18" s="1"/>
  <c r="B1010" i="18" s="1"/>
  <c r="B1011" i="18" s="1"/>
  <c r="B1012" i="18" s="1"/>
  <c r="B1013" i="18" s="1"/>
  <c r="B1014" i="18" s="1"/>
  <c r="B1015" i="18" s="1"/>
  <c r="B1016" i="18" s="1"/>
  <c r="B1017" i="18" s="1"/>
  <c r="B1018" i="18" s="1"/>
  <c r="B1019" i="18" s="1"/>
  <c r="B1020" i="18" s="1"/>
  <c r="B1021" i="18" s="1"/>
  <c r="B1022" i="18" s="1"/>
  <c r="B1023" i="18" s="1"/>
  <c r="B1024" i="18" s="1"/>
  <c r="B1025" i="18" s="1"/>
  <c r="B1026" i="18" s="1"/>
  <c r="B1027" i="18" s="1"/>
  <c r="B1028" i="18" s="1"/>
  <c r="B1029" i="18" s="1"/>
  <c r="B1030" i="18" s="1"/>
  <c r="B1031" i="18" s="1"/>
  <c r="B1032" i="18" s="1"/>
  <c r="B1033" i="18" s="1"/>
  <c r="B1034" i="18" s="1"/>
  <c r="B1035" i="18" s="1"/>
  <c r="B1036" i="18" s="1"/>
  <c r="B1037" i="18" s="1"/>
  <c r="B1038" i="18" s="1"/>
  <c r="B1039" i="18" s="1"/>
  <c r="B1040" i="18" s="1"/>
  <c r="B1041" i="18" s="1"/>
  <c r="B1042" i="18" s="1"/>
  <c r="B1043" i="18" s="1"/>
  <c r="B1044" i="18" s="1"/>
  <c r="B1045" i="18" s="1"/>
  <c r="B1046" i="18" s="1"/>
  <c r="B1047" i="18" s="1"/>
  <c r="B1048" i="18" s="1"/>
  <c r="B1049" i="18" s="1"/>
  <c r="B1050" i="18" s="1"/>
  <c r="B1051" i="18" s="1"/>
  <c r="B1052" i="18" s="1"/>
  <c r="B1053" i="18" s="1"/>
  <c r="B1054" i="18" s="1"/>
  <c r="B1055" i="18" s="1"/>
  <c r="B1056" i="18" s="1"/>
  <c r="B1057" i="18" s="1"/>
  <c r="B1058" i="18" s="1"/>
  <c r="B1059" i="18" s="1"/>
  <c r="B1060" i="18" s="1"/>
  <c r="B1061" i="18" s="1"/>
  <c r="B1062" i="18" s="1"/>
  <c r="B1063" i="18" s="1"/>
  <c r="B1064" i="18" s="1"/>
  <c r="B1065" i="18" s="1"/>
  <c r="B1066" i="18" s="1"/>
  <c r="B1067" i="18" s="1"/>
  <c r="B1068" i="18" s="1"/>
  <c r="B1069" i="18" s="1"/>
  <c r="B1070" i="18" s="1"/>
  <c r="B1071" i="18" s="1"/>
  <c r="B1072" i="18" s="1"/>
  <c r="B1073" i="18" s="1"/>
  <c r="B1074" i="18" s="1"/>
  <c r="B1075" i="18" s="1"/>
  <c r="B1076" i="18" s="1"/>
  <c r="B1077" i="18" s="1"/>
  <c r="B1078" i="18" s="1"/>
  <c r="B1079" i="18" s="1"/>
  <c r="B1080" i="18" s="1"/>
  <c r="B1081" i="18" s="1"/>
  <c r="B1082" i="18" s="1"/>
  <c r="B1083" i="18" s="1"/>
  <c r="B1084" i="18" s="1"/>
  <c r="B1085" i="18" s="1"/>
  <c r="B1086" i="18" s="1"/>
  <c r="B1087" i="18" s="1"/>
  <c r="B1088" i="18" s="1"/>
  <c r="B1089" i="18" s="1"/>
  <c r="B1090" i="18" s="1"/>
  <c r="B1091" i="18" s="1"/>
  <c r="B1092" i="18" s="1"/>
  <c r="B1093" i="18" s="1"/>
  <c r="B1094" i="18" s="1"/>
  <c r="B1095" i="18" s="1"/>
  <c r="B1096" i="18" s="1"/>
  <c r="B1097" i="18" s="1"/>
  <c r="B1098" i="18" s="1"/>
  <c r="B1099" i="18" s="1"/>
  <c r="B1100" i="18" s="1"/>
  <c r="B1101" i="18" s="1"/>
  <c r="B1102" i="18" s="1"/>
  <c r="B1103" i="18" s="1"/>
  <c r="B1104" i="18" s="1"/>
  <c r="B1105" i="18" s="1"/>
  <c r="B1106" i="18" s="1"/>
  <c r="B1107" i="18" s="1"/>
  <c r="B1108" i="18" s="1"/>
  <c r="B1109" i="18" s="1"/>
  <c r="B1110" i="18" s="1"/>
  <c r="B1111" i="18" s="1"/>
  <c r="B1112" i="18" s="1"/>
  <c r="B1113" i="18" s="1"/>
  <c r="B1114" i="18" s="1"/>
  <c r="B1115" i="18" s="1"/>
  <c r="B1116" i="18" s="1"/>
  <c r="B1117" i="18" s="1"/>
  <c r="B1118" i="18" s="1"/>
  <c r="B1119" i="18" s="1"/>
  <c r="B1120" i="18" s="1"/>
  <c r="B1121" i="18" s="1"/>
  <c r="B1122" i="18" s="1"/>
  <c r="B1123" i="18" s="1"/>
  <c r="B1124" i="18" s="1"/>
  <c r="B1125" i="18" s="1"/>
  <c r="B1126" i="18" s="1"/>
  <c r="B1127" i="18" s="1"/>
  <c r="B1128" i="18" s="1"/>
  <c r="B1129" i="18" s="1"/>
  <c r="B1130" i="18" s="1"/>
  <c r="B1131" i="18" s="1"/>
  <c r="B1132" i="18" s="1"/>
  <c r="B1133" i="18" s="1"/>
  <c r="B1134" i="18" s="1"/>
  <c r="B1135" i="18" s="1"/>
  <c r="B1136" i="18" s="1"/>
  <c r="B1137" i="18" s="1"/>
  <c r="B1138" i="18" s="1"/>
  <c r="B1139" i="18" s="1"/>
  <c r="B1140" i="18" s="1"/>
  <c r="B1141" i="18" s="1"/>
  <c r="B1142" i="18" s="1"/>
  <c r="B1143" i="18" s="1"/>
  <c r="B1144" i="18" s="1"/>
  <c r="B1145" i="18" s="1"/>
  <c r="B1146" i="18" s="1"/>
  <c r="B1147" i="18" s="1"/>
  <c r="B1148" i="18" s="1"/>
  <c r="B1149" i="18" s="1"/>
  <c r="B1150" i="18" s="1"/>
  <c r="B1151" i="18" s="1"/>
  <c r="B1152" i="18" s="1"/>
  <c r="B1153" i="18" s="1"/>
  <c r="B1154" i="18" s="1"/>
  <c r="B1155" i="18" s="1"/>
  <c r="B1156" i="18" s="1"/>
  <c r="B1157" i="18" s="1"/>
  <c r="B1158" i="18" s="1"/>
  <c r="B1159" i="18" s="1"/>
  <c r="B1160" i="18" s="1"/>
  <c r="B1161" i="18" s="1"/>
  <c r="B1162" i="18" s="1"/>
  <c r="B1163" i="18" s="1"/>
  <c r="B1164" i="18" s="1"/>
  <c r="B1165" i="18" s="1"/>
  <c r="B1166" i="18" s="1"/>
  <c r="B1167" i="18" s="1"/>
  <c r="B1168" i="18" s="1"/>
  <c r="B1169" i="18" s="1"/>
  <c r="B1170" i="18" s="1"/>
  <c r="B1171" i="18" s="1"/>
  <c r="B1172" i="18" s="1"/>
  <c r="B1173" i="18" s="1"/>
  <c r="B1174" i="18" s="1"/>
  <c r="B1175" i="18" s="1"/>
  <c r="B1176" i="18" s="1"/>
  <c r="B1177" i="18" s="1"/>
  <c r="B1178" i="18" s="1"/>
  <c r="B1179" i="18" s="1"/>
  <c r="B1180" i="18" s="1"/>
  <c r="B1181" i="18" s="1"/>
  <c r="B1182" i="18" s="1"/>
  <c r="B1183" i="18" s="1"/>
  <c r="B1184" i="18" s="1"/>
  <c r="B1185" i="18" s="1"/>
  <c r="B1186" i="18" s="1"/>
  <c r="B1187" i="18" s="1"/>
  <c r="B1188" i="18" s="1"/>
  <c r="B1189" i="18" s="1"/>
  <c r="B1190" i="18" s="1"/>
  <c r="B1191" i="18" s="1"/>
  <c r="B1192" i="18" s="1"/>
  <c r="B1193" i="18" s="1"/>
  <c r="B1194" i="18" s="1"/>
  <c r="B1195" i="18" s="1"/>
  <c r="B1196" i="18" s="1"/>
  <c r="B1197" i="18" s="1"/>
  <c r="B1198" i="18" s="1"/>
  <c r="B1199" i="18" s="1"/>
  <c r="B1200" i="18" s="1"/>
  <c r="B1201" i="18" s="1"/>
  <c r="B1202" i="18" s="1"/>
  <c r="B1203" i="18" s="1"/>
  <c r="B1204" i="18" s="1"/>
  <c r="B1205" i="18" s="1"/>
  <c r="B1206" i="18" s="1"/>
  <c r="B1207" i="18" s="1"/>
  <c r="B1208" i="18" s="1"/>
  <c r="B1209" i="18" s="1"/>
  <c r="B1210" i="18" s="1"/>
  <c r="B1211" i="18" s="1"/>
  <c r="B1212" i="18" s="1"/>
  <c r="B1213" i="18" s="1"/>
  <c r="B1214" i="18" s="1"/>
  <c r="B1215" i="18" s="1"/>
  <c r="B1216" i="18" s="1"/>
  <c r="B1217" i="18" s="1"/>
  <c r="B1218" i="18" s="1"/>
  <c r="B1219" i="18" s="1"/>
  <c r="B1220" i="18" s="1"/>
  <c r="B1221" i="18" s="1"/>
  <c r="B1222" i="18" s="1"/>
  <c r="B1223" i="18" s="1"/>
  <c r="B1224" i="18" s="1"/>
  <c r="B1225" i="18" s="1"/>
  <c r="B1226" i="18" s="1"/>
  <c r="B1227" i="18" s="1"/>
  <c r="B1228" i="18" s="1"/>
  <c r="B1229" i="18" s="1"/>
  <c r="B1230" i="18" s="1"/>
  <c r="B1231" i="18" s="1"/>
  <c r="B1232" i="18" s="1"/>
  <c r="B1233" i="18" s="1"/>
  <c r="B1234" i="18" s="1"/>
  <c r="B1235" i="18" s="1"/>
  <c r="B1236" i="18" s="1"/>
  <c r="B1237" i="18" s="1"/>
  <c r="B1238" i="18" s="1"/>
  <c r="B1239" i="18" s="1"/>
  <c r="B1240" i="18" s="1"/>
  <c r="B1241" i="18" s="1"/>
  <c r="B1242" i="18" s="1"/>
  <c r="B1243" i="18" s="1"/>
  <c r="B1244" i="18" s="1"/>
  <c r="B1245" i="18" s="1"/>
  <c r="B1246" i="18" s="1"/>
  <c r="B1247" i="18" s="1"/>
  <c r="B1248" i="18" s="1"/>
  <c r="B1249" i="18" s="1"/>
  <c r="B1250" i="18" s="1"/>
  <c r="B1251" i="18" s="1"/>
  <c r="B1252" i="18" s="1"/>
  <c r="B1253" i="18" s="1"/>
  <c r="B1254" i="18" s="1"/>
  <c r="B1255" i="18" s="1"/>
  <c r="B1256" i="18" s="1"/>
  <c r="B4" i="18"/>
  <c r="C23" i="16" l="1"/>
  <c r="D23" i="16"/>
  <c r="E23" i="16"/>
  <c r="C22" i="16"/>
  <c r="D22" i="16"/>
  <c r="E22" i="16"/>
  <c r="C21" i="16"/>
  <c r="C26" i="15" s="1"/>
  <c r="D21" i="16"/>
  <c r="D26" i="15" s="1"/>
  <c r="E21" i="16"/>
  <c r="E26" i="15" s="1"/>
  <c r="C26" i="16"/>
  <c r="D26" i="16"/>
  <c r="E26" i="16"/>
  <c r="C25" i="16"/>
  <c r="D25" i="16"/>
  <c r="E25" i="16"/>
  <c r="C24" i="16"/>
  <c r="C20" i="16" s="1"/>
  <c r="C25" i="15" s="1"/>
  <c r="D24" i="16"/>
  <c r="E24" i="16"/>
  <c r="C7" i="16"/>
  <c r="C15" i="15" s="1"/>
  <c r="D7" i="16"/>
  <c r="D15" i="15" s="1"/>
  <c r="E7" i="16"/>
  <c r="E15" i="15" s="1"/>
  <c r="C4" i="16"/>
  <c r="C13" i="15" s="1"/>
  <c r="D4" i="16"/>
  <c r="D13" i="15" s="1"/>
  <c r="E4" i="16"/>
  <c r="E13" i="15" s="1"/>
  <c r="C10" i="16"/>
  <c r="D10" i="16"/>
  <c r="D17" i="15" s="1"/>
  <c r="E10" i="16"/>
  <c r="E17" i="15" s="1"/>
  <c r="C8" i="16"/>
  <c r="D8" i="16"/>
  <c r="E8" i="16"/>
  <c r="C15" i="16"/>
  <c r="D15" i="16"/>
  <c r="E15" i="16"/>
  <c r="C14" i="16"/>
  <c r="D14" i="16"/>
  <c r="E14" i="16"/>
  <c r="C13" i="16"/>
  <c r="C17" i="16" s="1"/>
  <c r="C22" i="15" s="1"/>
  <c r="D13" i="16"/>
  <c r="D17" i="16" s="1"/>
  <c r="D22" i="15" s="1"/>
  <c r="E13" i="16"/>
  <c r="C2" i="16"/>
  <c r="C11" i="15" s="1"/>
  <c r="D2" i="16"/>
  <c r="D11" i="15" s="1"/>
  <c r="E2" i="16"/>
  <c r="E11" i="15" s="1"/>
  <c r="C1" i="16"/>
  <c r="C9" i="15" s="1"/>
  <c r="C20" i="15" s="1"/>
  <c r="D1" i="16"/>
  <c r="D9" i="15" s="1"/>
  <c r="D20" i="15" s="1"/>
  <c r="E1" i="16"/>
  <c r="E9" i="15" s="1"/>
  <c r="E20" i="15" s="1"/>
  <c r="D33" i="6"/>
  <c r="E33" i="6"/>
  <c r="D26" i="6"/>
  <c r="E26" i="6"/>
  <c r="F26" i="6"/>
  <c r="G26" i="6"/>
  <c r="H26" i="6"/>
  <c r="I26" i="6"/>
  <c r="J26" i="6"/>
  <c r="D22" i="6"/>
  <c r="E22" i="6"/>
  <c r="F22" i="6"/>
  <c r="F23" i="6" s="1"/>
  <c r="G22" i="6"/>
  <c r="H22" i="6"/>
  <c r="I22" i="6"/>
  <c r="J22" i="6"/>
  <c r="D21" i="6"/>
  <c r="E21" i="6"/>
  <c r="F21" i="6"/>
  <c r="G21" i="6"/>
  <c r="G23" i="6" s="1"/>
  <c r="H21" i="6"/>
  <c r="I21" i="6"/>
  <c r="J21" i="6"/>
  <c r="J23" i="6" s="1"/>
  <c r="D16" i="6"/>
  <c r="D18" i="6" s="1"/>
  <c r="E16" i="6"/>
  <c r="F16" i="6"/>
  <c r="G16" i="6"/>
  <c r="H16" i="6"/>
  <c r="I16" i="6"/>
  <c r="J16" i="6"/>
  <c r="D12" i="6"/>
  <c r="D17" i="6" s="1"/>
  <c r="D11" i="6"/>
  <c r="D13" i="6" s="1"/>
  <c r="E11" i="6"/>
  <c r="D7" i="6"/>
  <c r="D27" i="6" s="1"/>
  <c r="E7" i="6"/>
  <c r="E12" i="6" s="1"/>
  <c r="E17" i="6" s="1"/>
  <c r="D20" i="16" l="1"/>
  <c r="D25" i="15" s="1"/>
  <c r="C28" i="15"/>
  <c r="C27" i="15"/>
  <c r="C11" i="16"/>
  <c r="C18" i="15" s="1"/>
  <c r="C17" i="15"/>
  <c r="E3" i="16"/>
  <c r="E12" i="15" s="1"/>
  <c r="E20" i="16"/>
  <c r="E25" i="15" s="1"/>
  <c r="E28" i="15"/>
  <c r="E27" i="15"/>
  <c r="D3" i="16"/>
  <c r="D12" i="15" s="1"/>
  <c r="D27" i="15"/>
  <c r="D28" i="15"/>
  <c r="C3" i="16"/>
  <c r="C12" i="15" s="1"/>
  <c r="D11" i="16"/>
  <c r="D18" i="15" s="1"/>
  <c r="E9" i="16"/>
  <c r="E16" i="15" s="1"/>
  <c r="D9" i="16"/>
  <c r="D16" i="15" s="1"/>
  <c r="C9" i="16"/>
  <c r="C16" i="15" s="1"/>
  <c r="E17" i="16"/>
  <c r="E22" i="15" s="1"/>
  <c r="E11" i="16"/>
  <c r="E18" i="15" s="1"/>
  <c r="E16" i="16"/>
  <c r="D16" i="16"/>
  <c r="C16" i="16"/>
  <c r="I23" i="6"/>
  <c r="E23" i="6"/>
  <c r="H23" i="6"/>
  <c r="D23" i="6"/>
  <c r="E13" i="6"/>
  <c r="E18" i="6"/>
  <c r="D28" i="6"/>
  <c r="E27" i="6"/>
  <c r="E28" i="6" s="1"/>
  <c r="D6" i="6"/>
  <c r="D8" i="6" s="1"/>
  <c r="E6" i="6"/>
  <c r="E8" i="6" s="1"/>
  <c r="D16" i="7"/>
  <c r="D36" i="7" s="1"/>
  <c r="E16" i="7"/>
  <c r="E36" i="7" s="1"/>
  <c r="D12" i="7"/>
  <c r="D35" i="7" s="1"/>
  <c r="E12" i="7"/>
  <c r="E32" i="7" s="1"/>
  <c r="F12" i="7"/>
  <c r="F35" i="7" s="1"/>
  <c r="G12" i="7"/>
  <c r="G35" i="7" s="1"/>
  <c r="H12" i="7"/>
  <c r="H35" i="7" s="1"/>
  <c r="I12" i="7"/>
  <c r="I32" i="7" s="1"/>
  <c r="J12" i="7"/>
  <c r="J35" i="7" s="1"/>
  <c r="D7" i="7"/>
  <c r="D20" i="7" s="1"/>
  <c r="E7" i="7"/>
  <c r="E20" i="7" s="1"/>
  <c r="D6" i="7"/>
  <c r="D26" i="7" s="1"/>
  <c r="E6" i="7"/>
  <c r="D19" i="16" l="1"/>
  <c r="D24" i="15" s="1"/>
  <c r="E19" i="16"/>
  <c r="E24" i="15" s="1"/>
  <c r="C19" i="16"/>
  <c r="C24" i="15" s="1"/>
  <c r="D32" i="6"/>
  <c r="E32" i="6"/>
  <c r="E8" i="7"/>
  <c r="G15" i="7"/>
  <c r="D37" i="7"/>
  <c r="E11" i="7"/>
  <c r="E13" i="7" s="1"/>
  <c r="I15" i="7"/>
  <c r="E15" i="7"/>
  <c r="E17" i="7" s="1"/>
  <c r="E27" i="7"/>
  <c r="E31" i="7"/>
  <c r="E33" i="7" s="1"/>
  <c r="H32" i="7"/>
  <c r="D32" i="7"/>
  <c r="I35" i="7"/>
  <c r="E35" i="7"/>
  <c r="E37" i="7" s="1"/>
  <c r="D8" i="7"/>
  <c r="D11" i="7"/>
  <c r="D13" i="7" s="1"/>
  <c r="H15" i="7"/>
  <c r="D15" i="7"/>
  <c r="D17" i="7" s="1"/>
  <c r="D27" i="7"/>
  <c r="D28" i="7" s="1"/>
  <c r="D31" i="7"/>
  <c r="D33" i="7" s="1"/>
  <c r="G32" i="7"/>
  <c r="E19" i="7"/>
  <c r="E21" i="7" s="1"/>
  <c r="E26" i="7"/>
  <c r="J32" i="7"/>
  <c r="F32" i="7"/>
  <c r="J15" i="7"/>
  <c r="F15" i="7"/>
  <c r="D19" i="7"/>
  <c r="D21" i="7" s="1"/>
  <c r="D39" i="7" l="1"/>
  <c r="E28" i="7"/>
  <c r="E39" i="7"/>
  <c r="E23" i="7"/>
  <c r="D23" i="7"/>
  <c r="D3" i="6" l="1"/>
  <c r="E3" i="6"/>
  <c r="F3" i="6"/>
  <c r="G3" i="6"/>
  <c r="H3" i="6"/>
  <c r="I3" i="6"/>
  <c r="J3" i="6"/>
  <c r="D3" i="7"/>
  <c r="E3" i="7"/>
  <c r="F3" i="7"/>
  <c r="G3" i="7"/>
  <c r="H3" i="7"/>
  <c r="I3" i="7"/>
  <c r="J3" i="7"/>
  <c r="B2" i="7"/>
  <c r="B31" i="7"/>
  <c r="B20" i="7"/>
  <c r="B19" i="7"/>
  <c r="B27" i="7" s="1"/>
  <c r="B11" i="7"/>
  <c r="N39" i="5" l="1"/>
  <c r="N40" i="5"/>
  <c r="N41" i="5"/>
  <c r="N42" i="5"/>
  <c r="N33" i="5"/>
  <c r="N34" i="5"/>
  <c r="N35" i="5"/>
  <c r="N19" i="5"/>
  <c r="N21" i="5"/>
  <c r="N13" i="5"/>
  <c r="N15" i="5"/>
  <c r="N46" i="5"/>
  <c r="N6" i="5"/>
  <c r="N7" i="5"/>
  <c r="N9" i="5"/>
  <c r="M39" i="5"/>
  <c r="M40" i="5"/>
  <c r="M41" i="5"/>
  <c r="M42" i="5"/>
  <c r="M33" i="5"/>
  <c r="M34" i="5"/>
  <c r="M35" i="5"/>
  <c r="M19" i="5"/>
  <c r="M21" i="5"/>
  <c r="M13" i="5"/>
  <c r="M15" i="5"/>
  <c r="M46" i="5"/>
  <c r="M6" i="5"/>
  <c r="M7" i="5"/>
  <c r="M9" i="5"/>
  <c r="D46" i="5"/>
  <c r="E46" i="5"/>
  <c r="F46" i="5"/>
  <c r="G46" i="5"/>
  <c r="H46" i="5"/>
  <c r="I46" i="5"/>
  <c r="J46" i="5"/>
  <c r="K46" i="5"/>
  <c r="D44" i="5"/>
  <c r="E44" i="5"/>
  <c r="F44" i="5"/>
  <c r="E42" i="5"/>
  <c r="F42" i="5"/>
  <c r="G42" i="5"/>
  <c r="H42" i="5"/>
  <c r="I42" i="5"/>
  <c r="J42" i="5"/>
  <c r="K42" i="5"/>
  <c r="E41" i="5"/>
  <c r="F41" i="5"/>
  <c r="G41" i="5"/>
  <c r="H41" i="5"/>
  <c r="I41" i="5"/>
  <c r="J41" i="5"/>
  <c r="K41" i="5"/>
  <c r="E40" i="5"/>
  <c r="F40" i="5"/>
  <c r="G40" i="5"/>
  <c r="H40" i="5"/>
  <c r="I40" i="5"/>
  <c r="J40" i="5"/>
  <c r="K40" i="5"/>
  <c r="E39" i="5"/>
  <c r="F39" i="5"/>
  <c r="G39" i="5"/>
  <c r="H39" i="5"/>
  <c r="I39" i="5"/>
  <c r="J39" i="5"/>
  <c r="K39" i="5"/>
  <c r="E37" i="5"/>
  <c r="F37" i="5"/>
  <c r="E36" i="5"/>
  <c r="F36" i="5"/>
  <c r="E35" i="5"/>
  <c r="F35" i="5"/>
  <c r="G35" i="5"/>
  <c r="H35" i="5"/>
  <c r="I35" i="5"/>
  <c r="J35" i="5"/>
  <c r="K35" i="5"/>
  <c r="E34" i="5"/>
  <c r="F34" i="5"/>
  <c r="G34" i="5"/>
  <c r="H34" i="5"/>
  <c r="I34" i="5"/>
  <c r="J34" i="5"/>
  <c r="K34" i="5"/>
  <c r="E33" i="5"/>
  <c r="F33" i="5"/>
  <c r="G33" i="5"/>
  <c r="H33" i="5"/>
  <c r="I33" i="5"/>
  <c r="J33" i="5"/>
  <c r="K33" i="5"/>
  <c r="D31" i="5"/>
  <c r="E31" i="5"/>
  <c r="F31" i="5"/>
  <c r="E30" i="5"/>
  <c r="F30" i="5"/>
  <c r="D30" i="5"/>
  <c r="D29" i="5"/>
  <c r="E29" i="5"/>
  <c r="F29" i="5"/>
  <c r="D27" i="5"/>
  <c r="E27" i="5"/>
  <c r="F27" i="5"/>
  <c r="D26" i="5"/>
  <c r="E26" i="5"/>
  <c r="F26" i="5"/>
  <c r="D25" i="5"/>
  <c r="E25" i="5"/>
  <c r="F25" i="5"/>
  <c r="E23" i="5"/>
  <c r="F23" i="5"/>
  <c r="E22" i="5"/>
  <c r="F22" i="5"/>
  <c r="E21" i="5"/>
  <c r="F21" i="5"/>
  <c r="G21" i="5"/>
  <c r="H21" i="5"/>
  <c r="I21" i="5"/>
  <c r="J21" i="5"/>
  <c r="K21" i="5"/>
  <c r="E19" i="5"/>
  <c r="F19" i="5"/>
  <c r="G19" i="5"/>
  <c r="H19" i="5"/>
  <c r="I19" i="5"/>
  <c r="J19" i="5"/>
  <c r="K19" i="5"/>
  <c r="E17" i="5"/>
  <c r="F17" i="5"/>
  <c r="E16" i="5"/>
  <c r="F16" i="5"/>
  <c r="E15" i="5"/>
  <c r="F15" i="5"/>
  <c r="G15" i="5"/>
  <c r="H15" i="5"/>
  <c r="I15" i="5"/>
  <c r="J15" i="5"/>
  <c r="K15" i="5"/>
  <c r="E13" i="5"/>
  <c r="F13" i="5"/>
  <c r="G13" i="5"/>
  <c r="H13" i="5"/>
  <c r="I13" i="5"/>
  <c r="J13" i="5"/>
  <c r="K13" i="5"/>
  <c r="D11" i="5"/>
  <c r="E11" i="5"/>
  <c r="F11" i="5"/>
  <c r="D10" i="5"/>
  <c r="E10" i="5"/>
  <c r="F10" i="5"/>
  <c r="D9" i="5"/>
  <c r="E9" i="5"/>
  <c r="F9" i="5"/>
  <c r="G9" i="5"/>
  <c r="H9" i="5"/>
  <c r="I9" i="5"/>
  <c r="J9" i="5"/>
  <c r="K9" i="5"/>
  <c r="D7" i="5"/>
  <c r="E7" i="5"/>
  <c r="F7" i="5"/>
  <c r="G7" i="5"/>
  <c r="H7" i="5"/>
  <c r="I7" i="5"/>
  <c r="J7" i="5"/>
  <c r="K7" i="5"/>
  <c r="D6" i="5"/>
  <c r="E6" i="5"/>
  <c r="F6" i="5"/>
  <c r="G6" i="5"/>
  <c r="H6" i="5"/>
  <c r="I6" i="5"/>
  <c r="J6" i="5"/>
  <c r="K6" i="5"/>
  <c r="I45" i="8"/>
  <c r="J45" i="8"/>
  <c r="F45" i="8"/>
  <c r="G45" i="8"/>
  <c r="E49" i="8"/>
  <c r="E50" i="8" s="1"/>
  <c r="E46" i="8"/>
  <c r="E47" i="8"/>
  <c r="N29" i="9"/>
  <c r="O29" i="9"/>
  <c r="P29" i="9"/>
  <c r="P25" i="9"/>
  <c r="P27" i="9"/>
  <c r="O27" i="9"/>
  <c r="N27" i="9"/>
  <c r="N28" i="9"/>
  <c r="O28" i="9"/>
  <c r="P28" i="9"/>
  <c r="N26" i="9"/>
  <c r="O26" i="9"/>
  <c r="P26" i="9"/>
  <c r="O25" i="9"/>
  <c r="N25" i="9"/>
  <c r="J21" i="9"/>
  <c r="K21" i="9"/>
  <c r="L21" i="9"/>
  <c r="N21" i="9"/>
  <c r="O21" i="9"/>
  <c r="P21" i="9"/>
  <c r="J20" i="9"/>
  <c r="K20" i="9"/>
  <c r="L20" i="9"/>
  <c r="N20" i="9"/>
  <c r="O20" i="9"/>
  <c r="P20" i="9"/>
  <c r="J19" i="9"/>
  <c r="K19" i="9"/>
  <c r="L19" i="9"/>
  <c r="N19" i="9"/>
  <c r="O19" i="9"/>
  <c r="P19" i="9"/>
  <c r="J18" i="9"/>
  <c r="K18" i="9"/>
  <c r="L18" i="9"/>
  <c r="N18" i="9"/>
  <c r="O18" i="9"/>
  <c r="P18" i="9"/>
  <c r="J17" i="9"/>
  <c r="K17" i="9"/>
  <c r="L17" i="9"/>
  <c r="N17" i="9"/>
  <c r="O17" i="9"/>
  <c r="P17" i="9"/>
  <c r="J16" i="9"/>
  <c r="K16" i="9"/>
  <c r="L16" i="9"/>
  <c r="N16" i="9"/>
  <c r="O16" i="9"/>
  <c r="P16" i="9"/>
  <c r="P8" i="9"/>
  <c r="P9" i="9"/>
  <c r="P10" i="9"/>
  <c r="P11" i="9"/>
  <c r="P12" i="9"/>
  <c r="P13" i="9"/>
  <c r="P14" i="9"/>
  <c r="O8" i="9"/>
  <c r="O9" i="9"/>
  <c r="O10" i="9"/>
  <c r="O11" i="9"/>
  <c r="O12" i="9"/>
  <c r="O13" i="9"/>
  <c r="O14" i="9"/>
  <c r="N8" i="9"/>
  <c r="N9" i="9"/>
  <c r="N10" i="9"/>
  <c r="N11" i="9"/>
  <c r="N12" i="9"/>
  <c r="N13" i="9"/>
  <c r="N14" i="9"/>
  <c r="L9" i="9"/>
  <c r="L10" i="9"/>
  <c r="L11" i="9"/>
  <c r="L12" i="9"/>
  <c r="L13" i="9"/>
  <c r="L14" i="9"/>
  <c r="L8" i="9"/>
  <c r="K8" i="9"/>
  <c r="K9" i="9"/>
  <c r="K10" i="9"/>
  <c r="K11" i="9"/>
  <c r="K12" i="9"/>
  <c r="K13" i="9"/>
  <c r="K14" i="9"/>
  <c r="J8" i="9"/>
  <c r="J9" i="9"/>
  <c r="J10" i="9"/>
  <c r="J11" i="9"/>
  <c r="J12" i="9"/>
  <c r="J13" i="9"/>
  <c r="J14" i="9"/>
  <c r="H8" i="9"/>
  <c r="H9" i="9"/>
  <c r="H10" i="9"/>
  <c r="H11" i="9"/>
  <c r="H12" i="9"/>
  <c r="H13" i="9"/>
  <c r="H14" i="9"/>
  <c r="G8" i="9"/>
  <c r="G9" i="9"/>
  <c r="G10" i="9"/>
  <c r="G11" i="9"/>
  <c r="G12" i="9"/>
  <c r="G13" i="9"/>
  <c r="G14" i="9"/>
  <c r="F8" i="9"/>
  <c r="F9" i="9"/>
  <c r="F10" i="9"/>
  <c r="F11" i="9"/>
  <c r="F12" i="9"/>
  <c r="F13" i="9"/>
  <c r="F14" i="9"/>
  <c r="D8" i="9"/>
  <c r="E8" i="9"/>
  <c r="D9" i="9"/>
  <c r="E9" i="9"/>
  <c r="D10" i="9"/>
  <c r="E10" i="9"/>
  <c r="D11" i="9"/>
  <c r="E11" i="9"/>
  <c r="D12" i="9"/>
  <c r="E12" i="9"/>
  <c r="D13" i="9"/>
  <c r="E13" i="9"/>
  <c r="D14" i="9"/>
  <c r="E14" i="9"/>
  <c r="C8" i="9"/>
  <c r="C9" i="9"/>
  <c r="C10" i="9"/>
  <c r="C11" i="9"/>
  <c r="C12" i="9"/>
  <c r="C13" i="9"/>
  <c r="C14" i="9"/>
  <c r="B8" i="9"/>
  <c r="B9" i="9"/>
  <c r="B10" i="9"/>
  <c r="B11" i="9"/>
  <c r="B12" i="9"/>
  <c r="B13" i="9"/>
  <c r="B14" i="9"/>
  <c r="K15" i="13"/>
  <c r="L15" i="13"/>
  <c r="M15" i="13"/>
  <c r="K16" i="13"/>
  <c r="L16" i="13"/>
  <c r="M16" i="13"/>
  <c r="K17" i="13"/>
  <c r="L17" i="13"/>
  <c r="M17" i="13"/>
  <c r="K18" i="13"/>
  <c r="L18" i="13"/>
  <c r="M18" i="13"/>
  <c r="K19" i="13"/>
  <c r="L19" i="13"/>
  <c r="M19" i="13"/>
  <c r="K20" i="13"/>
  <c r="L20" i="13"/>
  <c r="M20" i="13"/>
  <c r="L14" i="13"/>
  <c r="M14" i="13"/>
  <c r="K14" i="13"/>
  <c r="J15" i="13"/>
  <c r="J16" i="13"/>
  <c r="J17" i="13"/>
  <c r="J18" i="13"/>
  <c r="J19" i="13"/>
  <c r="J20" i="13"/>
  <c r="J14" i="13"/>
  <c r="I15" i="13"/>
  <c r="I16" i="13"/>
  <c r="I17" i="13"/>
  <c r="I18" i="13"/>
  <c r="I19" i="13"/>
  <c r="I20" i="13"/>
  <c r="I14" i="13"/>
  <c r="H14" i="13"/>
  <c r="H15" i="13"/>
  <c r="H16" i="13"/>
  <c r="H17" i="13"/>
  <c r="H18" i="13"/>
  <c r="H19" i="13"/>
  <c r="H20" i="13"/>
  <c r="G15" i="13"/>
  <c r="G16" i="13"/>
  <c r="G17" i="13"/>
  <c r="G18" i="13"/>
  <c r="G19" i="13"/>
  <c r="G20" i="13"/>
  <c r="G14" i="13"/>
  <c r="F15" i="13"/>
  <c r="F16" i="13"/>
  <c r="F17" i="13"/>
  <c r="F18" i="13"/>
  <c r="F19" i="13"/>
  <c r="F20" i="13"/>
  <c r="F14" i="13"/>
  <c r="C15" i="13"/>
  <c r="D15" i="13"/>
  <c r="E15" i="13"/>
  <c r="C16" i="13"/>
  <c r="D16" i="13"/>
  <c r="E16" i="13"/>
  <c r="C17" i="13"/>
  <c r="D17" i="13"/>
  <c r="E17" i="13"/>
  <c r="C18" i="13"/>
  <c r="D18" i="13"/>
  <c r="E18" i="13"/>
  <c r="C19" i="13"/>
  <c r="D19" i="13"/>
  <c r="E19" i="13"/>
  <c r="C20" i="13"/>
  <c r="D20" i="13"/>
  <c r="E20" i="13"/>
  <c r="D14" i="13"/>
  <c r="E14" i="13"/>
  <c r="B15" i="13"/>
  <c r="B16" i="13"/>
  <c r="B17" i="13"/>
  <c r="B18" i="13"/>
  <c r="B19" i="13"/>
  <c r="B20" i="13"/>
  <c r="C14" i="13"/>
  <c r="B14" i="13"/>
  <c r="B4" i="9" l="1"/>
  <c r="P23" i="9"/>
  <c r="O23" i="9"/>
  <c r="N23" i="9"/>
  <c r="N35" i="8" l="1"/>
  <c r="H54" i="8" l="1"/>
  <c r="H63" i="8"/>
  <c r="N38" i="8"/>
  <c r="G54" i="8" l="1"/>
  <c r="F63" i="8"/>
  <c r="G63" i="8"/>
  <c r="I63" i="8"/>
  <c r="I54" i="8"/>
  <c r="G23" i="8"/>
  <c r="H23" i="8"/>
  <c r="I23" i="8"/>
  <c r="G22" i="8"/>
  <c r="H22" i="8"/>
  <c r="I22" i="8"/>
  <c r="K4" i="8"/>
  <c r="J21" i="8" s="1"/>
  <c r="F54" i="8" l="1"/>
  <c r="J63" i="8"/>
  <c r="J54" i="8"/>
  <c r="H21" i="8"/>
  <c r="L21" i="8"/>
  <c r="M21" i="8"/>
  <c r="I21" i="8"/>
  <c r="K21" i="8"/>
  <c r="G21" i="8"/>
  <c r="N21" i="8"/>
  <c r="D14" i="8"/>
  <c r="D15" i="8" s="1"/>
  <c r="G20" i="8"/>
  <c r="H20" i="8"/>
  <c r="I20" i="8"/>
  <c r="J20" i="8"/>
  <c r="K20" i="8"/>
  <c r="L20" i="8"/>
  <c r="M20" i="8"/>
  <c r="N20" i="8"/>
  <c r="D11" i="8"/>
  <c r="D13" i="8" s="1"/>
  <c r="D17" i="8" s="1"/>
  <c r="H18" i="12"/>
  <c r="E66" i="8" l="1"/>
  <c r="E57" i="8"/>
  <c r="H5" i="12"/>
  <c r="E5" i="12"/>
  <c r="F5" i="12"/>
  <c r="E6" i="12"/>
  <c r="F6" i="12"/>
  <c r="E7" i="12"/>
  <c r="F7" i="12"/>
  <c r="E8" i="12"/>
  <c r="F8" i="12"/>
  <c r="E9" i="12"/>
  <c r="F9" i="12"/>
  <c r="E10" i="12"/>
  <c r="F10" i="12"/>
  <c r="E11" i="12"/>
  <c r="F11" i="12"/>
  <c r="E12" i="12"/>
  <c r="F12" i="12"/>
  <c r="E13" i="12"/>
  <c r="F13" i="12"/>
  <c r="E14" i="12"/>
  <c r="F14" i="12"/>
  <c r="E15" i="12"/>
  <c r="F15" i="12"/>
  <c r="E16" i="12"/>
  <c r="F16" i="12"/>
  <c r="E17" i="12"/>
  <c r="F17" i="12"/>
  <c r="E18" i="12"/>
  <c r="F18" i="12"/>
  <c r="E19" i="12"/>
  <c r="F19" i="12"/>
  <c r="E20" i="12"/>
  <c r="F20" i="12"/>
  <c r="E21" i="12"/>
  <c r="F21" i="12"/>
  <c r="E22" i="12"/>
  <c r="F22" i="12"/>
  <c r="E23" i="12"/>
  <c r="F23" i="12"/>
  <c r="E24" i="12"/>
  <c r="F24" i="12"/>
  <c r="E25" i="12"/>
  <c r="F25" i="12"/>
  <c r="E26" i="12"/>
  <c r="F26" i="12"/>
  <c r="E27" i="12"/>
  <c r="F27" i="12"/>
  <c r="E28" i="12"/>
  <c r="F28" i="12"/>
  <c r="E29" i="12"/>
  <c r="F29" i="12"/>
  <c r="E30" i="12"/>
  <c r="F30" i="12"/>
  <c r="E31" i="12"/>
  <c r="F31" i="12"/>
  <c r="E32" i="12"/>
  <c r="F32" i="12"/>
  <c r="E33" i="12"/>
  <c r="F33" i="12"/>
  <c r="E34" i="12"/>
  <c r="F34" i="12"/>
  <c r="E35" i="12"/>
  <c r="F35" i="12"/>
  <c r="E36" i="12"/>
  <c r="F36" i="12"/>
  <c r="E37" i="12"/>
  <c r="F37" i="12"/>
  <c r="E38" i="12"/>
  <c r="F38" i="12"/>
  <c r="E39" i="12"/>
  <c r="F39" i="12"/>
  <c r="E40" i="12"/>
  <c r="F40" i="12"/>
  <c r="E41" i="12"/>
  <c r="F41" i="12"/>
  <c r="E42" i="12"/>
  <c r="F42" i="12"/>
  <c r="E43" i="12"/>
  <c r="F43" i="12"/>
  <c r="E44" i="12"/>
  <c r="F44" i="12"/>
  <c r="E45" i="12"/>
  <c r="F45" i="12"/>
  <c r="E46" i="12"/>
  <c r="F46" i="12"/>
  <c r="E47" i="12"/>
  <c r="F47" i="12"/>
  <c r="E48" i="12"/>
  <c r="F48" i="12"/>
  <c r="E49" i="12"/>
  <c r="F49" i="12"/>
  <c r="E50" i="12"/>
  <c r="F50" i="12"/>
  <c r="E51" i="12"/>
  <c r="F51" i="12"/>
  <c r="E52" i="12"/>
  <c r="F52" i="12"/>
  <c r="E53" i="12"/>
  <c r="F53" i="12"/>
  <c r="E54" i="12"/>
  <c r="F54" i="12"/>
  <c r="E55" i="12"/>
  <c r="F55" i="12"/>
  <c r="E56" i="12"/>
  <c r="F56" i="12"/>
  <c r="E57" i="12"/>
  <c r="F57" i="12"/>
  <c r="E58" i="12"/>
  <c r="F58" i="12"/>
  <c r="E59" i="12"/>
  <c r="F59" i="12"/>
  <c r="E60" i="12"/>
  <c r="F60" i="12"/>
  <c r="E61" i="12"/>
  <c r="F61" i="12"/>
  <c r="E62" i="12"/>
  <c r="F62" i="12"/>
  <c r="E63" i="12"/>
  <c r="F63" i="12"/>
  <c r="E64" i="12"/>
  <c r="F64" i="12"/>
  <c r="E65" i="12"/>
  <c r="F65" i="12"/>
  <c r="E66" i="12"/>
  <c r="F66" i="12"/>
  <c r="E67" i="12"/>
  <c r="F67" i="12"/>
  <c r="E68" i="12"/>
  <c r="F68" i="12"/>
  <c r="E69" i="12"/>
  <c r="F69" i="12"/>
  <c r="E70" i="12"/>
  <c r="F70" i="12"/>
  <c r="E71" i="12"/>
  <c r="F71" i="12"/>
  <c r="E72" i="12"/>
  <c r="F72" i="12"/>
  <c r="E73" i="12"/>
  <c r="F73" i="12"/>
  <c r="E74" i="12"/>
  <c r="F74" i="12"/>
  <c r="E75" i="12"/>
  <c r="F75" i="12"/>
  <c r="E76" i="12"/>
  <c r="F76" i="12"/>
  <c r="E77" i="12"/>
  <c r="F77" i="12"/>
  <c r="E78" i="12"/>
  <c r="F78" i="12"/>
  <c r="E79" i="12"/>
  <c r="F79" i="12"/>
  <c r="E80" i="12"/>
  <c r="F80" i="12"/>
  <c r="E81" i="12"/>
  <c r="F81" i="12"/>
  <c r="E82" i="12"/>
  <c r="F82" i="12"/>
  <c r="E83" i="12"/>
  <c r="F83" i="12"/>
  <c r="E84" i="12"/>
  <c r="F84" i="12"/>
  <c r="E85" i="12"/>
  <c r="F85" i="12"/>
  <c r="E86" i="12"/>
  <c r="F86" i="12"/>
  <c r="E87" i="12"/>
  <c r="F87" i="12"/>
  <c r="E88" i="12"/>
  <c r="F88" i="12"/>
  <c r="E89" i="12"/>
  <c r="F89" i="12"/>
  <c r="E90" i="12"/>
  <c r="F90" i="12"/>
  <c r="E91" i="12"/>
  <c r="F91" i="12"/>
  <c r="E92" i="12"/>
  <c r="F92" i="12"/>
  <c r="E93" i="12"/>
  <c r="F93" i="12"/>
  <c r="E94" i="12"/>
  <c r="F94" i="12"/>
  <c r="E95" i="12"/>
  <c r="F95" i="12"/>
  <c r="E96" i="12"/>
  <c r="F96" i="12"/>
  <c r="E97" i="12"/>
  <c r="F97" i="12"/>
  <c r="E98" i="12"/>
  <c r="F98" i="12"/>
  <c r="E99" i="12"/>
  <c r="F99" i="12"/>
  <c r="E100" i="12"/>
  <c r="F100" i="12"/>
  <c r="E101" i="12"/>
  <c r="F101" i="12"/>
  <c r="E102" i="12"/>
  <c r="F102" i="12"/>
  <c r="E103" i="12"/>
  <c r="F103" i="12"/>
  <c r="E104" i="12"/>
  <c r="F104" i="12"/>
  <c r="E105" i="12"/>
  <c r="F105" i="12"/>
  <c r="E106" i="12"/>
  <c r="F106" i="12"/>
  <c r="E107" i="12"/>
  <c r="F107" i="12"/>
  <c r="E108" i="12"/>
  <c r="F108" i="12"/>
  <c r="E109" i="12"/>
  <c r="F109" i="12"/>
  <c r="E110" i="12"/>
  <c r="F110" i="12"/>
  <c r="E111" i="12"/>
  <c r="F111" i="12"/>
  <c r="E112" i="12"/>
  <c r="F112" i="12"/>
  <c r="E113" i="12"/>
  <c r="F113" i="12"/>
  <c r="E114" i="12"/>
  <c r="F114" i="12"/>
  <c r="E115" i="12"/>
  <c r="F115" i="12"/>
  <c r="E116" i="12"/>
  <c r="F116" i="12"/>
  <c r="E117" i="12"/>
  <c r="F117" i="12"/>
  <c r="E118" i="12"/>
  <c r="F118" i="12"/>
  <c r="E119" i="12"/>
  <c r="F119" i="12"/>
  <c r="E120" i="12"/>
  <c r="F120" i="12"/>
  <c r="E121" i="12"/>
  <c r="F121" i="12"/>
  <c r="E122" i="12"/>
  <c r="F122" i="12"/>
  <c r="E123" i="12"/>
  <c r="F123" i="12"/>
  <c r="E124" i="12"/>
  <c r="F124" i="12"/>
  <c r="E125" i="12"/>
  <c r="F125" i="12"/>
  <c r="E126" i="12"/>
  <c r="F126" i="12"/>
  <c r="E127" i="12"/>
  <c r="F127" i="12"/>
  <c r="E128" i="12"/>
  <c r="F128" i="12"/>
  <c r="E129" i="12"/>
  <c r="F129" i="12"/>
  <c r="E130" i="12"/>
  <c r="F130" i="12"/>
  <c r="E131" i="12"/>
  <c r="F131" i="12"/>
  <c r="E132" i="12"/>
  <c r="F132" i="12"/>
  <c r="E133" i="12"/>
  <c r="F133" i="12"/>
  <c r="E134" i="12"/>
  <c r="F134" i="12"/>
  <c r="E135" i="12"/>
  <c r="F135" i="12"/>
  <c r="E136" i="12"/>
  <c r="F136" i="12"/>
  <c r="E137" i="12"/>
  <c r="F137" i="12"/>
  <c r="E138" i="12"/>
  <c r="F138" i="12"/>
  <c r="E139" i="12"/>
  <c r="F139" i="12"/>
  <c r="E140" i="12"/>
  <c r="F140" i="12"/>
  <c r="E141" i="12"/>
  <c r="F141" i="12"/>
  <c r="E142" i="12"/>
  <c r="F142" i="12"/>
  <c r="E143" i="12"/>
  <c r="F143" i="12"/>
  <c r="E144" i="12"/>
  <c r="F144" i="12"/>
  <c r="E145" i="12"/>
  <c r="F145" i="12"/>
  <c r="E146" i="12"/>
  <c r="F146" i="12"/>
  <c r="E147" i="12"/>
  <c r="F147" i="12"/>
  <c r="E148" i="12"/>
  <c r="F148" i="12"/>
  <c r="E149" i="12"/>
  <c r="F149" i="12"/>
  <c r="E150" i="12"/>
  <c r="F150" i="12"/>
  <c r="E151" i="12"/>
  <c r="F151" i="12"/>
  <c r="E152" i="12"/>
  <c r="F152" i="12"/>
  <c r="E153" i="12"/>
  <c r="F153" i="12"/>
  <c r="E154" i="12"/>
  <c r="F154" i="12"/>
  <c r="E155" i="12"/>
  <c r="F155" i="12"/>
  <c r="E156" i="12"/>
  <c r="F156" i="12"/>
  <c r="E157" i="12"/>
  <c r="F157" i="12"/>
  <c r="E158" i="12"/>
  <c r="F158" i="12"/>
  <c r="E159" i="12"/>
  <c r="F159" i="12"/>
  <c r="E160" i="12"/>
  <c r="F160" i="12"/>
  <c r="E161" i="12"/>
  <c r="F161" i="12"/>
  <c r="E162" i="12"/>
  <c r="F162" i="12"/>
  <c r="E163" i="12"/>
  <c r="F163" i="12"/>
  <c r="E164" i="12"/>
  <c r="F164" i="12"/>
  <c r="E165" i="12"/>
  <c r="F165" i="12"/>
  <c r="E166" i="12"/>
  <c r="F166" i="12"/>
  <c r="E167" i="12"/>
  <c r="F167" i="12"/>
  <c r="E168" i="12"/>
  <c r="F168" i="12"/>
  <c r="E169" i="12"/>
  <c r="F169" i="12"/>
  <c r="E170" i="12"/>
  <c r="F170" i="12"/>
  <c r="E171" i="12"/>
  <c r="F171" i="12"/>
  <c r="E172" i="12"/>
  <c r="F172" i="12"/>
  <c r="E173" i="12"/>
  <c r="F173" i="12"/>
  <c r="E174" i="12"/>
  <c r="F174" i="12"/>
  <c r="E175" i="12"/>
  <c r="F175" i="12"/>
  <c r="E176" i="12"/>
  <c r="F176" i="12"/>
  <c r="E177" i="12"/>
  <c r="F177" i="12"/>
  <c r="E178" i="12"/>
  <c r="F178" i="12"/>
  <c r="E179" i="12"/>
  <c r="F179" i="12"/>
  <c r="E180" i="12"/>
  <c r="F180" i="12"/>
  <c r="E181" i="12"/>
  <c r="F181" i="12"/>
  <c r="E182" i="12"/>
  <c r="F182" i="12"/>
  <c r="E183" i="12"/>
  <c r="F183" i="12"/>
  <c r="E184" i="12"/>
  <c r="F184" i="12"/>
  <c r="E185" i="12"/>
  <c r="F185" i="12"/>
  <c r="E186" i="12"/>
  <c r="F186" i="12"/>
  <c r="E187" i="12"/>
  <c r="F187" i="12"/>
  <c r="E188" i="12"/>
  <c r="F188" i="12"/>
  <c r="E189" i="12"/>
  <c r="F189" i="12"/>
  <c r="E190" i="12"/>
  <c r="F190" i="12"/>
  <c r="E191" i="12"/>
  <c r="F191" i="12"/>
  <c r="E192" i="12"/>
  <c r="F192" i="12"/>
  <c r="E193" i="12"/>
  <c r="F193" i="12"/>
  <c r="E194" i="12"/>
  <c r="F194" i="12"/>
  <c r="E195" i="12"/>
  <c r="F195" i="12"/>
  <c r="E196" i="12"/>
  <c r="F196" i="12"/>
  <c r="E197" i="12"/>
  <c r="F197" i="12"/>
  <c r="E198" i="12"/>
  <c r="F198" i="12"/>
  <c r="E199" i="12"/>
  <c r="F199" i="12"/>
  <c r="E200" i="12"/>
  <c r="F200" i="12"/>
  <c r="E201" i="12"/>
  <c r="F201" i="12"/>
  <c r="E202" i="12"/>
  <c r="F202" i="12"/>
  <c r="E203" i="12"/>
  <c r="F203" i="12"/>
  <c r="E204" i="12"/>
  <c r="F204" i="12"/>
  <c r="E205" i="12"/>
  <c r="F205" i="12"/>
  <c r="E206" i="12"/>
  <c r="F206" i="12"/>
  <c r="E207" i="12"/>
  <c r="F207" i="12"/>
  <c r="E208" i="12"/>
  <c r="F208" i="12"/>
  <c r="E209" i="12"/>
  <c r="F209" i="12"/>
  <c r="E210" i="12"/>
  <c r="F210" i="12"/>
  <c r="E211" i="12"/>
  <c r="F211" i="12"/>
  <c r="E212" i="12"/>
  <c r="F212" i="12"/>
  <c r="E213" i="12"/>
  <c r="F213" i="12"/>
  <c r="E214" i="12"/>
  <c r="F214" i="12"/>
  <c r="E215" i="12"/>
  <c r="F215" i="12"/>
  <c r="E216" i="12"/>
  <c r="F216" i="12"/>
  <c r="E217" i="12"/>
  <c r="F217" i="12"/>
  <c r="E218" i="12"/>
  <c r="F218" i="12"/>
  <c r="E219" i="12"/>
  <c r="F219" i="12"/>
  <c r="E220" i="12"/>
  <c r="F220" i="12"/>
  <c r="E221" i="12"/>
  <c r="F221" i="12"/>
  <c r="E222" i="12"/>
  <c r="F222" i="12"/>
  <c r="E223" i="12"/>
  <c r="F223" i="12"/>
  <c r="E224" i="12"/>
  <c r="F224" i="12"/>
  <c r="E225" i="12"/>
  <c r="F225" i="12"/>
  <c r="E226" i="12"/>
  <c r="F226" i="12"/>
  <c r="E227" i="12"/>
  <c r="F227" i="12"/>
  <c r="E228" i="12"/>
  <c r="F228" i="12"/>
  <c r="E229" i="12"/>
  <c r="F229" i="12"/>
  <c r="E230" i="12"/>
  <c r="F230" i="12"/>
  <c r="E231" i="12"/>
  <c r="F231" i="12"/>
  <c r="E232" i="12"/>
  <c r="F232" i="12"/>
  <c r="E233" i="12"/>
  <c r="F233" i="12"/>
  <c r="E234" i="12"/>
  <c r="F234" i="12"/>
  <c r="E235" i="12"/>
  <c r="F235" i="12"/>
  <c r="E236" i="12"/>
  <c r="F236" i="12"/>
  <c r="E237" i="12"/>
  <c r="F237" i="12"/>
  <c r="E238" i="12"/>
  <c r="F238" i="12"/>
  <c r="E239" i="12"/>
  <c r="F239" i="12"/>
  <c r="E240" i="12"/>
  <c r="F240" i="12"/>
  <c r="E241" i="12"/>
  <c r="F241" i="12"/>
  <c r="E242" i="12"/>
  <c r="F242" i="12"/>
  <c r="E243" i="12"/>
  <c r="F243" i="12"/>
  <c r="E244" i="12"/>
  <c r="F244" i="12"/>
  <c r="E245" i="12"/>
  <c r="F245" i="12"/>
  <c r="E246" i="12"/>
  <c r="F246" i="12"/>
  <c r="E247" i="12"/>
  <c r="F247" i="12"/>
  <c r="E248" i="12"/>
  <c r="F248" i="12"/>
  <c r="E249" i="12"/>
  <c r="F249" i="12"/>
  <c r="E250" i="12"/>
  <c r="F250" i="12"/>
  <c r="E251" i="12"/>
  <c r="F251" i="12"/>
  <c r="E252" i="12"/>
  <c r="F252" i="12"/>
  <c r="E253" i="12"/>
  <c r="F253" i="12"/>
  <c r="E254" i="12"/>
  <c r="F254" i="12"/>
  <c r="E255" i="12"/>
  <c r="F255" i="12"/>
  <c r="E256" i="12"/>
  <c r="F256" i="12"/>
  <c r="E257" i="12"/>
  <c r="F257" i="12"/>
  <c r="E258" i="12"/>
  <c r="F258" i="12"/>
  <c r="E259" i="12"/>
  <c r="F259" i="12"/>
  <c r="E260" i="12"/>
  <c r="F260" i="12"/>
  <c r="E261" i="12"/>
  <c r="F261" i="12"/>
  <c r="E262" i="12"/>
  <c r="F262" i="12"/>
  <c r="E263" i="12"/>
  <c r="F263" i="12"/>
  <c r="E264" i="12"/>
  <c r="F264" i="12"/>
  <c r="F4" i="12"/>
  <c r="H10" i="12" s="1"/>
  <c r="E4" i="12"/>
  <c r="H4" i="12" s="1"/>
  <c r="K19" i="8"/>
  <c r="L19" i="8" s="1"/>
  <c r="M19" i="8" s="1"/>
  <c r="N19" i="8" s="1"/>
  <c r="E67" i="8" l="1"/>
  <c r="E58" i="8"/>
  <c r="E65" i="8"/>
  <c r="E56" i="8"/>
  <c r="H6" i="12"/>
  <c r="H7" i="12" s="1"/>
  <c r="D3" i="5"/>
  <c r="E3" i="5"/>
  <c r="F3" i="5"/>
  <c r="G3" i="5"/>
  <c r="H3" i="5"/>
  <c r="I3" i="5"/>
  <c r="J3" i="5"/>
  <c r="K3" i="5"/>
  <c r="G4" i="5"/>
  <c r="H4" i="5" s="1"/>
  <c r="I4" i="5" s="1"/>
  <c r="J4" i="5" s="1"/>
  <c r="K4" i="5" s="1"/>
  <c r="F4" i="5"/>
  <c r="E4" i="5"/>
  <c r="E64" i="8" l="1"/>
  <c r="E55" i="8"/>
  <c r="E68" i="8"/>
  <c r="E59" i="8"/>
  <c r="B36" i="1"/>
  <c r="C36" i="1"/>
  <c r="D36" i="1"/>
  <c r="E36" i="1"/>
  <c r="F36" i="1"/>
  <c r="G36" i="1"/>
  <c r="H36" i="1"/>
  <c r="I36" i="1"/>
  <c r="B33" i="1"/>
  <c r="C33" i="1"/>
  <c r="D33" i="1"/>
  <c r="E33" i="1"/>
  <c r="F33" i="1"/>
  <c r="G33" i="1"/>
  <c r="H33" i="1"/>
  <c r="I33" i="1"/>
  <c r="B30" i="1"/>
  <c r="C30" i="1"/>
  <c r="D30" i="1"/>
  <c r="E30" i="1"/>
  <c r="F30" i="1"/>
  <c r="G30" i="1"/>
  <c r="H30" i="1"/>
  <c r="I30" i="1"/>
  <c r="B27" i="1"/>
  <c r="C27" i="1"/>
  <c r="D27" i="1"/>
  <c r="E27" i="1"/>
  <c r="F27" i="1"/>
  <c r="G27" i="1"/>
  <c r="H27" i="1"/>
  <c r="I27" i="1"/>
  <c r="E35" i="1"/>
  <c r="F35" i="1" s="1"/>
  <c r="G35" i="1" s="1"/>
  <c r="H35" i="1" s="1"/>
  <c r="I35" i="1" s="1"/>
  <c r="E32" i="1"/>
  <c r="F32" i="1" s="1"/>
  <c r="G32" i="1" s="1"/>
  <c r="H32" i="1" s="1"/>
  <c r="I32" i="1" s="1"/>
  <c r="E29" i="1"/>
  <c r="F29" i="1" s="1"/>
  <c r="G29" i="1" s="1"/>
  <c r="H29" i="1" s="1"/>
  <c r="I29" i="1" s="1"/>
  <c r="E26" i="1"/>
  <c r="F26" i="1" s="1"/>
  <c r="G26" i="1" s="1"/>
  <c r="H26" i="1" s="1"/>
  <c r="I26" i="1" s="1"/>
  <c r="D135" i="2"/>
  <c r="E135" i="2"/>
  <c r="F135" i="2"/>
  <c r="D200" i="2"/>
  <c r="E200" i="2"/>
  <c r="F200" i="2"/>
  <c r="H200" i="2"/>
  <c r="G193" i="2"/>
  <c r="G200" i="2" s="1"/>
  <c r="H193" i="2"/>
  <c r="I193" i="2"/>
  <c r="I200" i="2" s="1"/>
  <c r="J193" i="2"/>
  <c r="J200" i="2" s="1"/>
  <c r="K193" i="2"/>
  <c r="K200" i="2" s="1"/>
  <c r="D189" i="2"/>
  <c r="E189" i="2"/>
  <c r="F189" i="2"/>
  <c r="D179" i="2"/>
  <c r="G24" i="8" s="1"/>
  <c r="E179" i="2"/>
  <c r="H24" i="8" s="1"/>
  <c r="F179" i="2"/>
  <c r="I24" i="8" s="1"/>
  <c r="G129" i="2"/>
  <c r="H129" i="2" s="1"/>
  <c r="I129" i="2" s="1"/>
  <c r="J129" i="2" s="1"/>
  <c r="K129" i="2" s="1"/>
  <c r="E91" i="2"/>
  <c r="F91" i="2"/>
  <c r="G91" i="2"/>
  <c r="H91" i="2"/>
  <c r="I91" i="2"/>
  <c r="J91" i="2"/>
  <c r="K91" i="2"/>
  <c r="E90" i="2"/>
  <c r="F90" i="2"/>
  <c r="G90" i="2"/>
  <c r="H90" i="2"/>
  <c r="I90" i="2"/>
  <c r="J90" i="2"/>
  <c r="K90" i="2"/>
  <c r="D88" i="2"/>
  <c r="E88" i="2"/>
  <c r="F88" i="2"/>
  <c r="G88" i="2"/>
  <c r="H88" i="2"/>
  <c r="I88" i="2"/>
  <c r="J88" i="2"/>
  <c r="K88" i="2"/>
  <c r="D87" i="2"/>
  <c r="E87" i="2"/>
  <c r="F87" i="2"/>
  <c r="G87" i="2"/>
  <c r="H87" i="2"/>
  <c r="I87" i="2"/>
  <c r="J87" i="2"/>
  <c r="K87" i="2"/>
  <c r="D80" i="2"/>
  <c r="E80" i="2"/>
  <c r="F80" i="2"/>
  <c r="E26" i="3"/>
  <c r="F26" i="3"/>
  <c r="G26" i="3"/>
  <c r="H26" i="3"/>
  <c r="I26" i="3"/>
  <c r="J26" i="3"/>
  <c r="K26" i="3"/>
  <c r="E25" i="3"/>
  <c r="F25" i="3"/>
  <c r="G25" i="3"/>
  <c r="H25" i="3"/>
  <c r="I25" i="3"/>
  <c r="J25" i="3"/>
  <c r="K25" i="3"/>
  <c r="D23" i="3"/>
  <c r="E23" i="3"/>
  <c r="F23" i="3"/>
  <c r="G23" i="3"/>
  <c r="H23" i="3"/>
  <c r="I23" i="3"/>
  <c r="J23" i="3"/>
  <c r="K23" i="3"/>
  <c r="G19" i="3"/>
  <c r="H4" i="3" s="1"/>
  <c r="G17" i="3"/>
  <c r="G13" i="3"/>
  <c r="G9" i="3"/>
  <c r="H9" i="3"/>
  <c r="I9" i="3"/>
  <c r="J9" i="3"/>
  <c r="K9" i="3"/>
  <c r="G4" i="3"/>
  <c r="G130" i="2"/>
  <c r="H130" i="2" s="1"/>
  <c r="I130" i="2" s="1"/>
  <c r="J130" i="2" s="1"/>
  <c r="K130" i="2" s="1"/>
  <c r="G126" i="2"/>
  <c r="H126" i="2"/>
  <c r="I126" i="2"/>
  <c r="J126" i="2"/>
  <c r="K126" i="2"/>
  <c r="H13" i="3" l="1"/>
  <c r="H17" i="3" s="1"/>
  <c r="H19" i="3" l="1"/>
  <c r="I4" i="3" s="1"/>
  <c r="I13" i="3" l="1"/>
  <c r="I17" i="3" s="1"/>
  <c r="I19" i="3" l="1"/>
  <c r="J4" i="3" s="1"/>
  <c r="J13" i="3" l="1"/>
  <c r="J17" i="3" s="1"/>
  <c r="J19" i="3" l="1"/>
  <c r="K4" i="3" s="1"/>
  <c r="K13" i="3" l="1"/>
  <c r="K17" i="3" s="1"/>
  <c r="K19" i="3" l="1"/>
  <c r="E156" i="2" l="1"/>
  <c r="D155" i="2"/>
  <c r="D156" i="2" s="1"/>
  <c r="E155" i="2"/>
  <c r="F155" i="2"/>
  <c r="F156" i="2" s="1"/>
  <c r="G156" i="2" s="1"/>
  <c r="H156" i="2" s="1"/>
  <c r="I156" i="2" s="1"/>
  <c r="J156" i="2" s="1"/>
  <c r="K156" i="2" s="1"/>
  <c r="H155" i="2"/>
  <c r="F153" i="2"/>
  <c r="F154" i="2" s="1"/>
  <c r="E153" i="2"/>
  <c r="E154" i="2" s="1"/>
  <c r="D132" i="2"/>
  <c r="E132" i="2"/>
  <c r="F132" i="2"/>
  <c r="D121" i="2"/>
  <c r="E121" i="2"/>
  <c r="F121" i="2"/>
  <c r="D116" i="2"/>
  <c r="D123" i="2" s="1"/>
  <c r="D134" i="2" s="1"/>
  <c r="E116" i="2"/>
  <c r="E123" i="2" s="1"/>
  <c r="E134" i="2" s="1"/>
  <c r="F116" i="2"/>
  <c r="F123" i="2" s="1"/>
  <c r="F134" i="2" s="1"/>
  <c r="G120" i="2"/>
  <c r="H120" i="2" s="1"/>
  <c r="I120" i="2" s="1"/>
  <c r="J120" i="2" s="1"/>
  <c r="K120" i="2" s="1"/>
  <c r="G119" i="2"/>
  <c r="H119" i="2" s="1"/>
  <c r="I119" i="2" s="1"/>
  <c r="J119" i="2" s="1"/>
  <c r="K119" i="2" s="1"/>
  <c r="K155" i="2" s="1"/>
  <c r="G118" i="2"/>
  <c r="H118" i="2" s="1"/>
  <c r="I118" i="2" s="1"/>
  <c r="J118" i="2" s="1"/>
  <c r="K118" i="2" s="1"/>
  <c r="K121" i="2" s="1"/>
  <c r="G107" i="2"/>
  <c r="H107" i="2"/>
  <c r="I107" i="2"/>
  <c r="J107" i="2"/>
  <c r="K107" i="2"/>
  <c r="G106" i="2"/>
  <c r="H106" i="2"/>
  <c r="I106" i="2"/>
  <c r="J106" i="2"/>
  <c r="K106" i="2"/>
  <c r="I145" i="2"/>
  <c r="D145" i="2"/>
  <c r="E145" i="2"/>
  <c r="J145" i="2" s="1"/>
  <c r="J115" i="2" s="1"/>
  <c r="F145" i="2"/>
  <c r="G145" i="2" s="1"/>
  <c r="D144" i="2"/>
  <c r="E144" i="2"/>
  <c r="I144" i="2" s="1"/>
  <c r="F144" i="2"/>
  <c r="F142" i="2"/>
  <c r="D141" i="2"/>
  <c r="E141" i="2"/>
  <c r="J141" i="2" s="1"/>
  <c r="F141" i="2"/>
  <c r="D140" i="2"/>
  <c r="E140" i="2"/>
  <c r="J140" i="2" s="1"/>
  <c r="F140" i="2"/>
  <c r="D139" i="2"/>
  <c r="D142" i="2" s="1"/>
  <c r="E139" i="2"/>
  <c r="J139" i="2" s="1"/>
  <c r="F139" i="2"/>
  <c r="D108" i="2"/>
  <c r="F108" i="2"/>
  <c r="D104" i="2"/>
  <c r="E104" i="2"/>
  <c r="E108" i="2" s="1"/>
  <c r="F104" i="2"/>
  <c r="D100" i="2"/>
  <c r="D110" i="2" s="1"/>
  <c r="E100" i="2"/>
  <c r="F100" i="2"/>
  <c r="F110" i="2" s="1"/>
  <c r="G97" i="2"/>
  <c r="H97" i="2"/>
  <c r="I97" i="2"/>
  <c r="J97" i="2"/>
  <c r="K97" i="2"/>
  <c r="D52" i="2"/>
  <c r="D78" i="2" s="1"/>
  <c r="E52" i="2"/>
  <c r="E78" i="2" s="1"/>
  <c r="F52" i="2"/>
  <c r="F78" i="2" s="1"/>
  <c r="E168" i="2"/>
  <c r="D73" i="2"/>
  <c r="E73" i="2"/>
  <c r="F73" i="2"/>
  <c r="G73" i="2"/>
  <c r="H73" i="2"/>
  <c r="I73" i="2"/>
  <c r="J73" i="2"/>
  <c r="K73" i="2"/>
  <c r="F148" i="2"/>
  <c r="D150" i="2"/>
  <c r="D151" i="2" s="1"/>
  <c r="E150" i="2"/>
  <c r="E151" i="2" s="1"/>
  <c r="F150" i="2"/>
  <c r="F151" i="2" s="1"/>
  <c r="D147" i="2"/>
  <c r="D148" i="2" s="1"/>
  <c r="E147" i="2"/>
  <c r="F147" i="2"/>
  <c r="F149" i="2" s="1"/>
  <c r="D72" i="2"/>
  <c r="E72" i="2"/>
  <c r="F72" i="2"/>
  <c r="D70" i="2"/>
  <c r="E70" i="2"/>
  <c r="F70" i="2"/>
  <c r="E45" i="2"/>
  <c r="E54" i="2" s="1"/>
  <c r="E61" i="2" s="1"/>
  <c r="D43" i="2"/>
  <c r="E43" i="2"/>
  <c r="F43" i="2"/>
  <c r="D41" i="2"/>
  <c r="D168" i="2" s="1"/>
  <c r="E41" i="2"/>
  <c r="E42" i="2" s="1"/>
  <c r="F41" i="2"/>
  <c r="F168" i="2" s="1"/>
  <c r="J37" i="2"/>
  <c r="J72" i="2" s="1"/>
  <c r="G39" i="2"/>
  <c r="H39" i="2"/>
  <c r="I39" i="2"/>
  <c r="I37" i="2" s="1"/>
  <c r="K39" i="2"/>
  <c r="D39" i="2"/>
  <c r="E39" i="2"/>
  <c r="F39" i="2"/>
  <c r="J39" i="2" s="1"/>
  <c r="E38" i="2"/>
  <c r="F38" i="2"/>
  <c r="J35" i="2"/>
  <c r="J33" i="2" s="1"/>
  <c r="D35" i="2"/>
  <c r="E35" i="2"/>
  <c r="F35" i="2"/>
  <c r="E34" i="2"/>
  <c r="F34" i="2"/>
  <c r="D31" i="2"/>
  <c r="E31" i="2"/>
  <c r="F31" i="2"/>
  <c r="K31" i="2" s="1"/>
  <c r="K29" i="2" s="1"/>
  <c r="E30" i="2"/>
  <c r="F30" i="2"/>
  <c r="I27" i="2"/>
  <c r="K27" i="2"/>
  <c r="K25" i="2" s="1"/>
  <c r="D27" i="2"/>
  <c r="E27" i="2"/>
  <c r="F27" i="2"/>
  <c r="H27" i="2" s="1"/>
  <c r="E26" i="2"/>
  <c r="F26" i="2"/>
  <c r="H23" i="2"/>
  <c r="H21" i="2" s="1"/>
  <c r="K23" i="2"/>
  <c r="K21" i="2" s="1"/>
  <c r="D23" i="2"/>
  <c r="E23" i="2"/>
  <c r="F23" i="2"/>
  <c r="I23" i="2" s="1"/>
  <c r="I21" i="2" s="1"/>
  <c r="E22" i="2"/>
  <c r="F22" i="2"/>
  <c r="F16" i="2"/>
  <c r="D15" i="2"/>
  <c r="E15" i="2"/>
  <c r="E16" i="2" s="1"/>
  <c r="F15" i="2"/>
  <c r="F45" i="2" s="1"/>
  <c r="H13" i="2"/>
  <c r="H11" i="2" s="1"/>
  <c r="D13" i="2"/>
  <c r="E13" i="2"/>
  <c r="F13" i="2"/>
  <c r="I13" i="2" s="1"/>
  <c r="I11" i="2" s="1"/>
  <c r="E12" i="2"/>
  <c r="F12" i="2"/>
  <c r="E9" i="2"/>
  <c r="F9" i="2"/>
  <c r="G8" i="2"/>
  <c r="G150" i="2" s="1"/>
  <c r="G184" i="2" s="1"/>
  <c r="H8" i="2"/>
  <c r="H25" i="2" s="1"/>
  <c r="I8" i="2"/>
  <c r="J8" i="2"/>
  <c r="K8" i="2"/>
  <c r="B40" i="1"/>
  <c r="C40" i="1"/>
  <c r="D40" i="1"/>
  <c r="F40" i="1"/>
  <c r="C39" i="1"/>
  <c r="D39" i="1"/>
  <c r="B38" i="1"/>
  <c r="C38" i="1"/>
  <c r="D38" i="1"/>
  <c r="E38" i="1"/>
  <c r="E39" i="1" s="1"/>
  <c r="F38" i="1"/>
  <c r="F39" i="1" s="1"/>
  <c r="G38" i="1"/>
  <c r="G40" i="1" s="1"/>
  <c r="H38" i="1"/>
  <c r="H39" i="1" s="1"/>
  <c r="I38" i="1"/>
  <c r="B18" i="1"/>
  <c r="C18" i="1"/>
  <c r="D18" i="1"/>
  <c r="E18" i="1"/>
  <c r="F18" i="1"/>
  <c r="G18" i="1"/>
  <c r="H18" i="1"/>
  <c r="I18" i="1"/>
  <c r="B14" i="1"/>
  <c r="C14" i="1"/>
  <c r="D14" i="1"/>
  <c r="E14" i="1"/>
  <c r="F14" i="1"/>
  <c r="G14" i="1"/>
  <c r="H14" i="1"/>
  <c r="I14" i="1"/>
  <c r="B10" i="1"/>
  <c r="C10" i="1"/>
  <c r="D10" i="1"/>
  <c r="E10" i="1"/>
  <c r="F10" i="1"/>
  <c r="G10" i="1"/>
  <c r="H10" i="1"/>
  <c r="I10" i="1"/>
  <c r="E16" i="1"/>
  <c r="F16" i="1" s="1"/>
  <c r="G16" i="1" s="1"/>
  <c r="H16" i="1" s="1"/>
  <c r="I16" i="1" s="1"/>
  <c r="E12" i="1"/>
  <c r="F12" i="1" s="1"/>
  <c r="G12" i="1" s="1"/>
  <c r="H12" i="1" s="1"/>
  <c r="I12" i="1" s="1"/>
  <c r="E8" i="1"/>
  <c r="F8" i="1" s="1"/>
  <c r="E17" i="1"/>
  <c r="F17" i="1"/>
  <c r="G17" i="1"/>
  <c r="H17" i="1"/>
  <c r="I17" i="1"/>
  <c r="E13" i="1"/>
  <c r="F13" i="1"/>
  <c r="G13" i="1"/>
  <c r="H13" i="1"/>
  <c r="I13" i="1"/>
  <c r="E9" i="1"/>
  <c r="F9" i="1"/>
  <c r="G9" i="1"/>
  <c r="H9" i="1"/>
  <c r="I9" i="1"/>
  <c r="C21" i="1"/>
  <c r="D21" i="1"/>
  <c r="B20" i="1"/>
  <c r="C20" i="1"/>
  <c r="D20" i="1"/>
  <c r="C17" i="1"/>
  <c r="D17" i="1"/>
  <c r="C13" i="1"/>
  <c r="D13" i="1"/>
  <c r="C9" i="1"/>
  <c r="D9" i="1"/>
  <c r="G189" i="2" l="1"/>
  <c r="J23" i="8"/>
  <c r="I39" i="1"/>
  <c r="G39" i="1"/>
  <c r="I40" i="1"/>
  <c r="E40" i="1"/>
  <c r="H40" i="1"/>
  <c r="H12" i="2"/>
  <c r="I72" i="2"/>
  <c r="I22" i="2"/>
  <c r="I41" i="2"/>
  <c r="F69" i="2"/>
  <c r="F47" i="2"/>
  <c r="F54" i="2"/>
  <c r="F61" i="2" s="1"/>
  <c r="F46" i="2"/>
  <c r="H41" i="2"/>
  <c r="I12" i="2"/>
  <c r="I15" i="2"/>
  <c r="K99" i="2"/>
  <c r="H9" i="2"/>
  <c r="K37" i="2"/>
  <c r="E46" i="2"/>
  <c r="K150" i="2"/>
  <c r="K184" i="2" s="1"/>
  <c r="J150" i="2"/>
  <c r="J184" i="2" s="1"/>
  <c r="J99" i="2"/>
  <c r="K9" i="2"/>
  <c r="G9" i="2"/>
  <c r="K13" i="2"/>
  <c r="K11" i="2" s="1"/>
  <c r="G13" i="2"/>
  <c r="G11" i="2" s="1"/>
  <c r="J15" i="2"/>
  <c r="F17" i="2"/>
  <c r="J23" i="2"/>
  <c r="J21" i="2" s="1"/>
  <c r="J27" i="2"/>
  <c r="J25" i="2" s="1"/>
  <c r="J26" i="2" s="1"/>
  <c r="J168" i="2"/>
  <c r="I114" i="2"/>
  <c r="I148" i="2"/>
  <c r="I147" i="2" s="1"/>
  <c r="J13" i="2"/>
  <c r="J11" i="2" s="1"/>
  <c r="E17" i="2"/>
  <c r="I25" i="2"/>
  <c r="I26" i="2" s="1"/>
  <c r="H31" i="2"/>
  <c r="H29" i="2" s="1"/>
  <c r="I31" i="2"/>
  <c r="I29" i="2" s="1"/>
  <c r="J31" i="2"/>
  <c r="J29" i="2" s="1"/>
  <c r="J30" i="2" s="1"/>
  <c r="H37" i="2"/>
  <c r="H72" i="2" s="1"/>
  <c r="I115" i="2"/>
  <c r="K50" i="2"/>
  <c r="H154" i="2"/>
  <c r="I154" i="2"/>
  <c r="J154" i="2"/>
  <c r="G154" i="2"/>
  <c r="K154" i="2"/>
  <c r="G15" i="2"/>
  <c r="E162" i="2"/>
  <c r="E180" i="2" s="1"/>
  <c r="E63" i="2"/>
  <c r="J178" i="2"/>
  <c r="I150" i="2"/>
  <c r="I184" i="2" s="1"/>
  <c r="J9" i="2"/>
  <c r="H150" i="2"/>
  <c r="H184" i="2" s="1"/>
  <c r="I9" i="2"/>
  <c r="H15" i="2"/>
  <c r="D17" i="2"/>
  <c r="D45" i="2"/>
  <c r="G23" i="2"/>
  <c r="G21" i="2" s="1"/>
  <c r="G27" i="2"/>
  <c r="G25" i="2" s="1"/>
  <c r="G26" i="2" s="1"/>
  <c r="G31" i="2"/>
  <c r="G29" i="2" s="1"/>
  <c r="G30" i="2" s="1"/>
  <c r="G35" i="2"/>
  <c r="G33" i="2" s="1"/>
  <c r="G34" i="2" s="1"/>
  <c r="K35" i="2"/>
  <c r="K33" i="2" s="1"/>
  <c r="K34" i="2" s="1"/>
  <c r="H35" i="2"/>
  <c r="H33" i="2" s="1"/>
  <c r="I35" i="2"/>
  <c r="I33" i="2" s="1"/>
  <c r="I34" i="2" s="1"/>
  <c r="G37" i="2"/>
  <c r="F42" i="2"/>
  <c r="E47" i="2"/>
  <c r="E69" i="2"/>
  <c r="E148" i="2"/>
  <c r="J148" i="2" s="1"/>
  <c r="J147" i="2" s="1"/>
  <c r="E149" i="2"/>
  <c r="D149" i="2"/>
  <c r="E110" i="2"/>
  <c r="J142" i="2"/>
  <c r="G115" i="2"/>
  <c r="G178" i="2" s="1"/>
  <c r="H50" i="2"/>
  <c r="I168" i="2"/>
  <c r="I139" i="2"/>
  <c r="I140" i="2"/>
  <c r="I99" i="2" s="1"/>
  <c r="J174" i="2" s="1"/>
  <c r="I141" i="2"/>
  <c r="I113" i="2" s="1"/>
  <c r="H144" i="2"/>
  <c r="H114" i="2" s="1"/>
  <c r="J121" i="2"/>
  <c r="H168" i="2"/>
  <c r="H167" i="2" s="1"/>
  <c r="H139" i="2"/>
  <c r="H98" i="2" s="1"/>
  <c r="H140" i="2"/>
  <c r="H99" i="2" s="1"/>
  <c r="H141" i="2"/>
  <c r="H113" i="2" s="1"/>
  <c r="E142" i="2"/>
  <c r="K144" i="2"/>
  <c r="K114" i="2" s="1"/>
  <c r="G144" i="2"/>
  <c r="G114" i="2" s="1"/>
  <c r="G177" i="2" s="1"/>
  <c r="H145" i="2"/>
  <c r="H115" i="2" s="1"/>
  <c r="I121" i="2"/>
  <c r="G155" i="2"/>
  <c r="G50" i="2" s="1"/>
  <c r="K168" i="2"/>
  <c r="G168" i="2"/>
  <c r="K139" i="2"/>
  <c r="K142" i="2" s="1"/>
  <c r="G139" i="2"/>
  <c r="K140" i="2"/>
  <c r="G140" i="2"/>
  <c r="G99" i="2" s="1"/>
  <c r="K141" i="2"/>
  <c r="G141" i="2"/>
  <c r="J144" i="2"/>
  <c r="J114" i="2" s="1"/>
  <c r="J177" i="2" s="1"/>
  <c r="K145" i="2"/>
  <c r="K115" i="2" s="1"/>
  <c r="K178" i="2" s="1"/>
  <c r="H121" i="2"/>
  <c r="J155" i="2"/>
  <c r="J50" i="2" s="1"/>
  <c r="G121" i="2"/>
  <c r="I155" i="2"/>
  <c r="I50" i="2" s="1"/>
  <c r="J38" i="2"/>
  <c r="H38" i="2"/>
  <c r="J22" i="2"/>
  <c r="G8" i="1"/>
  <c r="F20" i="1"/>
  <c r="E20" i="1"/>
  <c r="E21" i="1" s="1"/>
  <c r="E204" i="2" l="1"/>
  <c r="E49" i="5"/>
  <c r="E48" i="5"/>
  <c r="E50" i="5"/>
  <c r="K189" i="2"/>
  <c r="N23" i="8"/>
  <c r="J189" i="2"/>
  <c r="M23" i="8"/>
  <c r="I189" i="2"/>
  <c r="L23" i="8"/>
  <c r="H189" i="2"/>
  <c r="K23" i="8"/>
  <c r="I176" i="2"/>
  <c r="I116" i="2"/>
  <c r="I123" i="2" s="1"/>
  <c r="J164" i="2"/>
  <c r="J149" i="2"/>
  <c r="H174" i="2"/>
  <c r="G174" i="2"/>
  <c r="H116" i="2"/>
  <c r="H123" i="2" s="1"/>
  <c r="I174" i="2"/>
  <c r="H42" i="2"/>
  <c r="H43" i="2"/>
  <c r="H178" i="2"/>
  <c r="I142" i="2"/>
  <c r="G38" i="2"/>
  <c r="G72" i="2"/>
  <c r="D54" i="2"/>
  <c r="D61" i="2" s="1"/>
  <c r="D47" i="2"/>
  <c r="D69" i="2"/>
  <c r="I30" i="2"/>
  <c r="J113" i="2"/>
  <c r="J98" i="2"/>
  <c r="K175" i="2" s="1"/>
  <c r="J12" i="2"/>
  <c r="H148" i="2"/>
  <c r="H147" i="2" s="1"/>
  <c r="G98" i="2"/>
  <c r="G113" i="2"/>
  <c r="G12" i="2"/>
  <c r="K174" i="2"/>
  <c r="K38" i="2"/>
  <c r="K72" i="2"/>
  <c r="K41" i="2"/>
  <c r="H26" i="2"/>
  <c r="F162" i="2"/>
  <c r="F180" i="2" s="1"/>
  <c r="F62" i="2"/>
  <c r="F63" i="2"/>
  <c r="I164" i="2"/>
  <c r="I149" i="2"/>
  <c r="I42" i="2"/>
  <c r="I43" i="2"/>
  <c r="I167" i="2"/>
  <c r="E74" i="2"/>
  <c r="E77" i="2" s="1"/>
  <c r="E79" i="2" s="1"/>
  <c r="E81" i="2" s="1"/>
  <c r="E71" i="2"/>
  <c r="D5" i="16" s="1"/>
  <c r="D18" i="16" s="1"/>
  <c r="D23" i="15" s="1"/>
  <c r="G16" i="2"/>
  <c r="G17" i="2"/>
  <c r="I178" i="2"/>
  <c r="H30" i="2"/>
  <c r="K148" i="2"/>
  <c r="K147" i="2" s="1"/>
  <c r="I177" i="2"/>
  <c r="J41" i="2"/>
  <c r="K113" i="2"/>
  <c r="K98" i="2"/>
  <c r="K12" i="2"/>
  <c r="K15" i="2"/>
  <c r="K22" i="2"/>
  <c r="I98" i="2"/>
  <c r="J34" i="2"/>
  <c r="G22" i="2"/>
  <c r="G41" i="2"/>
  <c r="G167" i="2" s="1"/>
  <c r="G127" i="2" s="1"/>
  <c r="H127" i="2" s="1"/>
  <c r="J17" i="2"/>
  <c r="J16" i="2"/>
  <c r="K30" i="2"/>
  <c r="K167" i="2"/>
  <c r="H177" i="2"/>
  <c r="H22" i="2"/>
  <c r="G142" i="2"/>
  <c r="K177" i="2"/>
  <c r="H142" i="2"/>
  <c r="H34" i="2"/>
  <c r="H17" i="2"/>
  <c r="H45" i="2"/>
  <c r="H16" i="2"/>
  <c r="G148" i="2"/>
  <c r="G147" i="2" s="1"/>
  <c r="I16" i="2"/>
  <c r="I17" i="2"/>
  <c r="I45" i="2"/>
  <c r="K26" i="2"/>
  <c r="F74" i="2"/>
  <c r="F77" i="2" s="1"/>
  <c r="F79" i="2" s="1"/>
  <c r="F81" i="2" s="1"/>
  <c r="F71" i="2"/>
  <c r="E5" i="16" s="1"/>
  <c r="E18" i="16" s="1"/>
  <c r="E23" i="15" s="1"/>
  <c r="I38" i="2"/>
  <c r="F21" i="1"/>
  <c r="G20" i="1"/>
  <c r="G21" i="1" s="1"/>
  <c r="H8" i="1"/>
  <c r="F204" i="2" l="1"/>
  <c r="F48" i="5"/>
  <c r="F50" i="5"/>
  <c r="F49" i="5"/>
  <c r="J70" i="2"/>
  <c r="M22" i="8"/>
  <c r="I70" i="2"/>
  <c r="L22" i="8"/>
  <c r="F75" i="2"/>
  <c r="F45" i="5"/>
  <c r="F14" i="5"/>
  <c r="F8" i="5"/>
  <c r="E6" i="16" s="1"/>
  <c r="E14" i="15" s="1"/>
  <c r="I127" i="2"/>
  <c r="E75" i="2"/>
  <c r="E8" i="5"/>
  <c r="D6" i="16" s="1"/>
  <c r="D14" i="15" s="1"/>
  <c r="E45" i="5"/>
  <c r="J42" i="2"/>
  <c r="J43" i="2"/>
  <c r="G176" i="2"/>
  <c r="G116" i="2"/>
  <c r="G123" i="2" s="1"/>
  <c r="J45" i="2"/>
  <c r="E84" i="2"/>
  <c r="E83" i="2"/>
  <c r="G175" i="2"/>
  <c r="H175" i="2"/>
  <c r="J176" i="2"/>
  <c r="J116" i="2"/>
  <c r="J123" i="2" s="1"/>
  <c r="D63" i="2"/>
  <c r="D162" i="2"/>
  <c r="D180" i="2" s="1"/>
  <c r="E62" i="2"/>
  <c r="J167" i="2"/>
  <c r="J127" i="2" s="1"/>
  <c r="K127" i="2" s="1"/>
  <c r="H176" i="2"/>
  <c r="I46" i="2"/>
  <c r="I69" i="2"/>
  <c r="I74" i="2" s="1"/>
  <c r="I77" i="2" s="1"/>
  <c r="I47" i="2"/>
  <c r="J175" i="2"/>
  <c r="K164" i="2"/>
  <c r="K149" i="2"/>
  <c r="I71" i="2"/>
  <c r="H149" i="2"/>
  <c r="H164" i="2"/>
  <c r="G164" i="2"/>
  <c r="J22" i="8" s="1"/>
  <c r="G149" i="2"/>
  <c r="K45" i="2"/>
  <c r="K16" i="2"/>
  <c r="K17" i="2"/>
  <c r="H69" i="2"/>
  <c r="H74" i="2" s="1"/>
  <c r="H77" i="2" s="1"/>
  <c r="H47" i="2"/>
  <c r="F83" i="2"/>
  <c r="F84" i="2"/>
  <c r="G43" i="2"/>
  <c r="G42" i="2"/>
  <c r="K176" i="2"/>
  <c r="K116" i="2"/>
  <c r="K123" i="2" s="1"/>
  <c r="G45" i="2"/>
  <c r="K43" i="2"/>
  <c r="K42" i="2"/>
  <c r="D74" i="2"/>
  <c r="D77" i="2" s="1"/>
  <c r="D79" i="2" s="1"/>
  <c r="D81" i="2" s="1"/>
  <c r="D71" i="2"/>
  <c r="C5" i="16" s="1"/>
  <c r="C18" i="16" s="1"/>
  <c r="C23" i="15" s="1"/>
  <c r="I175" i="2"/>
  <c r="I8" i="1"/>
  <c r="I20" i="1" s="1"/>
  <c r="H20" i="1"/>
  <c r="H21" i="1" s="1"/>
  <c r="D75" i="2" l="1"/>
  <c r="D8" i="5"/>
  <c r="C6" i="16" s="1"/>
  <c r="C14" i="15" s="1"/>
  <c r="D45" i="5"/>
  <c r="F20" i="5"/>
  <c r="I75" i="2"/>
  <c r="I45" i="5"/>
  <c r="I20" i="5"/>
  <c r="I8" i="5"/>
  <c r="E20" i="5"/>
  <c r="H70" i="2"/>
  <c r="H71" i="2" s="1"/>
  <c r="K22" i="8"/>
  <c r="K70" i="2"/>
  <c r="N22" i="8"/>
  <c r="D204" i="2"/>
  <c r="D50" i="5"/>
  <c r="D49" i="5"/>
  <c r="D48" i="5"/>
  <c r="E14" i="5"/>
  <c r="G70" i="2"/>
  <c r="G104" i="2"/>
  <c r="G46" i="2"/>
  <c r="G69" i="2"/>
  <c r="G47" i="2"/>
  <c r="J69" i="2"/>
  <c r="J47" i="2"/>
  <c r="J46" i="2"/>
  <c r="D83" i="2"/>
  <c r="D84" i="2"/>
  <c r="H46" i="2"/>
  <c r="K46" i="2"/>
  <c r="K69" i="2"/>
  <c r="K47" i="2"/>
  <c r="I21" i="1"/>
  <c r="H75" i="2" l="1"/>
  <c r="H8" i="5"/>
  <c r="H45" i="5"/>
  <c r="H20" i="5"/>
  <c r="I14" i="5"/>
  <c r="G36" i="5"/>
  <c r="J74" i="2"/>
  <c r="J77" i="2" s="1"/>
  <c r="J71" i="2"/>
  <c r="K71" i="2"/>
  <c r="K74" i="2"/>
  <c r="K77" i="2" s="1"/>
  <c r="H104" i="2"/>
  <c r="G108" i="2"/>
  <c r="G71" i="2"/>
  <c r="G74" i="2"/>
  <c r="G77" i="2" s="1"/>
  <c r="D2" i="3"/>
  <c r="D158" i="2"/>
  <c r="D93" i="2"/>
  <c r="D6" i="2"/>
  <c r="G75" i="2" l="1"/>
  <c r="G45" i="5"/>
  <c r="G8" i="5"/>
  <c r="G20" i="5"/>
  <c r="G14" i="5"/>
  <c r="K75" i="2"/>
  <c r="K45" i="5"/>
  <c r="K14" i="5"/>
  <c r="K20" i="5"/>
  <c r="K8" i="5"/>
  <c r="H14" i="5"/>
  <c r="J75" i="2"/>
  <c r="J20" i="5"/>
  <c r="J8" i="5"/>
  <c r="J14" i="5"/>
  <c r="J45" i="5"/>
  <c r="H36" i="5"/>
  <c r="I104" i="2"/>
  <c r="H108" i="2"/>
  <c r="B24" i="1"/>
  <c r="C6" i="1"/>
  <c r="C24" i="1" s="1"/>
  <c r="N20" i="5" l="1"/>
  <c r="M20" i="5"/>
  <c r="N8" i="5"/>
  <c r="M8" i="5"/>
  <c r="M45" i="5"/>
  <c r="N45" i="5"/>
  <c r="I36" i="5"/>
  <c r="N14" i="5"/>
  <c r="M14" i="5"/>
  <c r="J104" i="2"/>
  <c r="I108" i="2"/>
  <c r="D6" i="1"/>
  <c r="E2" i="3"/>
  <c r="E158" i="2"/>
  <c r="E93" i="2"/>
  <c r="E6" i="2"/>
  <c r="J36" i="5" l="1"/>
  <c r="K104" i="2"/>
  <c r="K108" i="2" s="1"/>
  <c r="J108" i="2"/>
  <c r="E6" i="1"/>
  <c r="F2" i="3"/>
  <c r="F6" i="2"/>
  <c r="F158" i="2"/>
  <c r="F93" i="2"/>
  <c r="D24" i="1"/>
  <c r="K36" i="5" l="1"/>
  <c r="M36" i="5" s="1"/>
  <c r="F6" i="1"/>
  <c r="G158" i="2"/>
  <c r="G93" i="2"/>
  <c r="G2" i="3"/>
  <c r="G6" i="2"/>
  <c r="E24" i="1"/>
  <c r="N36" i="5" l="1"/>
  <c r="G6" i="1"/>
  <c r="H2" i="3"/>
  <c r="H158" i="2"/>
  <c r="H93" i="2"/>
  <c r="H6" i="2"/>
  <c r="F24" i="1"/>
  <c r="H6" i="1" l="1"/>
  <c r="I2" i="3"/>
  <c r="I158" i="2"/>
  <c r="I93" i="2"/>
  <c r="I6" i="2"/>
  <c r="G24" i="1"/>
  <c r="I6" i="1" l="1"/>
  <c r="J158" i="2"/>
  <c r="J2" i="3"/>
  <c r="J93" i="2"/>
  <c r="J6" i="2"/>
  <c r="H24" i="1"/>
  <c r="K2" i="3" l="1"/>
  <c r="K6" i="2"/>
  <c r="K158" i="2"/>
  <c r="K93" i="2"/>
  <c r="I24" i="1"/>
  <c r="G179" i="2" l="1"/>
  <c r="J24" i="8" s="1"/>
  <c r="J26" i="8" s="1"/>
  <c r="J27" i="8" s="1"/>
  <c r="H179" i="2"/>
  <c r="K24" i="8" s="1"/>
  <c r="K26" i="8" s="1"/>
  <c r="K27" i="8" s="1"/>
  <c r="I179" i="2"/>
  <c r="L24" i="8" s="1"/>
  <c r="L26" i="8" s="1"/>
  <c r="L27" i="8" s="1"/>
  <c r="J179" i="2"/>
  <c r="M24" i="8" s="1"/>
  <c r="M26" i="8" s="1"/>
  <c r="M27" i="8" s="1"/>
  <c r="K179" i="2"/>
  <c r="N24" i="8" s="1"/>
  <c r="N26" i="8" s="1"/>
  <c r="N29" i="8" l="1"/>
  <c r="N31" i="8" s="1"/>
  <c r="N27" i="8"/>
  <c r="N32" i="8" l="1"/>
  <c r="E54" i="8" s="1"/>
  <c r="F6" i="6"/>
  <c r="G6" i="6"/>
  <c r="H6" i="6"/>
  <c r="I6" i="6"/>
  <c r="J6" i="6"/>
  <c r="F7" i="6"/>
  <c r="G7" i="6"/>
  <c r="H7" i="6"/>
  <c r="I7" i="6"/>
  <c r="J7" i="6"/>
  <c r="F8" i="6"/>
  <c r="G8" i="6"/>
  <c r="H8" i="6"/>
  <c r="I8" i="6"/>
  <c r="J8" i="6"/>
  <c r="F11" i="6"/>
  <c r="G11" i="6"/>
  <c r="H11" i="6"/>
  <c r="I11" i="6"/>
  <c r="J11" i="6"/>
  <c r="F12" i="6"/>
  <c r="G12" i="6"/>
  <c r="H12" i="6"/>
  <c r="I12" i="6"/>
  <c r="J12" i="6"/>
  <c r="F13" i="6"/>
  <c r="G13" i="6"/>
  <c r="H13" i="6"/>
  <c r="I13" i="6"/>
  <c r="J13" i="6"/>
  <c r="F17" i="6"/>
  <c r="G17" i="6"/>
  <c r="H17" i="6"/>
  <c r="I17" i="6"/>
  <c r="J17" i="6"/>
  <c r="F18" i="6"/>
  <c r="G18" i="6"/>
  <c r="H18" i="6"/>
  <c r="I18" i="6"/>
  <c r="J18" i="6"/>
  <c r="F27" i="6"/>
  <c r="G27" i="6"/>
  <c r="H27" i="6"/>
  <c r="I27" i="6"/>
  <c r="J27" i="6"/>
  <c r="F28" i="6"/>
  <c r="G28" i="6"/>
  <c r="H28" i="6"/>
  <c r="I28" i="6"/>
  <c r="J28" i="6"/>
  <c r="F32" i="6"/>
  <c r="G32" i="6"/>
  <c r="H32" i="6"/>
  <c r="I32" i="6"/>
  <c r="J32" i="6"/>
  <c r="F33" i="6"/>
  <c r="G33" i="6"/>
  <c r="H33" i="6"/>
  <c r="I33" i="6"/>
  <c r="J33" i="6"/>
  <c r="G4" i="8"/>
  <c r="K5" i="8"/>
  <c r="G6" i="8"/>
  <c r="N34" i="8"/>
  <c r="N36" i="8"/>
  <c r="N39" i="8"/>
  <c r="E45" i="8"/>
  <c r="E63" i="8"/>
  <c r="F6" i="7"/>
  <c r="G6" i="7"/>
  <c r="H6" i="7"/>
  <c r="I6" i="7"/>
  <c r="J6" i="7"/>
  <c r="F7" i="7"/>
  <c r="G7" i="7"/>
  <c r="H7" i="7"/>
  <c r="I7" i="7"/>
  <c r="J7" i="7"/>
  <c r="F8" i="7"/>
  <c r="G8" i="7"/>
  <c r="H8" i="7"/>
  <c r="I8" i="7"/>
  <c r="J8" i="7"/>
  <c r="F11" i="7"/>
  <c r="G11" i="7"/>
  <c r="H11" i="7"/>
  <c r="I11" i="7"/>
  <c r="J11" i="7"/>
  <c r="F13" i="7"/>
  <c r="G13" i="7"/>
  <c r="H13" i="7"/>
  <c r="I13" i="7"/>
  <c r="J13" i="7"/>
  <c r="F16" i="7"/>
  <c r="G16" i="7"/>
  <c r="H16" i="7"/>
  <c r="I16" i="7"/>
  <c r="J16" i="7"/>
  <c r="F17" i="7"/>
  <c r="G17" i="7"/>
  <c r="H17" i="7"/>
  <c r="I17" i="7"/>
  <c r="J17" i="7"/>
  <c r="F19" i="7"/>
  <c r="G19" i="7"/>
  <c r="H19" i="7"/>
  <c r="I19" i="7"/>
  <c r="J19" i="7"/>
  <c r="F20" i="7"/>
  <c r="G20" i="7"/>
  <c r="H20" i="7"/>
  <c r="I20" i="7"/>
  <c r="J20" i="7"/>
  <c r="F21" i="7"/>
  <c r="G21" i="7"/>
  <c r="H21" i="7"/>
  <c r="I21" i="7"/>
  <c r="J21" i="7"/>
  <c r="F23" i="7"/>
  <c r="G23" i="7"/>
  <c r="H23" i="7"/>
  <c r="I23" i="7"/>
  <c r="J23" i="7"/>
  <c r="F26" i="7"/>
  <c r="G26" i="7"/>
  <c r="H26" i="7"/>
  <c r="I26" i="7"/>
  <c r="J26" i="7"/>
  <c r="F27" i="7"/>
  <c r="G27" i="7"/>
  <c r="H27" i="7"/>
  <c r="I27" i="7"/>
  <c r="J27" i="7"/>
  <c r="F28" i="7"/>
  <c r="G28" i="7"/>
  <c r="H28" i="7"/>
  <c r="I28" i="7"/>
  <c r="J28" i="7"/>
  <c r="F31" i="7"/>
  <c r="G31" i="7"/>
  <c r="H31" i="7"/>
  <c r="I31" i="7"/>
  <c r="J31" i="7"/>
  <c r="F33" i="7"/>
  <c r="G33" i="7"/>
  <c r="H33" i="7"/>
  <c r="I33" i="7"/>
  <c r="J33" i="7"/>
  <c r="F36" i="7"/>
  <c r="G36" i="7"/>
  <c r="H36" i="7"/>
  <c r="I36" i="7"/>
  <c r="J36" i="7"/>
  <c r="F37" i="7"/>
  <c r="G37" i="7"/>
  <c r="H37" i="7"/>
  <c r="I37" i="7"/>
  <c r="J37" i="7"/>
  <c r="F39" i="7"/>
  <c r="G39" i="7"/>
  <c r="H39" i="7"/>
  <c r="I39" i="7"/>
  <c r="J39" i="7"/>
  <c r="G49" i="2"/>
  <c r="H49" i="2"/>
  <c r="I49" i="2"/>
  <c r="J49" i="2"/>
  <c r="K49" i="2"/>
  <c r="G52" i="2"/>
  <c r="H52" i="2"/>
  <c r="I52" i="2"/>
  <c r="J52" i="2"/>
  <c r="K52" i="2"/>
  <c r="G54" i="2"/>
  <c r="H54" i="2"/>
  <c r="I54" i="2"/>
  <c r="J54" i="2"/>
  <c r="K54" i="2"/>
  <c r="G56" i="2"/>
  <c r="H56" i="2"/>
  <c r="I56" i="2"/>
  <c r="J56" i="2"/>
  <c r="K56" i="2"/>
  <c r="G61" i="2"/>
  <c r="H61" i="2"/>
  <c r="I61" i="2"/>
  <c r="J61" i="2"/>
  <c r="K61" i="2"/>
  <c r="G62" i="2"/>
  <c r="H62" i="2"/>
  <c r="I62" i="2"/>
  <c r="J62" i="2"/>
  <c r="K62" i="2"/>
  <c r="G63" i="2"/>
  <c r="H63" i="2"/>
  <c r="I63" i="2"/>
  <c r="J63" i="2"/>
  <c r="K63" i="2"/>
  <c r="G65" i="2"/>
  <c r="H65" i="2"/>
  <c r="I65" i="2"/>
  <c r="J65" i="2"/>
  <c r="K65" i="2"/>
  <c r="G66" i="2"/>
  <c r="H66" i="2"/>
  <c r="I66" i="2"/>
  <c r="J66" i="2"/>
  <c r="K66" i="2"/>
  <c r="G78" i="2"/>
  <c r="H78" i="2"/>
  <c r="I78" i="2"/>
  <c r="J78" i="2"/>
  <c r="K78" i="2"/>
  <c r="G79" i="2"/>
  <c r="H79" i="2"/>
  <c r="I79" i="2"/>
  <c r="J79" i="2"/>
  <c r="K79" i="2"/>
  <c r="G80" i="2"/>
  <c r="H80" i="2"/>
  <c r="I80" i="2"/>
  <c r="J80" i="2"/>
  <c r="K80" i="2"/>
  <c r="G81" i="2"/>
  <c r="H81" i="2"/>
  <c r="I81" i="2"/>
  <c r="J81" i="2"/>
  <c r="K81" i="2"/>
  <c r="G83" i="2"/>
  <c r="H83" i="2"/>
  <c r="I83" i="2"/>
  <c r="J83" i="2"/>
  <c r="K83" i="2"/>
  <c r="G84" i="2"/>
  <c r="H84" i="2"/>
  <c r="I84" i="2"/>
  <c r="J84" i="2"/>
  <c r="K84" i="2"/>
  <c r="G96" i="2"/>
  <c r="H96" i="2"/>
  <c r="I96" i="2"/>
  <c r="J96" i="2"/>
  <c r="K96" i="2"/>
  <c r="G100" i="2"/>
  <c r="H100" i="2"/>
  <c r="I100" i="2"/>
  <c r="J100" i="2"/>
  <c r="K100" i="2"/>
  <c r="G110" i="2"/>
  <c r="H110" i="2"/>
  <c r="I110" i="2"/>
  <c r="J110" i="2"/>
  <c r="K110" i="2"/>
  <c r="G128" i="2"/>
  <c r="H128" i="2"/>
  <c r="I128" i="2"/>
  <c r="J128" i="2"/>
  <c r="K128" i="2"/>
  <c r="G132" i="2"/>
  <c r="H132" i="2"/>
  <c r="I132" i="2"/>
  <c r="J132" i="2"/>
  <c r="K132" i="2"/>
  <c r="G134" i="2"/>
  <c r="H134" i="2"/>
  <c r="I134" i="2"/>
  <c r="J134" i="2"/>
  <c r="K134" i="2"/>
  <c r="G135" i="2"/>
  <c r="H135" i="2"/>
  <c r="I135" i="2"/>
  <c r="J135" i="2"/>
  <c r="K135" i="2"/>
  <c r="G153" i="2"/>
  <c r="H153" i="2"/>
  <c r="I153" i="2"/>
  <c r="J153" i="2"/>
  <c r="K153" i="2"/>
  <c r="G162" i="2"/>
  <c r="H162" i="2"/>
  <c r="I162" i="2"/>
  <c r="J162" i="2"/>
  <c r="K162" i="2"/>
  <c r="G180" i="2"/>
  <c r="H180" i="2"/>
  <c r="I180" i="2"/>
  <c r="J180" i="2"/>
  <c r="K180" i="2"/>
  <c r="G204" i="2"/>
  <c r="H204" i="2"/>
  <c r="I204" i="2"/>
  <c r="J204" i="2"/>
  <c r="K204" i="2"/>
  <c r="G206" i="2"/>
  <c r="H206" i="2"/>
  <c r="I206" i="2"/>
  <c r="J206" i="2"/>
  <c r="K206" i="2"/>
  <c r="G57" i="19"/>
  <c r="H57" i="19"/>
  <c r="I57" i="19"/>
  <c r="J57" i="19"/>
  <c r="K57" i="19"/>
  <c r="G62" i="19"/>
  <c r="H62" i="19"/>
  <c r="I62" i="19"/>
  <c r="J62" i="19"/>
  <c r="K62" i="19"/>
  <c r="F76" i="19"/>
  <c r="G76" i="19"/>
  <c r="H76" i="19"/>
  <c r="I76" i="19"/>
  <c r="J76" i="19"/>
  <c r="F77" i="19"/>
  <c r="G77" i="19"/>
  <c r="H77" i="19"/>
  <c r="I77" i="19"/>
  <c r="J77" i="19"/>
  <c r="F79" i="19"/>
  <c r="G79" i="19"/>
  <c r="H79" i="19"/>
  <c r="I79" i="19"/>
  <c r="J79" i="19"/>
  <c r="G83" i="19"/>
  <c r="H83" i="19"/>
  <c r="I83" i="19"/>
  <c r="J83" i="19"/>
  <c r="K83" i="19"/>
  <c r="G84" i="19"/>
  <c r="H84" i="19"/>
  <c r="I84" i="19"/>
  <c r="J84" i="19"/>
  <c r="K84" i="19"/>
  <c r="G87" i="19"/>
  <c r="H87" i="19"/>
  <c r="I87" i="19"/>
  <c r="J87" i="19"/>
  <c r="K87" i="19"/>
  <c r="G88" i="19"/>
  <c r="H88" i="19"/>
  <c r="I88" i="19"/>
  <c r="J88" i="19"/>
  <c r="K88" i="19"/>
  <c r="G97" i="19"/>
  <c r="H97" i="19"/>
  <c r="I97" i="19"/>
  <c r="J97" i="19"/>
  <c r="K97" i="19"/>
  <c r="G102" i="19"/>
  <c r="H102" i="19"/>
  <c r="I102" i="19"/>
  <c r="J102" i="19"/>
  <c r="K102" i="19"/>
  <c r="G103" i="19"/>
  <c r="H103" i="19"/>
  <c r="I103" i="19"/>
  <c r="J103" i="19"/>
  <c r="K103" i="19"/>
  <c r="G104" i="19"/>
  <c r="H104" i="19"/>
  <c r="I104" i="19"/>
  <c r="J104" i="19"/>
  <c r="K104" i="19"/>
  <c r="G106" i="19"/>
  <c r="H106" i="19"/>
  <c r="I106" i="19"/>
  <c r="J106" i="19"/>
  <c r="K106" i="19"/>
  <c r="G10" i="5"/>
  <c r="H10" i="5"/>
  <c r="I10" i="5"/>
  <c r="J10" i="5"/>
  <c r="K10" i="5"/>
  <c r="M10" i="5"/>
  <c r="N10" i="5"/>
  <c r="G11" i="5"/>
  <c r="H11" i="5"/>
  <c r="I11" i="5"/>
  <c r="J11" i="5"/>
  <c r="K11" i="5"/>
  <c r="M11" i="5"/>
  <c r="N11" i="5"/>
  <c r="G16" i="5"/>
  <c r="H16" i="5"/>
  <c r="I16" i="5"/>
  <c r="J16" i="5"/>
  <c r="K16" i="5"/>
  <c r="M16" i="5"/>
  <c r="N16" i="5"/>
  <c r="G17" i="5"/>
  <c r="H17" i="5"/>
  <c r="I17" i="5"/>
  <c r="J17" i="5"/>
  <c r="K17" i="5"/>
  <c r="M17" i="5"/>
  <c r="N17" i="5"/>
  <c r="G22" i="5"/>
  <c r="H22" i="5"/>
  <c r="I22" i="5"/>
  <c r="J22" i="5"/>
  <c r="K22" i="5"/>
  <c r="M22" i="5"/>
  <c r="N22" i="5"/>
  <c r="G23" i="5"/>
  <c r="H23" i="5"/>
  <c r="I23" i="5"/>
  <c r="J23" i="5"/>
  <c r="K23" i="5"/>
  <c r="M23" i="5"/>
  <c r="N23" i="5"/>
  <c r="G25" i="5"/>
  <c r="H25" i="5"/>
  <c r="I25" i="5"/>
  <c r="J25" i="5"/>
  <c r="K25" i="5"/>
  <c r="M25" i="5"/>
  <c r="N25" i="5"/>
  <c r="G26" i="5"/>
  <c r="H26" i="5"/>
  <c r="I26" i="5"/>
  <c r="J26" i="5"/>
  <c r="K26" i="5"/>
  <c r="M26" i="5"/>
  <c r="N26" i="5"/>
  <c r="G27" i="5"/>
  <c r="H27" i="5"/>
  <c r="I27" i="5"/>
  <c r="J27" i="5"/>
  <c r="K27" i="5"/>
  <c r="M27" i="5"/>
  <c r="N27" i="5"/>
  <c r="G29" i="5"/>
  <c r="H29" i="5"/>
  <c r="I29" i="5"/>
  <c r="J29" i="5"/>
  <c r="K29" i="5"/>
  <c r="M29" i="5"/>
  <c r="N29" i="5"/>
  <c r="G30" i="5"/>
  <c r="H30" i="5"/>
  <c r="I30" i="5"/>
  <c r="J30" i="5"/>
  <c r="K30" i="5"/>
  <c r="M30" i="5"/>
  <c r="N30" i="5"/>
  <c r="G31" i="5"/>
  <c r="H31" i="5"/>
  <c r="I31" i="5"/>
  <c r="J31" i="5"/>
  <c r="K31" i="5"/>
  <c r="M31" i="5"/>
  <c r="N31" i="5"/>
  <c r="G37" i="5"/>
  <c r="H37" i="5"/>
  <c r="I37" i="5"/>
  <c r="J37" i="5"/>
  <c r="K37" i="5"/>
  <c r="M37" i="5"/>
  <c r="N37" i="5"/>
  <c r="G44" i="5"/>
  <c r="H44" i="5"/>
  <c r="I44" i="5"/>
  <c r="J44" i="5"/>
  <c r="K44" i="5"/>
  <c r="M44" i="5"/>
  <c r="N44" i="5"/>
  <c r="G48" i="5"/>
  <c r="H48" i="5"/>
  <c r="I48" i="5"/>
  <c r="J48" i="5"/>
  <c r="K48" i="5"/>
  <c r="M48" i="5"/>
  <c r="N48" i="5"/>
  <c r="G49" i="5"/>
  <c r="H49" i="5"/>
  <c r="I49" i="5"/>
  <c r="J49" i="5"/>
  <c r="K49" i="5"/>
  <c r="M49" i="5"/>
  <c r="N49" i="5"/>
  <c r="G50" i="5"/>
  <c r="H50" i="5"/>
  <c r="I50" i="5"/>
  <c r="J50" i="5"/>
  <c r="K50" i="5"/>
  <c r="M50" i="5"/>
  <c r="N5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Author</author>
    <author>SUBASISH SINHA</author>
  </authors>
  <commentList>
    <comment ref="A6" authorId="0" shapeId="0" xr:uid="{1081924A-AEF5-4E22-9B2D-2BF5344A90A4}">
      <text>
        <r>
          <rPr>
            <b/>
            <sz val="10"/>
            <color indexed="81"/>
            <rFont val="Calibri"/>
            <family val="2"/>
            <scheme val="minor"/>
          </rPr>
          <t>Subasish:</t>
        </r>
        <r>
          <rPr>
            <sz val="10"/>
            <color indexed="81"/>
            <rFont val="Calibri"/>
            <family val="2"/>
            <scheme val="minor"/>
          </rPr>
          <t xml:space="preserve">
https://d18rn0p25nwr6d.cloudfront.net/CIK-0001018724/c7c14359-36fa-40c3-b3ca-5bf7f3fa0b96.pdf
Page No: 24</t>
        </r>
      </text>
    </comment>
    <comment ref="A8" authorId="0" shapeId="0" xr:uid="{8783C5D0-1C6C-46AE-AF81-528B1A7594C4}">
      <text>
        <r>
          <rPr>
            <b/>
            <sz val="9"/>
            <color indexed="81"/>
            <rFont val="Tahoma"/>
            <charset val="1"/>
          </rPr>
          <t>Subasish:</t>
        </r>
        <r>
          <rPr>
            <sz val="9"/>
            <color indexed="81"/>
            <rFont val="Tahoma"/>
            <charset val="1"/>
          </rPr>
          <t xml:space="preserve">
</t>
        </r>
        <r>
          <rPr>
            <b/>
            <sz val="10"/>
            <color indexed="81"/>
            <rFont val="Calibri"/>
            <family val="2"/>
            <scheme val="minor"/>
          </rPr>
          <t>Insight:
While North America remains the revenue anchor, AWS is Amazon’s strategic growth engine, steadily increasing its share. By 2029, AWS is expected to contribute 1 in every 5 dollars of Amazon’s total revenue, signaling a transformation from a retail-led to a tech-infrastructure-driven firm.
International expansion remains steady but less aggressive compared to cloud dominance.</t>
        </r>
      </text>
    </comment>
    <comment ref="A24" authorId="1" shapeId="0" xr:uid="{47FD8893-6C21-4C5A-8EDF-90AB198F0853}">
      <text>
        <r>
          <rPr>
            <b/>
            <sz val="11"/>
            <color indexed="81"/>
            <rFont val="Calibri"/>
            <family val="2"/>
            <scheme val="minor"/>
          </rPr>
          <t>Subasish:</t>
        </r>
        <r>
          <rPr>
            <sz val="11"/>
            <color indexed="81"/>
            <rFont val="Calibri"/>
            <family val="2"/>
            <scheme val="minor"/>
          </rPr>
          <t xml:space="preserve">
See page 63 of 2025 10K.</t>
        </r>
      </text>
    </comment>
    <comment ref="A26" authorId="2" shapeId="0" xr:uid="{EE163652-2407-40C5-8F6A-D62843D9822A}">
      <text>
        <r>
          <rPr>
            <b/>
            <sz val="9"/>
            <color indexed="81"/>
            <rFont val="Tahoma"/>
            <family val="2"/>
          </rPr>
          <t>SUBASISH SINHA:</t>
        </r>
        <r>
          <rPr>
            <sz val="9"/>
            <color indexed="81"/>
            <rFont val="Tahoma"/>
            <family val="2"/>
          </rPr>
          <t xml:space="preserve">
</t>
        </r>
        <r>
          <rPr>
            <b/>
            <sz val="12"/>
            <color indexed="81"/>
            <rFont val="Calibri"/>
            <family val="2"/>
            <scheme val="minor"/>
          </rPr>
          <t>PY*(1+ FS Analysis! Fulfillment Y-O-Y)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SUBASISH SINHA</author>
    <author>Author</author>
  </authors>
  <commentList>
    <comment ref="B49" authorId="0" shapeId="0" xr:uid="{58F7B4FC-EB3D-43BC-B393-5FF72403B54E}">
      <text>
        <r>
          <rPr>
            <b/>
            <sz val="9"/>
            <color indexed="81"/>
            <rFont val="Tahoma"/>
            <family val="2"/>
          </rPr>
          <t>SUBASISH SINHA:</t>
        </r>
        <r>
          <rPr>
            <sz val="9"/>
            <color indexed="81"/>
            <rFont val="Tahoma"/>
            <family val="2"/>
          </rPr>
          <t xml:space="preserve">
</t>
        </r>
        <r>
          <rPr>
            <b/>
            <sz val="12"/>
            <color indexed="81"/>
            <rFont val="Calibri"/>
            <family val="2"/>
            <scheme val="minor"/>
          </rPr>
          <t>Average(Cash &amp; Cash Equivalent, Short Term Investment)* Rate</t>
        </r>
      </text>
    </comment>
    <comment ref="B50" authorId="0" shapeId="0" xr:uid="{5F863285-BD5B-48D6-A810-863A098B66E8}">
      <text>
        <r>
          <rPr>
            <b/>
            <sz val="9"/>
            <color indexed="81"/>
            <rFont val="Tahoma"/>
            <family val="2"/>
          </rPr>
          <t>SUBASISH SINHA:</t>
        </r>
        <r>
          <rPr>
            <sz val="9"/>
            <color indexed="81"/>
            <rFont val="Tahoma"/>
            <family val="2"/>
          </rPr>
          <t xml:space="preserve">
-</t>
        </r>
        <r>
          <rPr>
            <b/>
            <sz val="12"/>
            <color indexed="81"/>
            <rFont val="Calibri"/>
            <family val="2"/>
            <scheme val="minor"/>
          </rPr>
          <t>Total Debt * Rate</t>
        </r>
      </text>
    </comment>
    <comment ref="B65" authorId="0" shapeId="0" xr:uid="{1F02097F-C623-43EB-A5CD-86F455F4D57B}">
      <text>
        <r>
          <rPr>
            <b/>
            <sz val="9"/>
            <color indexed="81"/>
            <rFont val="Tahoma"/>
            <family val="2"/>
          </rPr>
          <t>SUBASISH SINHA:</t>
        </r>
        <r>
          <rPr>
            <sz val="9"/>
            <color indexed="81"/>
            <rFont val="Tahoma"/>
            <family val="2"/>
          </rPr>
          <t xml:space="preserve">
</t>
        </r>
        <r>
          <rPr>
            <b/>
            <sz val="12"/>
            <color indexed="81"/>
            <rFont val="Calibri"/>
            <family val="2"/>
            <scheme val="minor"/>
          </rPr>
          <t>NetIncome/ SO-Basic</t>
        </r>
      </text>
    </comment>
    <comment ref="B66" authorId="0" shapeId="0" xr:uid="{56C135C6-3F9B-4E32-B10D-8A8CEA13DEF6}">
      <text>
        <r>
          <rPr>
            <b/>
            <sz val="9"/>
            <color indexed="81"/>
            <rFont val="Tahoma"/>
            <family val="2"/>
          </rPr>
          <t>SUBASISH SINHA:</t>
        </r>
        <r>
          <rPr>
            <sz val="9"/>
            <color indexed="81"/>
            <rFont val="Tahoma"/>
            <family val="2"/>
          </rPr>
          <t xml:space="preserve">
</t>
        </r>
        <r>
          <rPr>
            <b/>
            <sz val="12"/>
            <color indexed="81"/>
            <rFont val="Calibri"/>
            <family val="2"/>
            <scheme val="minor"/>
          </rPr>
          <t>NetIncome/ SO-Diluted</t>
        </r>
      </text>
    </comment>
    <comment ref="B69" authorId="1" shapeId="0" xr:uid="{79330914-1B21-4573-9368-0B9DC463917B}">
      <text>
        <r>
          <rPr>
            <b/>
            <sz val="9"/>
            <color indexed="81"/>
            <rFont val="Tahoma"/>
            <family val="2"/>
          </rPr>
          <t>Author:</t>
        </r>
        <r>
          <rPr>
            <sz val="9"/>
            <color indexed="81"/>
            <rFont val="Tahoma"/>
            <family val="2"/>
          </rPr>
          <t xml:space="preserve">
To avoid confusion "Operating Income" is also referred to as EBIT.
</t>
        </r>
      </text>
    </comment>
    <comment ref="B72" authorId="1" shapeId="0" xr:uid="{029DDCCD-F368-4144-899A-23B8C9E6D5E2}">
      <text>
        <r>
          <rPr>
            <b/>
            <sz val="9"/>
            <color indexed="81"/>
            <rFont val="Tahoma"/>
            <family val="2"/>
          </rPr>
          <t>Author:</t>
        </r>
        <r>
          <rPr>
            <sz val="9"/>
            <color indexed="81"/>
            <rFont val="Tahoma"/>
            <family val="2"/>
          </rPr>
          <t xml:space="preserve">
"Other operating expense (income), net, consists primarily of marketing-related, contract-based, and customer-related
intangible asset amortization expense and expenses related to legal settlements."</t>
        </r>
      </text>
    </comment>
    <comment ref="B74" authorId="0" shapeId="0" xr:uid="{5C3BD296-7EEB-477B-9C6F-798E2976D0F2}">
      <text>
        <r>
          <rPr>
            <b/>
            <sz val="9"/>
            <color indexed="81"/>
            <rFont val="Tahoma"/>
            <family val="2"/>
          </rPr>
          <t>SUBASISH SINHA:</t>
        </r>
        <r>
          <rPr>
            <sz val="9"/>
            <color indexed="81"/>
            <rFont val="Tahoma"/>
            <family val="2"/>
          </rPr>
          <t xml:space="preserve">
</t>
        </r>
        <r>
          <rPr>
            <b/>
            <sz val="12"/>
            <color indexed="81"/>
            <rFont val="Calibri"/>
            <family val="2"/>
            <scheme val="minor"/>
          </rPr>
          <t>GAAP Operating Income+Non recurring expenses+stock based compensation(Y/N)</t>
        </r>
      </text>
    </comment>
    <comment ref="B75" authorId="0" shapeId="0" xr:uid="{C4D0DA8B-F70A-45FB-8F3A-7BCF2468FDE7}">
      <text>
        <r>
          <rPr>
            <b/>
            <sz val="9"/>
            <color indexed="81"/>
            <rFont val="Tahoma"/>
            <family val="2"/>
          </rPr>
          <t>SUBASISH SINHA:</t>
        </r>
        <r>
          <rPr>
            <sz val="9"/>
            <color indexed="81"/>
            <rFont val="Tahoma"/>
            <family val="2"/>
          </rPr>
          <t xml:space="preserve">
</t>
        </r>
        <r>
          <rPr>
            <b/>
            <sz val="12"/>
            <color indexed="81"/>
            <rFont val="Calibri"/>
            <family val="2"/>
            <scheme val="minor"/>
          </rPr>
          <t>EBITDA+Non recurring expenses+stock based compensation(Y/N)</t>
        </r>
      </text>
    </comment>
    <comment ref="B79" authorId="0" shapeId="0" xr:uid="{C6CA60F5-AD10-460D-B7D3-7B2004F9AD69}">
      <text>
        <r>
          <rPr>
            <b/>
            <sz val="9"/>
            <color indexed="81"/>
            <rFont val="Tahoma"/>
            <family val="2"/>
          </rPr>
          <t>SUBASISH SINHA:</t>
        </r>
        <r>
          <rPr>
            <sz val="9"/>
            <color indexed="81"/>
            <rFont val="Tahoma"/>
            <family val="2"/>
          </rPr>
          <t xml:space="preserve">
</t>
        </r>
        <r>
          <rPr>
            <b/>
            <sz val="12"/>
            <color indexed="81"/>
            <rFont val="Calibri"/>
            <family val="2"/>
            <scheme val="minor"/>
          </rPr>
          <t>PFEBIT+TNOI</t>
        </r>
      </text>
    </comment>
    <comment ref="B81" authorId="0" shapeId="0" xr:uid="{5E680CA3-09AC-475D-933E-6E6A01C1DA80}">
      <text>
        <r>
          <rPr>
            <b/>
            <sz val="9"/>
            <color indexed="81"/>
            <rFont val="Tahoma"/>
            <family val="2"/>
          </rPr>
          <t>SUBASISH SINHA:</t>
        </r>
        <r>
          <rPr>
            <sz val="9"/>
            <color indexed="81"/>
            <rFont val="Tahoma"/>
            <family val="2"/>
          </rPr>
          <t xml:space="preserve">
</t>
        </r>
        <r>
          <rPr>
            <b/>
            <sz val="12"/>
            <color indexed="81"/>
            <rFont val="Calibri"/>
            <family val="2"/>
            <scheme val="minor"/>
          </rPr>
          <t>PFPI+PFNI</t>
        </r>
      </text>
    </comment>
    <comment ref="B83" authorId="0" shapeId="0" xr:uid="{CC557196-88AD-4BA9-855F-74958578F091}">
      <text>
        <r>
          <rPr>
            <b/>
            <sz val="9"/>
            <color indexed="81"/>
            <rFont val="Tahoma"/>
            <family val="2"/>
          </rPr>
          <t>SUBASISH SINHA:</t>
        </r>
        <r>
          <rPr>
            <sz val="9"/>
            <color indexed="81"/>
            <rFont val="Tahoma"/>
            <family val="2"/>
          </rPr>
          <t xml:space="preserve">
</t>
        </r>
        <r>
          <rPr>
            <b/>
            <sz val="12"/>
            <color indexed="81"/>
            <rFont val="Calibri"/>
            <family val="2"/>
            <scheme val="minor"/>
          </rPr>
          <t>Pro Forma Net Income/ SO-Basic</t>
        </r>
      </text>
    </comment>
    <comment ref="B84" authorId="0" shapeId="0" xr:uid="{C599CDB9-ADED-4F88-AB57-9A89F68349E5}">
      <text>
        <r>
          <rPr>
            <b/>
            <sz val="9"/>
            <color indexed="81"/>
            <rFont val="Tahoma"/>
            <family val="2"/>
          </rPr>
          <t>SUBASISH SINHA:</t>
        </r>
        <r>
          <rPr>
            <sz val="9"/>
            <color indexed="81"/>
            <rFont val="Tahoma"/>
            <family val="2"/>
          </rPr>
          <t xml:space="preserve">
</t>
        </r>
        <r>
          <rPr>
            <b/>
            <sz val="12"/>
            <color indexed="81"/>
            <rFont val="Calibri"/>
            <family val="2"/>
            <scheme val="minor"/>
          </rPr>
          <t>Pro Forma Net Income/ SO-Diluted</t>
        </r>
      </text>
    </comment>
    <comment ref="B87" authorId="0" shapeId="0" xr:uid="{19C6CC43-AF7D-42A3-B139-B99189EC52F3}">
      <text>
        <r>
          <rPr>
            <b/>
            <sz val="9"/>
            <color indexed="81"/>
            <rFont val="Tahoma"/>
            <family val="2"/>
          </rPr>
          <t>SUBASISH SINHA:</t>
        </r>
        <r>
          <rPr>
            <sz val="9"/>
            <color indexed="81"/>
            <rFont val="Tahoma"/>
            <family val="2"/>
          </rPr>
          <t xml:space="preserve">
</t>
        </r>
        <r>
          <rPr>
            <b/>
            <sz val="12"/>
            <color indexed="81"/>
            <rFont val="Calibri"/>
            <family val="2"/>
            <scheme val="minor"/>
          </rPr>
          <t>Link with Share calculation! SO-Basic</t>
        </r>
      </text>
    </comment>
    <comment ref="B88" authorId="0" shapeId="0" xr:uid="{8B970DF7-9D2C-4621-8B72-6B1D0C3EDBCD}">
      <text>
        <r>
          <rPr>
            <b/>
            <sz val="9"/>
            <color indexed="81"/>
            <rFont val="Tahoma"/>
            <family val="2"/>
          </rPr>
          <t>SUBASISH SINHA:</t>
        </r>
        <r>
          <rPr>
            <sz val="9"/>
            <color indexed="81"/>
            <rFont val="Tahoma"/>
            <family val="2"/>
          </rPr>
          <t xml:space="preserve">
</t>
        </r>
        <r>
          <rPr>
            <b/>
            <sz val="12"/>
            <color indexed="81"/>
            <rFont val="Calibri"/>
            <family val="2"/>
            <scheme val="minor"/>
          </rPr>
          <t>Link with Share calculation! SO-Diluted</t>
        </r>
      </text>
    </comment>
    <comment ref="B90" authorId="0" shapeId="0" xr:uid="{338F9DC1-ADCC-48AC-943E-B4C25FFC04DF}">
      <text>
        <r>
          <rPr>
            <b/>
            <sz val="9"/>
            <color indexed="81"/>
            <rFont val="Tahoma"/>
            <family val="2"/>
          </rPr>
          <t>SUBASISH SINHA:</t>
        </r>
        <r>
          <rPr>
            <sz val="9"/>
            <color indexed="81"/>
            <rFont val="Tahoma"/>
            <family val="2"/>
          </rPr>
          <t xml:space="preserve">
</t>
        </r>
        <r>
          <rPr>
            <b/>
            <sz val="12"/>
            <color indexed="81"/>
            <rFont val="Calibri"/>
            <family val="2"/>
            <scheme val="minor"/>
          </rPr>
          <t>Link with Share calculation! WASO-Basic</t>
        </r>
      </text>
    </comment>
    <comment ref="B91" authorId="0" shapeId="0" xr:uid="{CD7AE399-A265-4365-A8F5-67CD998B4AE3}">
      <text>
        <r>
          <rPr>
            <b/>
            <sz val="9"/>
            <color indexed="81"/>
            <rFont val="Tahoma"/>
            <family val="2"/>
          </rPr>
          <t>SUBASISH SINHA:</t>
        </r>
        <r>
          <rPr>
            <sz val="9"/>
            <color indexed="81"/>
            <rFont val="Tahoma"/>
            <family val="2"/>
          </rPr>
          <t xml:space="preserve">
</t>
        </r>
        <r>
          <rPr>
            <b/>
            <sz val="12"/>
            <color indexed="81"/>
            <rFont val="Calibri"/>
            <family val="2"/>
            <scheme val="minor"/>
          </rPr>
          <t>Link with Share calculation! WASO-Basic</t>
        </r>
      </text>
    </comment>
    <comment ref="B96" authorId="0" shapeId="0" xr:uid="{E40ED542-65EE-4159-B39D-B4ACB0BE8BF1}">
      <text>
        <r>
          <rPr>
            <b/>
            <sz val="9"/>
            <color indexed="81"/>
            <rFont val="Tahoma"/>
            <family val="2"/>
          </rPr>
          <t>SUBASISH SINHA:</t>
        </r>
        <r>
          <rPr>
            <sz val="9"/>
            <color indexed="81"/>
            <rFont val="Tahoma"/>
            <family val="2"/>
          </rPr>
          <t xml:space="preserve">
</t>
        </r>
        <r>
          <rPr>
            <b/>
            <sz val="12"/>
            <color indexed="81"/>
            <rFont val="Calibri"/>
            <family val="2"/>
            <scheme val="minor"/>
          </rPr>
          <t>Prvs year cashand equivalent+ net cash flow</t>
        </r>
      </text>
    </comment>
    <comment ref="B97" authorId="0" shapeId="0" xr:uid="{872EFA5B-2971-492A-9C67-7BA6B0DE61FF}">
      <text>
        <r>
          <rPr>
            <b/>
            <sz val="9"/>
            <color indexed="81"/>
            <rFont val="Tahoma"/>
            <family val="2"/>
          </rPr>
          <t>SUBASISH SINHA:</t>
        </r>
        <r>
          <rPr>
            <sz val="9"/>
            <color indexed="81"/>
            <rFont val="Tahoma"/>
            <family val="2"/>
          </rPr>
          <t xml:space="preserve">
</t>
        </r>
        <r>
          <rPr>
            <b/>
            <sz val="12"/>
            <color indexed="81"/>
            <rFont val="Calibri"/>
            <family val="2"/>
            <scheme val="minor"/>
          </rPr>
          <t>Linked with STI Last Year data and continue for rest of the year.</t>
        </r>
      </text>
    </comment>
    <comment ref="B98" authorId="0" shapeId="0" xr:uid="{6A2A4BFC-1831-4A14-B9FE-95347385C270}">
      <text>
        <r>
          <rPr>
            <b/>
            <sz val="9"/>
            <color indexed="81"/>
            <rFont val="Tahoma"/>
            <family val="2"/>
          </rPr>
          <t>SUBASISH SINHA:</t>
        </r>
        <r>
          <rPr>
            <sz val="9"/>
            <color indexed="81"/>
            <rFont val="Tahoma"/>
            <family val="2"/>
          </rPr>
          <t xml:space="preserve">
</t>
        </r>
        <r>
          <rPr>
            <b/>
            <sz val="12"/>
            <color indexed="81"/>
            <rFont val="Calibri"/>
            <family val="2"/>
            <scheme val="minor"/>
          </rPr>
          <t>Cost of Sales/365*DIO</t>
        </r>
      </text>
    </comment>
    <comment ref="B99" authorId="0" shapeId="0" xr:uid="{B9DB14F9-BFAF-43B4-B333-15852BD3F0FA}">
      <text>
        <r>
          <rPr>
            <b/>
            <sz val="9"/>
            <color indexed="81"/>
            <rFont val="Tahoma"/>
            <family val="2"/>
          </rPr>
          <t>SUBASISH SINHA:</t>
        </r>
        <r>
          <rPr>
            <sz val="9"/>
            <color indexed="81"/>
            <rFont val="Tahoma"/>
            <family val="2"/>
          </rPr>
          <t xml:space="preserve">
</t>
        </r>
        <r>
          <rPr>
            <b/>
            <sz val="12"/>
            <color indexed="81"/>
            <rFont val="Calibri"/>
            <family val="2"/>
            <scheme val="minor"/>
          </rPr>
          <t>Revenue/365*DSO</t>
        </r>
      </text>
    </comment>
    <comment ref="B104" authorId="0" shapeId="0" xr:uid="{C033E87E-26E0-4242-B020-975EDC0E7F7A}">
      <text>
        <r>
          <rPr>
            <b/>
            <sz val="9"/>
            <color indexed="81"/>
            <rFont val="Tahoma"/>
            <family val="2"/>
          </rPr>
          <t>SUBASISH SINHA:</t>
        </r>
        <r>
          <rPr>
            <sz val="9"/>
            <color indexed="81"/>
            <rFont val="Tahoma"/>
            <family val="2"/>
          </rPr>
          <t xml:space="preserve">
</t>
        </r>
        <r>
          <rPr>
            <b/>
            <sz val="12"/>
            <color indexed="81"/>
            <rFont val="Calibri"/>
            <family val="2"/>
            <scheme val="minor"/>
          </rPr>
          <t>PY! PPE- Depreciation+ Capex</t>
        </r>
      </text>
    </comment>
    <comment ref="B106" authorId="0" shapeId="0" xr:uid="{14A597C8-BB26-408B-B226-E8FAC58870BB}">
      <text>
        <r>
          <rPr>
            <b/>
            <sz val="9"/>
            <color indexed="81"/>
            <rFont val="Tahoma"/>
            <family val="2"/>
          </rPr>
          <t>SUBASISH SINHA:</t>
        </r>
        <r>
          <rPr>
            <sz val="9"/>
            <color indexed="81"/>
            <rFont val="Tahoma"/>
            <family val="2"/>
          </rPr>
          <t xml:space="preserve">
</t>
        </r>
        <r>
          <rPr>
            <b/>
            <sz val="12"/>
            <color indexed="81"/>
            <rFont val="Calibri"/>
            <family val="2"/>
            <scheme val="minor"/>
          </rPr>
          <t>Linked with Goodwill Last Year data and continue for rest of the year.</t>
        </r>
      </text>
    </comment>
    <comment ref="B107" authorId="0" shapeId="0" xr:uid="{FC4750F6-4E7D-42B4-9AF7-83E515297DF0}">
      <text>
        <r>
          <rPr>
            <b/>
            <sz val="9"/>
            <color indexed="81"/>
            <rFont val="Tahoma"/>
            <family val="2"/>
          </rPr>
          <t>SUBASISH SINHA:</t>
        </r>
        <r>
          <rPr>
            <sz val="9"/>
            <color indexed="81"/>
            <rFont val="Tahoma"/>
            <family val="2"/>
          </rPr>
          <t xml:space="preserve">
</t>
        </r>
        <r>
          <rPr>
            <b/>
            <sz val="12"/>
            <color indexed="81"/>
            <rFont val="Calibri"/>
            <family val="2"/>
            <scheme val="minor"/>
          </rPr>
          <t>Linked with other long term assets  Year data and continue for rest of the year.</t>
        </r>
      </text>
    </comment>
    <comment ref="B118" authorId="0" shapeId="0" xr:uid="{1263F006-7584-4005-88E7-F8F480C3EB50}">
      <text>
        <r>
          <rPr>
            <b/>
            <sz val="9"/>
            <color indexed="81"/>
            <rFont val="Tahoma"/>
            <family val="2"/>
          </rPr>
          <t>SUBASISH SINHA:</t>
        </r>
        <r>
          <rPr>
            <sz val="9"/>
            <color indexed="81"/>
            <rFont val="Tahoma"/>
            <family val="2"/>
          </rPr>
          <t xml:space="preserve">
</t>
        </r>
        <r>
          <rPr>
            <b/>
            <sz val="12"/>
            <color indexed="81"/>
            <rFont val="Calibri"/>
            <family val="2"/>
            <scheme val="minor"/>
          </rPr>
          <t>Linked with all ietms Last Year data and continue for rest of the year.</t>
        </r>
      </text>
    </comment>
    <comment ref="B126" authorId="0" shapeId="0" xr:uid="{A23A2DDF-6C91-4C04-A067-18C3839CB26E}">
      <text>
        <r>
          <rPr>
            <b/>
            <sz val="9"/>
            <color indexed="81"/>
            <rFont val="Tahoma"/>
            <family val="2"/>
          </rPr>
          <t>SUBASISH SINHA:</t>
        </r>
        <r>
          <rPr>
            <sz val="9"/>
            <color indexed="81"/>
            <rFont val="Tahoma"/>
            <family val="2"/>
          </rPr>
          <t xml:space="preserve">
</t>
        </r>
        <r>
          <rPr>
            <b/>
            <sz val="12"/>
            <color indexed="81"/>
            <rFont val="Calibri"/>
            <family val="2"/>
            <scheme val="minor"/>
          </rPr>
          <t>Linked with all items Last Year data and continue for rest of the year.</t>
        </r>
      </text>
    </comment>
    <comment ref="B127" authorId="0" shapeId="0" xr:uid="{CCF796D0-FC14-466E-8EBA-A88734431DEC}">
      <text>
        <r>
          <rPr>
            <b/>
            <sz val="9"/>
            <color indexed="81"/>
            <rFont val="Tahoma"/>
            <family val="2"/>
          </rPr>
          <t>SUBASISH SINHA:</t>
        </r>
        <r>
          <rPr>
            <sz val="9"/>
            <color indexed="81"/>
            <rFont val="Tahoma"/>
            <family val="2"/>
          </rPr>
          <t xml:space="preserve">
</t>
        </r>
        <r>
          <rPr>
            <b/>
            <sz val="12"/>
            <color indexed="81"/>
            <rFont val="Calibri"/>
            <family val="2"/>
            <scheme val="minor"/>
          </rPr>
          <t>Prvs year additional paid in capital+ CF! stock based compensation</t>
        </r>
      </text>
    </comment>
    <comment ref="B128" authorId="0" shapeId="0" xr:uid="{C1C45002-8372-4E03-9C5D-50FC8DFB0E5D}">
      <text>
        <r>
          <rPr>
            <b/>
            <sz val="9"/>
            <color indexed="81"/>
            <rFont val="Tahoma"/>
            <family val="2"/>
          </rPr>
          <t>SUBASISH SINHA:</t>
        </r>
        <r>
          <rPr>
            <sz val="9"/>
            <color indexed="81"/>
            <rFont val="Tahoma"/>
            <family val="2"/>
          </rPr>
          <t xml:space="preserve">
</t>
        </r>
        <r>
          <rPr>
            <b/>
            <sz val="12"/>
            <color indexed="81"/>
            <rFont val="Calibri"/>
            <family val="2"/>
            <scheme val="minor"/>
          </rPr>
          <t>Prvs year  retained earnings+ net income</t>
        </r>
      </text>
    </comment>
    <comment ref="B129" authorId="0" shapeId="0" xr:uid="{E993E03A-25EF-4B70-BF69-842D92AED700}">
      <text>
        <r>
          <rPr>
            <b/>
            <sz val="9"/>
            <color indexed="81"/>
            <rFont val="Tahoma"/>
            <family val="2"/>
          </rPr>
          <t>SUBASISH SINHA:</t>
        </r>
        <r>
          <rPr>
            <sz val="9"/>
            <color indexed="81"/>
            <rFont val="Tahoma"/>
            <family val="2"/>
          </rPr>
          <t xml:space="preserve">
</t>
        </r>
        <r>
          <rPr>
            <b/>
            <sz val="12"/>
            <color indexed="81"/>
            <rFont val="Calibri"/>
            <family val="2"/>
            <scheme val="minor"/>
          </rPr>
          <t>Prvs year treasury stock - Buyback amount</t>
        </r>
      </text>
    </comment>
    <comment ref="B167" authorId="0" shapeId="0" xr:uid="{44FC9B5E-37B7-47D7-BADC-1F61EAEAAAB9}">
      <text>
        <r>
          <rPr>
            <b/>
            <sz val="9"/>
            <color indexed="81"/>
            <rFont val="Tahoma"/>
            <family val="2"/>
          </rPr>
          <t>SUBASISH SINHA:</t>
        </r>
        <r>
          <rPr>
            <sz val="9"/>
            <color indexed="81"/>
            <rFont val="Tahoma"/>
            <family val="2"/>
          </rPr>
          <t xml:space="preserve">
</t>
        </r>
        <r>
          <rPr>
            <b/>
            <sz val="12"/>
            <color indexed="81"/>
            <rFont val="Calibri"/>
            <family val="2"/>
            <scheme val="minor"/>
          </rPr>
          <t>% of Opex* Operating Exp.</t>
        </r>
      </text>
    </comment>
    <comment ref="B173" authorId="0" shapeId="0" xr:uid="{27BD0D62-5196-426F-AABB-DEC34BBC2E3F}">
      <text>
        <r>
          <rPr>
            <b/>
            <sz val="9"/>
            <color indexed="81"/>
            <rFont val="Tahoma"/>
            <family val="2"/>
          </rPr>
          <t>SUBASISH SINHA:</t>
        </r>
        <r>
          <rPr>
            <sz val="9"/>
            <color indexed="81"/>
            <rFont val="Tahoma"/>
            <family val="2"/>
          </rPr>
          <t xml:space="preserve">
</t>
        </r>
        <r>
          <rPr>
            <b/>
            <sz val="12"/>
            <color indexed="81"/>
            <rFont val="Calibri"/>
            <family val="2"/>
            <scheme val="minor"/>
          </rPr>
          <t>Aseets= PY-CY
Liabilities= CY-PY</t>
        </r>
      </text>
    </comment>
    <comment ref="B184" authorId="0" shapeId="0" xr:uid="{FF602A26-A41B-4DEF-94A5-B5444197EC6D}">
      <text>
        <r>
          <rPr>
            <b/>
            <sz val="9"/>
            <color indexed="81"/>
            <rFont val="Tahoma"/>
            <family val="2"/>
          </rPr>
          <t>SUBASISH SINHA:</t>
        </r>
        <r>
          <rPr>
            <sz val="9"/>
            <color indexed="81"/>
            <rFont val="Tahoma"/>
            <family val="2"/>
          </rPr>
          <t xml:space="preserve">
</t>
        </r>
        <r>
          <rPr>
            <b/>
            <sz val="12"/>
            <color indexed="81"/>
            <rFont val="Calibri"/>
            <family val="2"/>
            <scheme val="minor"/>
          </rPr>
          <t>Minus sign Linked with Assumption data for Capex.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SUBASISH SINHA</author>
  </authors>
  <commentList>
    <comment ref="B4" authorId="0" shapeId="0" xr:uid="{ABCAEB57-A4A6-4327-B65B-1A9B48A442DA}">
      <text>
        <r>
          <rPr>
            <b/>
            <sz val="9"/>
            <color indexed="81"/>
            <rFont val="Tahoma"/>
            <family val="2"/>
          </rPr>
          <t>SUBASISH SINHA:</t>
        </r>
        <r>
          <rPr>
            <sz val="9"/>
            <color indexed="81"/>
            <rFont val="Tahoma"/>
            <family val="2"/>
          </rPr>
          <t xml:space="preserve">
</t>
        </r>
        <r>
          <rPr>
            <b/>
            <sz val="12"/>
            <color indexed="81"/>
            <rFont val="Calibri"/>
            <family val="2"/>
            <scheme val="minor"/>
          </rPr>
          <t>Linked with previous year share outstanding, EOP.</t>
        </r>
      </text>
    </comment>
    <comment ref="B9" authorId="0" shapeId="0" xr:uid="{A4A2297B-2A47-4D78-BCBC-2C52A9693115}">
      <text>
        <r>
          <rPr>
            <b/>
            <sz val="9"/>
            <color indexed="81"/>
            <rFont val="Tahoma"/>
            <family val="2"/>
          </rPr>
          <t>SUBASISH SINHA:</t>
        </r>
        <r>
          <rPr>
            <sz val="9"/>
            <color indexed="81"/>
            <rFont val="Tahoma"/>
            <family val="2"/>
          </rPr>
          <t xml:space="preserve">
</t>
        </r>
        <r>
          <rPr>
            <b/>
            <sz val="12"/>
            <color indexed="81"/>
            <rFont val="Calibri"/>
            <family val="2"/>
            <scheme val="minor"/>
          </rPr>
          <t>Buyback amount/ share price</t>
        </r>
      </text>
    </comment>
    <comment ref="B13" authorId="0" shapeId="0" xr:uid="{3574EE9F-E53D-438A-9C06-5F99F9876280}">
      <text>
        <r>
          <rPr>
            <b/>
            <sz val="9"/>
            <color indexed="81"/>
            <rFont val="Tahoma"/>
            <family val="2"/>
          </rPr>
          <t>SUBASISH SINHA:</t>
        </r>
        <r>
          <rPr>
            <sz val="9"/>
            <color indexed="81"/>
            <rFont val="Tahoma"/>
            <family val="2"/>
          </rPr>
          <t xml:space="preserve">
</t>
        </r>
        <r>
          <rPr>
            <b/>
            <sz val="12"/>
            <color indexed="81"/>
            <rFont val="Calibri"/>
            <family val="2"/>
            <scheme val="minor"/>
          </rPr>
          <t>options issuance percentage* shareoutstanding,BOP</t>
        </r>
      </text>
    </comment>
    <comment ref="B14" authorId="0" shapeId="0" xr:uid="{8AB24DF4-475E-4D90-AC87-B8E467EC1EB0}">
      <text>
        <r>
          <rPr>
            <b/>
            <sz val="9"/>
            <color indexed="81"/>
            <rFont val="Tahoma"/>
            <family val="2"/>
          </rPr>
          <t>SUBASISH SINHA:</t>
        </r>
        <r>
          <rPr>
            <sz val="9"/>
            <color indexed="81"/>
            <rFont val="Tahoma"/>
            <family val="2"/>
          </rPr>
          <t xml:space="preserve">
</t>
        </r>
        <r>
          <rPr>
            <b/>
            <sz val="12"/>
            <color indexed="81"/>
            <rFont val="Calibri"/>
            <family val="2"/>
            <scheme val="minor"/>
          </rPr>
          <t>Share Issued + Share repurchased</t>
        </r>
      </text>
    </comment>
    <comment ref="B19" authorId="0" shapeId="0" xr:uid="{D62175A0-ADAB-45EF-A181-E696348B9336}">
      <text>
        <r>
          <rPr>
            <b/>
            <sz val="9"/>
            <color indexed="81"/>
            <rFont val="Tahoma"/>
            <family val="2"/>
          </rPr>
          <t>SUBASISH SINHA:</t>
        </r>
        <r>
          <rPr>
            <sz val="9"/>
            <color indexed="81"/>
            <rFont val="Tahoma"/>
            <family val="2"/>
          </rPr>
          <t xml:space="preserve">
</t>
        </r>
        <r>
          <rPr>
            <b/>
            <sz val="12"/>
            <color indexed="81"/>
            <rFont val="Calibri"/>
            <family val="2"/>
            <scheme val="minor"/>
          </rPr>
          <t>Share outstanding, BOP+Net share issuance</t>
        </r>
      </text>
    </comment>
    <comment ref="B23" authorId="0" shapeId="0" xr:uid="{CFBD9DD5-E9C5-40DB-B744-9A98815F5359}">
      <text>
        <r>
          <rPr>
            <b/>
            <sz val="9"/>
            <color indexed="81"/>
            <rFont val="Tahoma"/>
            <family val="2"/>
          </rPr>
          <t>SUBASISH SINHA:</t>
        </r>
        <r>
          <rPr>
            <sz val="9"/>
            <color indexed="81"/>
            <rFont val="Tahoma"/>
            <family val="2"/>
          </rPr>
          <t xml:space="preserve">
</t>
        </r>
        <r>
          <rPr>
            <b/>
            <sz val="12"/>
            <color indexed="81"/>
            <rFont val="Calibri"/>
            <family val="2"/>
            <scheme val="minor"/>
          </rPr>
          <t>Share outstanding,EOP+
Dilutiveeffects</t>
        </r>
      </text>
    </comment>
    <comment ref="B25" authorId="0" shapeId="0" xr:uid="{4E0CBFA0-C522-4BFB-8869-6DB649C9EE3B}">
      <text>
        <r>
          <rPr>
            <b/>
            <sz val="9"/>
            <color indexed="81"/>
            <rFont val="Tahoma"/>
            <family val="2"/>
          </rPr>
          <t>SUBASISH SINHA:</t>
        </r>
        <r>
          <rPr>
            <sz val="9"/>
            <color indexed="81"/>
            <rFont val="Tahoma"/>
            <family val="2"/>
          </rPr>
          <t xml:space="preserve">
</t>
        </r>
        <r>
          <rPr>
            <b/>
            <sz val="12"/>
            <color indexed="81"/>
            <rFont val="Calibri"/>
            <family val="2"/>
            <scheme val="minor"/>
          </rPr>
          <t>Average of share outstanding,EOP</t>
        </r>
      </text>
    </comment>
    <comment ref="B26" authorId="0" shapeId="0" xr:uid="{0E680796-1DC4-4842-95F9-657BD067271D}">
      <text>
        <r>
          <rPr>
            <b/>
            <sz val="9"/>
            <color indexed="81"/>
            <rFont val="Tahoma"/>
            <family val="2"/>
          </rPr>
          <t>SUBASISH SINHA:</t>
        </r>
        <r>
          <rPr>
            <sz val="9"/>
            <color indexed="81"/>
            <rFont val="Tahoma"/>
            <family val="2"/>
          </rPr>
          <t xml:space="preserve">
</t>
        </r>
        <r>
          <rPr>
            <b/>
            <sz val="12"/>
            <color indexed="81"/>
            <rFont val="Calibri"/>
            <family val="2"/>
            <scheme val="minor"/>
          </rPr>
          <t>Wtd average SO-Basic + Dilutive effects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SUBASISH SINHA</author>
  </authors>
  <commentList>
    <comment ref="C5" authorId="0" shapeId="0" xr:uid="{5C4BABBE-F317-4732-BA36-37D55945AAFE}">
      <text>
        <r>
          <rPr>
            <b/>
            <sz val="14"/>
            <color indexed="81"/>
            <rFont val="Calibri"/>
            <family val="2"/>
            <scheme val="minor"/>
          </rPr>
          <t>SUBASISH SINHA:
Items/ Revenue</t>
        </r>
      </text>
    </comment>
    <comment ref="C12" authorId="0" shapeId="0" xr:uid="{051F67C8-A4A6-4729-8CFF-D14002F22471}">
      <text>
        <r>
          <rPr>
            <b/>
            <sz val="14"/>
            <color indexed="81"/>
            <rFont val="Calibri"/>
            <family val="2"/>
            <scheme val="minor"/>
          </rPr>
          <t>SUBASISH SINHA:
CY/PY-1</t>
        </r>
      </text>
    </comment>
    <comment ref="C18" authorId="0" shapeId="0" xr:uid="{3D93A738-E72F-4C9D-8B06-53DBBC0D8B48}">
      <text>
        <r>
          <rPr>
            <b/>
            <sz val="14"/>
            <color indexed="81"/>
            <rFont val="Calibri"/>
            <family val="2"/>
            <scheme val="minor"/>
          </rPr>
          <t>SUBASISH SINHA:
CAGR= (CY/BY)^(1/n)-1</t>
        </r>
      </text>
    </comment>
    <comment ref="C25" authorId="0" shapeId="0" xr:uid="{1A583950-FF45-481E-B0EB-70B1F08345B2}">
      <text>
        <r>
          <rPr>
            <b/>
            <sz val="14"/>
            <color indexed="81"/>
            <rFont val="Calibri"/>
            <family val="2"/>
            <scheme val="minor"/>
          </rPr>
          <t>Current Assets/ Current Liabilities</t>
        </r>
      </text>
    </comment>
    <comment ref="C26" authorId="0" shapeId="0" xr:uid="{993EA98D-B272-46CA-A3A8-5AB55015C211}">
      <text>
        <r>
          <rPr>
            <b/>
            <sz val="14"/>
            <color indexed="81"/>
            <rFont val="Calibri"/>
            <family val="2"/>
            <scheme val="minor"/>
          </rPr>
          <t xml:space="preserve">(Current Assets- Inventory)/ Current Liabilities
</t>
        </r>
      </text>
    </comment>
    <comment ref="C27" authorId="0" shapeId="0" xr:uid="{C7199823-8266-4E24-945B-B529A811B397}">
      <text>
        <r>
          <rPr>
            <b/>
            <sz val="14"/>
            <color indexed="81"/>
            <rFont val="Calibri"/>
            <family val="2"/>
            <scheme val="minor"/>
          </rPr>
          <t>(Cash &amp; Equivalents+Short-Term Investments)/ Current Liabilities</t>
        </r>
        <r>
          <rPr>
            <sz val="9"/>
            <color indexed="81"/>
            <rFont val="Tahoma"/>
            <family val="2"/>
          </rPr>
          <t xml:space="preserve">
​
</t>
        </r>
      </text>
    </comment>
    <comment ref="C29" authorId="0" shapeId="0" xr:uid="{EA0C3780-FECF-4444-87B9-AA3508C4F4C2}">
      <text>
        <r>
          <rPr>
            <b/>
            <sz val="14"/>
            <color indexed="81"/>
            <rFont val="Calibri"/>
            <family val="2"/>
            <scheme val="minor"/>
          </rPr>
          <t>ROCE= EBIT/( Shareholders Equity+ Non Current Liabilities)</t>
        </r>
        <r>
          <rPr>
            <sz val="9"/>
            <color indexed="81"/>
            <rFont val="Tahoma"/>
            <family val="2"/>
          </rPr>
          <t xml:space="preserve">
</t>
        </r>
      </text>
    </comment>
    <comment ref="C30" authorId="0" shapeId="0" xr:uid="{208FD6EB-7F55-46B8-9087-A7C5B120C8C8}">
      <text>
        <r>
          <rPr>
            <b/>
            <sz val="14"/>
            <color indexed="81"/>
            <rFont val="Calibri"/>
            <family val="2"/>
            <scheme val="minor"/>
          </rPr>
          <t>ROE= Net Income/ Shareholders Equity</t>
        </r>
        <r>
          <rPr>
            <sz val="9"/>
            <color indexed="81"/>
            <rFont val="Tahoma"/>
            <family val="2"/>
          </rPr>
          <t xml:space="preserve">
</t>
        </r>
      </text>
    </comment>
    <comment ref="C31" authorId="0" shapeId="0" xr:uid="{EEB54609-75FD-4FDF-A8CE-94FEA37DEE87}">
      <text>
        <r>
          <rPr>
            <b/>
            <sz val="14"/>
            <color indexed="81"/>
            <rFont val="Calibri"/>
            <family val="2"/>
            <scheme val="minor"/>
          </rPr>
          <t>ROA= Net Income/ Total Assets</t>
        </r>
        <r>
          <rPr>
            <sz val="9"/>
            <color indexed="81"/>
            <rFont val="Tahoma"/>
            <family val="2"/>
          </rPr>
          <t xml:space="preserve">
</t>
        </r>
      </text>
    </comment>
    <comment ref="C33" authorId="0" shapeId="0" xr:uid="{D2ACB0AA-BA22-4851-84BB-3BBE86AA366A}">
      <text>
        <r>
          <rPr>
            <b/>
            <sz val="14"/>
            <color indexed="81"/>
            <rFont val="Calibri"/>
            <family val="2"/>
            <scheme val="minor"/>
          </rPr>
          <t>Revenue/ Average(Account Receivable! PY:CY)</t>
        </r>
        <r>
          <rPr>
            <sz val="9"/>
            <color indexed="81"/>
            <rFont val="Tahoma"/>
            <family val="2"/>
          </rPr>
          <t xml:space="preserve">
</t>
        </r>
      </text>
    </comment>
    <comment ref="C34" authorId="0" shapeId="0" xr:uid="{984BC367-2CFF-4D59-994B-955534A05EEF}">
      <text>
        <r>
          <rPr>
            <b/>
            <sz val="14"/>
            <color indexed="81"/>
            <rFont val="Calibri"/>
            <family val="2"/>
            <scheme val="minor"/>
          </rPr>
          <t>Cost of Sales/ Average( Account Payable! PY:CY)</t>
        </r>
        <r>
          <rPr>
            <sz val="9"/>
            <color indexed="81"/>
            <rFont val="Tahoma"/>
            <family val="2"/>
          </rPr>
          <t xml:space="preserve">
</t>
        </r>
      </text>
    </comment>
    <comment ref="C35" authorId="0" shapeId="0" xr:uid="{6151B0F1-055E-4D53-AEB6-4729ECB50215}">
      <text>
        <r>
          <rPr>
            <b/>
            <sz val="14"/>
            <color indexed="81"/>
            <rFont val="Calibri"/>
            <family val="2"/>
            <scheme val="minor"/>
          </rPr>
          <t>Cost of Sales/ Average( Inventory! PY:CY)</t>
        </r>
        <r>
          <rPr>
            <sz val="9"/>
            <color indexed="81"/>
            <rFont val="Tahoma"/>
            <family val="2"/>
          </rPr>
          <t xml:space="preserve">
</t>
        </r>
      </text>
    </comment>
    <comment ref="C36" authorId="0" shapeId="0" xr:uid="{8AE954E3-6238-4176-946A-BA47978FEB00}">
      <text>
        <r>
          <rPr>
            <b/>
            <sz val="14"/>
            <color indexed="81"/>
            <rFont val="Calibri"/>
            <family val="2"/>
            <scheme val="minor"/>
          </rPr>
          <t>Revenue/ Average      ( Fixed Assets! PY:CY)</t>
        </r>
        <r>
          <rPr>
            <sz val="9"/>
            <color indexed="81"/>
            <rFont val="Tahoma"/>
            <family val="2"/>
          </rPr>
          <t xml:space="preserve">
</t>
        </r>
      </text>
    </comment>
    <comment ref="C37" authorId="0" shapeId="0" xr:uid="{AF3DBDDE-5CFB-4353-8A8C-9612A7C54A19}">
      <text>
        <r>
          <rPr>
            <b/>
            <sz val="14"/>
            <color indexed="81"/>
            <rFont val="Calibri"/>
            <family val="2"/>
            <scheme val="minor"/>
          </rPr>
          <t>Revenue/ Average    ( Total Assets! PY:CY)</t>
        </r>
        <r>
          <rPr>
            <sz val="9"/>
            <color indexed="81"/>
            <rFont val="Tahoma"/>
            <family val="2"/>
          </rPr>
          <t xml:space="preserve">
</t>
        </r>
      </text>
    </comment>
    <comment ref="C39" authorId="0" shapeId="0" xr:uid="{66E33D5A-5F92-4280-857D-E85298BC2996}">
      <text>
        <r>
          <rPr>
            <b/>
            <sz val="14"/>
            <color indexed="81"/>
            <rFont val="Calibri"/>
            <family val="2"/>
            <scheme val="minor"/>
          </rPr>
          <t>365/ Debtor Turnover Ratio</t>
        </r>
      </text>
    </comment>
    <comment ref="C40" authorId="0" shapeId="0" xr:uid="{0012705E-5F3E-459A-A9DA-783A0F7717CF}">
      <text>
        <r>
          <rPr>
            <b/>
            <sz val="14"/>
            <color indexed="81"/>
            <rFont val="Calibri"/>
            <family val="2"/>
            <scheme val="minor"/>
          </rPr>
          <t>365/ Creditor Turnover Ratio</t>
        </r>
        <r>
          <rPr>
            <sz val="9"/>
            <color indexed="81"/>
            <rFont val="Tahoma"/>
            <family val="2"/>
          </rPr>
          <t xml:space="preserve">
</t>
        </r>
      </text>
    </comment>
    <comment ref="C41" authorId="0" shapeId="0" xr:uid="{38ABFD69-F50E-4822-935E-8F310DB4B5CD}">
      <text>
        <r>
          <rPr>
            <b/>
            <sz val="14"/>
            <color indexed="81"/>
            <rFont val="Calibri"/>
            <family val="2"/>
            <scheme val="minor"/>
          </rPr>
          <t>365/ Inventory Turnover Ratio</t>
        </r>
        <r>
          <rPr>
            <sz val="9"/>
            <color indexed="81"/>
            <rFont val="Tahoma"/>
            <family val="2"/>
          </rPr>
          <t xml:space="preserve">
</t>
        </r>
      </text>
    </comment>
    <comment ref="C42" authorId="0" shapeId="0" xr:uid="{C963D033-3F90-4566-824F-13100D35A05B}">
      <text>
        <r>
          <rPr>
            <b/>
            <sz val="14"/>
            <color indexed="81"/>
            <rFont val="Calibri"/>
            <family val="2"/>
            <scheme val="minor"/>
          </rPr>
          <t>(Debtor Days+ Inventory)- Payable Days
*"A negative cash conversion cycle indicates that a company receives cash from sales before paying its suppliers, improving liquidity and operational efficiency, which is a good sign."</t>
        </r>
      </text>
    </comment>
    <comment ref="C44" authorId="0" shapeId="0" xr:uid="{53F9098E-60EF-4E18-A8E6-69706125BE52}">
      <text>
        <r>
          <rPr>
            <b/>
            <sz val="14"/>
            <color indexed="81"/>
            <rFont val="Calibri"/>
            <family val="2"/>
            <scheme val="minor"/>
          </rPr>
          <t>Debt/ Shareholder's Equity</t>
        </r>
        <r>
          <rPr>
            <sz val="9"/>
            <color indexed="81"/>
            <rFont val="Tahoma"/>
            <family val="2"/>
          </rPr>
          <t xml:space="preserve">
</t>
        </r>
      </text>
    </comment>
    <comment ref="C45" authorId="0" shapeId="0" xr:uid="{0C47776A-34CC-4DFB-BA89-A3F17DA5BC58}">
      <text>
        <r>
          <rPr>
            <b/>
            <sz val="14"/>
            <color indexed="81"/>
            <rFont val="Calibri"/>
            <family val="2"/>
            <scheme val="minor"/>
          </rPr>
          <t>Debt/EBITDA</t>
        </r>
      </text>
    </comment>
    <comment ref="C46" authorId="0" shapeId="0" xr:uid="{608A4D38-5A42-42ED-9718-193028BCAE31}">
      <text>
        <r>
          <rPr>
            <b/>
            <sz val="14"/>
            <color indexed="81"/>
            <rFont val="Calibri"/>
            <family val="2"/>
            <scheme val="minor"/>
          </rPr>
          <t>EBIT/ Interest Expenses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SUBASISH SINHA</author>
  </authors>
  <commentList>
    <comment ref="B23" authorId="0" shapeId="0" xr:uid="{571E06F2-E395-4C36-B94C-6E9E65941C98}">
      <text>
        <r>
          <rPr>
            <b/>
            <sz val="12"/>
            <color indexed="81"/>
            <rFont val="Calibri"/>
            <family val="2"/>
            <scheme val="minor"/>
          </rPr>
          <t>ROE = Net Profit Margin x Asset Turnover x Financial Leverage Ratio</t>
        </r>
      </text>
    </comment>
    <comment ref="B39" authorId="0" shapeId="0" xr:uid="{C59D836B-24CA-4082-A013-B522FD6633A8}">
      <text>
        <r>
          <rPr>
            <b/>
            <sz val="12"/>
            <color indexed="81"/>
            <rFont val="Calibri"/>
            <family val="2"/>
            <scheme val="minor"/>
          </rPr>
          <t>ROA= Net Profit Margin X Asset Turnover Ratio</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SUBASISH SINHA</author>
  </authors>
  <commentList>
    <comment ref="B32" authorId="0" shapeId="0" xr:uid="{83A72976-BB86-4565-BA8C-DC26EBF0BA30}">
      <text>
        <r>
          <rPr>
            <b/>
            <sz val="14"/>
            <color indexed="81"/>
            <rFont val="Calibri"/>
            <family val="2"/>
            <scheme val="minor"/>
          </rPr>
          <t>(A*1.2)+(B*1.4)+(C*3.3)+(D*0.6)+(E*1)</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SUBASISH SINHA</author>
  </authors>
  <commentList>
    <comment ref="C27" authorId="0" shapeId="0" xr:uid="{9A818D9D-5121-4980-9BBA-D9FC13D41D17}">
      <text>
        <r>
          <rPr>
            <b/>
            <sz val="12"/>
            <color indexed="81"/>
            <rFont val="Calibri"/>
            <family val="2"/>
            <scheme val="minor"/>
          </rPr>
          <t>FCFE/(1+WACC Rate)^n</t>
        </r>
      </text>
    </comment>
    <comment ref="C29" authorId="0" shapeId="0" xr:uid="{D0E39BC8-A25C-4248-898C-78F1BECCBD66}">
      <text>
        <r>
          <rPr>
            <b/>
            <sz val="11"/>
            <color indexed="81"/>
            <rFont val="Calibri"/>
            <family val="2"/>
            <scheme val="minor"/>
          </rPr>
          <t>LYFCF*(1+TGR)/(WACC-TGR)</t>
        </r>
      </text>
    </comment>
    <comment ref="C31" authorId="0" shapeId="0" xr:uid="{E1A419A6-2A8C-4A8B-9409-E83641DE64EF}">
      <text>
        <r>
          <rPr>
            <b/>
            <sz val="12"/>
            <color indexed="81"/>
            <rFont val="Calibri"/>
            <family val="2"/>
            <scheme val="minor"/>
          </rPr>
          <t>TV/(1+WACC Rate)^n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E1" authorId="0" shapeId="0" xr:uid="{ADEC8DBA-1C4B-4442-A60B-DD85FC53F8E0}">
      <text>
        <r>
          <rPr>
            <b/>
            <sz val="9"/>
            <color indexed="81"/>
            <rFont val="Tahoma"/>
            <family val="2"/>
          </rPr>
          <t>Subasish:</t>
        </r>
        <r>
          <rPr>
            <sz val="9"/>
            <color indexed="81"/>
            <rFont val="Tahoma"/>
            <family val="2"/>
          </rPr>
          <t xml:space="preserve">
(Current Price- Previous Price)/ Previous Price</t>
        </r>
      </text>
    </comment>
    <comment ref="G7" authorId="0" shapeId="0" xr:uid="{DC97A69F-3BF3-4130-851F-353BB5BBD119}">
      <text>
        <r>
          <rPr>
            <b/>
            <sz val="9"/>
            <color indexed="81"/>
            <rFont val="Tahoma"/>
            <family val="2"/>
          </rPr>
          <t>Subasish:</t>
        </r>
        <r>
          <rPr>
            <sz val="9"/>
            <color indexed="81"/>
            <rFont val="Tahoma"/>
            <family val="2"/>
          </rPr>
          <t xml:space="preserve">
Correlation * (Std. AMZN/ Std. S&amp;P 500)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SUBASISH SINHA</author>
  </authors>
  <commentList>
    <comment ref="I13" authorId="0" shapeId="0" xr:uid="{B248C830-492B-4CAC-9527-37D931AA68FF}">
      <text>
        <r>
          <rPr>
            <b/>
            <sz val="9"/>
            <color indexed="81"/>
            <rFont val="Tahoma"/>
            <family val="2"/>
          </rPr>
          <t>SUBASISH SINHA:</t>
        </r>
        <r>
          <rPr>
            <sz val="9"/>
            <color indexed="81"/>
            <rFont val="Tahoma"/>
            <family val="2"/>
          </rPr>
          <t xml:space="preserve">
Debt- Cash</t>
        </r>
      </text>
    </comment>
  </commentList>
</comments>
</file>

<file path=xl/sharedStrings.xml><?xml version="1.0" encoding="utf-8"?>
<sst xmlns="http://schemas.openxmlformats.org/spreadsheetml/2006/main" count="1210" uniqueCount="955">
  <si>
    <t>Income Statement Drivers</t>
  </si>
  <si>
    <t>(in  millions, except per share data)</t>
  </si>
  <si>
    <t>YOY Growth (%)</t>
  </si>
  <si>
    <t>% of Total</t>
  </si>
  <si>
    <t>AWS</t>
  </si>
  <si>
    <t>North America</t>
  </si>
  <si>
    <t>International</t>
  </si>
  <si>
    <t>STOCK BASED COMPENSATION EXPENSE</t>
  </si>
  <si>
    <t>Fulfillment</t>
  </si>
  <si>
    <t>General and Administrative</t>
  </si>
  <si>
    <t>% of Revenue</t>
  </si>
  <si>
    <t>Integrated Financial Statements</t>
  </si>
  <si>
    <t>INCOME STATEMENT</t>
  </si>
  <si>
    <t xml:space="preserve"> </t>
  </si>
  <si>
    <t>Revenue</t>
  </si>
  <si>
    <t>Cost of Goods Sold</t>
  </si>
  <si>
    <t>Gross Profit</t>
  </si>
  <si>
    <t>Operating Expenses</t>
  </si>
  <si>
    <t>Other Operating Expense (Income)</t>
  </si>
  <si>
    <t>Total Operating Expenses</t>
  </si>
  <si>
    <t>Operating Income</t>
  </si>
  <si>
    <t>Interest Income</t>
  </si>
  <si>
    <t>Interest Expense</t>
  </si>
  <si>
    <t>Other Income (Expense)</t>
  </si>
  <si>
    <t>Total Non-Operating Income (Expense)</t>
  </si>
  <si>
    <t>Income (Loss) Before Income Taxes</t>
  </si>
  <si>
    <t>Provision for Income Taxes</t>
  </si>
  <si>
    <t>Tax Rate</t>
  </si>
  <si>
    <t>Equity-Method Investment Activity, Net of Tax</t>
  </si>
  <si>
    <t>Net Income (Loss)</t>
  </si>
  <si>
    <t>Basic Earnings Per Share</t>
  </si>
  <si>
    <t>Diluted Earnings Per Share</t>
  </si>
  <si>
    <t>Non GAAP Adjustments</t>
  </si>
  <si>
    <t>GAAP Operating Income</t>
  </si>
  <si>
    <t>Depreciation and Amortization of PP&amp;E</t>
  </si>
  <si>
    <t>EBITDA</t>
  </si>
  <si>
    <t>Nonrecurring Expenses</t>
  </si>
  <si>
    <t>Stock Based Compensation (Y / N)</t>
  </si>
  <si>
    <t>N</t>
  </si>
  <si>
    <t>Pro Forma EBIT</t>
  </si>
  <si>
    <t>Pro Forma EBITDA</t>
  </si>
  <si>
    <t>Pro Forma Pretax Income</t>
  </si>
  <si>
    <t>Pro Forma Net Income</t>
  </si>
  <si>
    <t>Pro Forma EPS Basic</t>
  </si>
  <si>
    <t>Pro Forma EPS Diluted</t>
  </si>
  <si>
    <t>Shares Outstanding</t>
  </si>
  <si>
    <t>Shares Outstanding - Basic</t>
  </si>
  <si>
    <t>Shares Outstanding - Diluted</t>
  </si>
  <si>
    <t>Wtd Average Shares Outstanding - Basic</t>
  </si>
  <si>
    <t>Wtd Average Shares Outstanding - Diluted</t>
  </si>
  <si>
    <t>BALANCE SHEET</t>
  </si>
  <si>
    <t>ASSETS</t>
  </si>
  <si>
    <t>Cash And Equivalents</t>
  </si>
  <si>
    <t>Short Term Investments</t>
  </si>
  <si>
    <t>Inventory</t>
  </si>
  <si>
    <t>Accounts Receivable</t>
  </si>
  <si>
    <t xml:space="preserve">  Total Current Assets</t>
  </si>
  <si>
    <t>Gross Property, Plant &amp; Equipment</t>
  </si>
  <si>
    <t>Accumulated Depreciation</t>
  </si>
  <si>
    <t xml:space="preserve">  Net Property, Plant &amp; Equipment</t>
  </si>
  <si>
    <t>Goodwill</t>
  </si>
  <si>
    <t>Other Long-Term Assets</t>
  </si>
  <si>
    <t>Total Assets</t>
  </si>
  <si>
    <t>LIABILITIES</t>
  </si>
  <si>
    <t>Accounts Payable</t>
  </si>
  <si>
    <t>Accrued Expenses and Other</t>
  </si>
  <si>
    <t>Unearned Revenue, Current</t>
  </si>
  <si>
    <t xml:space="preserve">  Total Current Liabilities</t>
  </si>
  <si>
    <t>Total Liabilities</t>
  </si>
  <si>
    <t>STOCKHOLDERS' EQUITY</t>
  </si>
  <si>
    <t>Common Stock, $0.01 Par Value</t>
  </si>
  <si>
    <t>Additional Paid In Capital</t>
  </si>
  <si>
    <t>Retained Earnings</t>
  </si>
  <si>
    <t>Treasury Stock</t>
  </si>
  <si>
    <t>Accumulated Other Comprehensive Loss</t>
  </si>
  <si>
    <t>Total Stockholders' Equity</t>
  </si>
  <si>
    <t>Total Liabilities And Equity</t>
  </si>
  <si>
    <t>Check</t>
  </si>
  <si>
    <t>BALANCE SHEET ASSUMPTIONS &amp; DRIVERS</t>
  </si>
  <si>
    <t>Day Inventory Outstanding ("DIO")</t>
  </si>
  <si>
    <t>Days Sales Outstanding ("DSO")</t>
  </si>
  <si>
    <t>Days Payable Outstanding ("DPO")</t>
  </si>
  <si>
    <t>Cash Conversion Cycle</t>
  </si>
  <si>
    <t>Accrued Expenses (% of COGS)</t>
  </si>
  <si>
    <t>Unearned Revenue, Current (% of Revenue)</t>
  </si>
  <si>
    <t>Depreciation</t>
  </si>
  <si>
    <t>Depreciation (% of Revenue)</t>
  </si>
  <si>
    <t>Depreciation (% of CapEx)</t>
  </si>
  <si>
    <t xml:space="preserve">Capital Expenditures </t>
  </si>
  <si>
    <t>Capital Expenditures (% of Revenue)</t>
  </si>
  <si>
    <t>Average Cash, Equivalents and Short Term Investments</t>
  </si>
  <si>
    <t>Rate</t>
  </si>
  <si>
    <t>Total Debt</t>
  </si>
  <si>
    <t>CASH FLOW STATEMENT</t>
  </si>
  <si>
    <t>CASH FLOW FROM OPERATING ACTIVITIES</t>
  </si>
  <si>
    <t>Net Income</t>
  </si>
  <si>
    <t>Depreciation &amp; Amort.</t>
  </si>
  <si>
    <t>Non-Cash Items</t>
  </si>
  <si>
    <t>Stock-Based Compensation</t>
  </si>
  <si>
    <t>% of OpEx</t>
  </si>
  <si>
    <t>Deferred Income Taxes</t>
  </si>
  <si>
    <t>Change in Working Capital Accounts</t>
  </si>
  <si>
    <t>Inventories</t>
  </si>
  <si>
    <t>Change in Unearned Revenue</t>
  </si>
  <si>
    <t>Cash Flow from Operating Activities</t>
  </si>
  <si>
    <t>CASH FLOW FROM INVESTING ACTIVITIES</t>
  </si>
  <si>
    <t>Capital Expenditures</t>
  </si>
  <si>
    <t>Acquisitions, Net of Cash Acquired, and Other</t>
  </si>
  <si>
    <t>Invest. in Marketable &amp; Equity Securties</t>
  </si>
  <si>
    <t>Cash Flow From Investing Activities</t>
  </si>
  <si>
    <t>CASH FLOW FROM FINANCING ACTIVITIES</t>
  </si>
  <si>
    <t xml:space="preserve">  Cash From Financing Activities</t>
  </si>
  <si>
    <t>Foreign Exchange Rate Adj.</t>
  </si>
  <si>
    <t xml:space="preserve">  Net Change in Cash</t>
  </si>
  <si>
    <t>X</t>
  </si>
  <si>
    <t>Shares Outstanding, BOP</t>
  </si>
  <si>
    <t>Share Repurchase Assumptions</t>
  </si>
  <si>
    <t>Buyback Amount</t>
  </si>
  <si>
    <t>Share Price</t>
  </si>
  <si>
    <t xml:space="preserve">Shares Repurchased </t>
  </si>
  <si>
    <t>Stock Options</t>
  </si>
  <si>
    <t>Options Issuance Percentage</t>
  </si>
  <si>
    <t>Shares Issued</t>
  </si>
  <si>
    <t>Net Share Issuance</t>
  </si>
  <si>
    <t>Average Strike Price</t>
  </si>
  <si>
    <t>Options Proceeds</t>
  </si>
  <si>
    <t>Shares Outstanding, EOP</t>
  </si>
  <si>
    <t>Dilutive Effects</t>
  </si>
  <si>
    <t>Diluted Shares Outstanding</t>
  </si>
  <si>
    <t>END</t>
  </si>
  <si>
    <r>
      <t xml:space="preserve">SHARE CALCULATION </t>
    </r>
    <r>
      <rPr>
        <sz val="12"/>
        <color theme="0"/>
        <rFont val="Calibri"/>
        <family val="2"/>
        <scheme val="minor"/>
      </rPr>
      <t>(shares in millions)</t>
    </r>
  </si>
  <si>
    <t>Total Non- Current Assets</t>
  </si>
  <si>
    <t>Total Non-Current Liabilities</t>
  </si>
  <si>
    <t>Assets= Liability + Share Holder's Equity</t>
  </si>
  <si>
    <t>After Cash Flow</t>
  </si>
  <si>
    <t>Straight Line</t>
  </si>
  <si>
    <t>Total Working Capital</t>
  </si>
  <si>
    <t>Technology and infrastructure</t>
  </si>
  <si>
    <t>Sales and marketing</t>
  </si>
  <si>
    <t>Long-term lease liabilities</t>
  </si>
  <si>
    <t>Long-term debt</t>
  </si>
  <si>
    <t>Other long-term liabilities</t>
  </si>
  <si>
    <t>Non-operating expense (income)</t>
  </si>
  <si>
    <t>Proceeds from property and equipment sales and incentives</t>
  </si>
  <si>
    <t>Purchases of marketable securities</t>
  </si>
  <si>
    <t>Common stock repurchased</t>
  </si>
  <si>
    <t>Proceeds from short-term debt, and other</t>
  </si>
  <si>
    <t>Repayments of short-term debt, and other</t>
  </si>
  <si>
    <t>Proceeds from long-term debt</t>
  </si>
  <si>
    <t xml:space="preserve">Repayments of long-term debt </t>
  </si>
  <si>
    <t>Principal repayments of finance leases</t>
  </si>
  <si>
    <t>Principal repayments of financing obligations</t>
  </si>
  <si>
    <t>NA</t>
  </si>
  <si>
    <t>Total Revenue</t>
  </si>
  <si>
    <t>Total SBS EXPENSE</t>
  </si>
  <si>
    <t>Net Margin OR % of Revenue</t>
  </si>
  <si>
    <t>Particular/ Years</t>
  </si>
  <si>
    <t>Trend</t>
  </si>
  <si>
    <t>Mean</t>
  </si>
  <si>
    <t>Median</t>
  </si>
  <si>
    <t>Year Tracker</t>
  </si>
  <si>
    <t>Profit Margins</t>
  </si>
  <si>
    <t>Gross Margin</t>
  </si>
  <si>
    <t>Operating Expenses Margin</t>
  </si>
  <si>
    <t>EBITDA Margin</t>
  </si>
  <si>
    <t>EBIT Margin</t>
  </si>
  <si>
    <t>EBT Margin</t>
  </si>
  <si>
    <t>Net Margin</t>
  </si>
  <si>
    <t>Growth Rates (YoY)</t>
  </si>
  <si>
    <t>EBIT</t>
  </si>
  <si>
    <t xml:space="preserve">EBT  </t>
  </si>
  <si>
    <t>Growth Rates (CAGR)</t>
  </si>
  <si>
    <t>Liquidity Ratio</t>
  </si>
  <si>
    <t>Current Ratio</t>
  </si>
  <si>
    <t>Quick Ratio</t>
  </si>
  <si>
    <t>Cash Ratio</t>
  </si>
  <si>
    <t>Return Ratio</t>
  </si>
  <si>
    <t>ROCE</t>
  </si>
  <si>
    <t>ROE</t>
  </si>
  <si>
    <t>ROA</t>
  </si>
  <si>
    <t>Activity Ratios</t>
  </si>
  <si>
    <t>Debtor Turnover Ratio</t>
  </si>
  <si>
    <t>Creditor Turnover Ratio</t>
  </si>
  <si>
    <t>Inventory Turnover Ratio</t>
  </si>
  <si>
    <t>Fixed Asset Turnover Ratio</t>
  </si>
  <si>
    <t>Total Assets Turn Over Ratio</t>
  </si>
  <si>
    <t>Debtor Days</t>
  </si>
  <si>
    <t>Payable Days</t>
  </si>
  <si>
    <t>Inventory Days</t>
  </si>
  <si>
    <t>Leverage Ratio</t>
  </si>
  <si>
    <t>Debt to Equity</t>
  </si>
  <si>
    <t>Debt to EBITDA</t>
  </si>
  <si>
    <t>Interest Coverage</t>
  </si>
  <si>
    <t>Cash Flow Ratios</t>
  </si>
  <si>
    <t>CFO/Sales</t>
  </si>
  <si>
    <t>CFO/Total Assets</t>
  </si>
  <si>
    <t>CFO/Total Debt</t>
  </si>
  <si>
    <t>AMAZON.COM, INC.- DCF Valuation</t>
  </si>
  <si>
    <t>x</t>
  </si>
  <si>
    <t>Ticker</t>
  </si>
  <si>
    <t>AMZN</t>
  </si>
  <si>
    <t>Implied Share Price</t>
  </si>
  <si>
    <t>Date</t>
  </si>
  <si>
    <t>Today's Share Price</t>
  </si>
  <si>
    <t>Upside (Downside)</t>
  </si>
  <si>
    <t>Assumptions</t>
  </si>
  <si>
    <t>Valuation Assumptions</t>
  </si>
  <si>
    <t>Risk free rate (Rf)</t>
  </si>
  <si>
    <t>Assumption</t>
  </si>
  <si>
    <t>Beta</t>
  </si>
  <si>
    <t>Expected return from market (Rm)</t>
  </si>
  <si>
    <t>Cost of equity (ke)</t>
  </si>
  <si>
    <t>(CAPM Ke= rf+Beta*(Rm-Rf)</t>
  </si>
  <si>
    <t>Cost of debt</t>
  </si>
  <si>
    <t>Interest Expense/ Total Debt</t>
  </si>
  <si>
    <t>Post tax cost of debt (kd)</t>
  </si>
  <si>
    <t>Cost of Debt*(1- Assumptions! Tax Rate)</t>
  </si>
  <si>
    <t>Target debt: capital ratio (we)</t>
  </si>
  <si>
    <t>WACC</t>
  </si>
  <si>
    <t>WACC =  (Ke*We)+(Kd*Wd)</t>
  </si>
  <si>
    <t>TGR</t>
  </si>
  <si>
    <t>DCF</t>
  </si>
  <si>
    <t>[+]EBIT*(1-Tax Rate)</t>
  </si>
  <si>
    <t>[+]D&amp;A</t>
  </si>
  <si>
    <t>[-]CapEx</t>
  </si>
  <si>
    <t>[-]Change in NWC</t>
  </si>
  <si>
    <t>Present Value of FCF</t>
  </si>
  <si>
    <t>Terminal Value</t>
  </si>
  <si>
    <t>Present Value of Terminal Value</t>
  </si>
  <si>
    <t>Enterprise Value</t>
  </si>
  <si>
    <t>+ Cash</t>
  </si>
  <si>
    <t>- Debt</t>
  </si>
  <si>
    <t>Equity Value</t>
  </si>
  <si>
    <t>Shares</t>
  </si>
  <si>
    <t>Sencitivity Analysis</t>
  </si>
  <si>
    <t>TERMINAL GROWTH RATE</t>
  </si>
  <si>
    <t>06/30/2025</t>
  </si>
  <si>
    <t>06/27/2025</t>
  </si>
  <si>
    <t>06/20/2025</t>
  </si>
  <si>
    <t>06/13/2025</t>
  </si>
  <si>
    <t>05/30/2025</t>
  </si>
  <si>
    <t>05/23/2025</t>
  </si>
  <si>
    <t>05/16/2025</t>
  </si>
  <si>
    <t>04/25/2025</t>
  </si>
  <si>
    <t>04/17/2025</t>
  </si>
  <si>
    <t>03/28/2025</t>
  </si>
  <si>
    <t>03/21/2025</t>
  </si>
  <si>
    <t>03/14/2025</t>
  </si>
  <si>
    <t>02/28/2025</t>
  </si>
  <si>
    <t>02/21/2025</t>
  </si>
  <si>
    <t>02/14/2025</t>
  </si>
  <si>
    <t>01/31/2025</t>
  </si>
  <si>
    <t>01/24/2025</t>
  </si>
  <si>
    <t>01/17/2025</t>
  </si>
  <si>
    <t>12/27/2024</t>
  </si>
  <si>
    <t>12/20/2024</t>
  </si>
  <si>
    <t>12/13/2024</t>
  </si>
  <si>
    <t>11/29/2024</t>
  </si>
  <si>
    <t>11/22/2024</t>
  </si>
  <si>
    <t>11/15/2024</t>
  </si>
  <si>
    <t>10/25/2024</t>
  </si>
  <si>
    <t>10/18/2024</t>
  </si>
  <si>
    <t>09/27/2024</t>
  </si>
  <si>
    <t>09/20/2024</t>
  </si>
  <si>
    <t>09/13/2024</t>
  </si>
  <si>
    <t>08/30/2024</t>
  </si>
  <si>
    <t>08/23/2024</t>
  </si>
  <si>
    <t>08/16/2024</t>
  </si>
  <si>
    <t>07/26/2024</t>
  </si>
  <si>
    <t>07/19/2024</t>
  </si>
  <si>
    <t>06/28/2024</t>
  </si>
  <si>
    <t>06/21/2024</t>
  </si>
  <si>
    <t>06/14/2024</t>
  </si>
  <si>
    <t>05/31/2024</t>
  </si>
  <si>
    <t>05/24/2024</t>
  </si>
  <si>
    <t>05/17/2024</t>
  </si>
  <si>
    <t>04/26/2024</t>
  </si>
  <si>
    <t>04/19/2024</t>
  </si>
  <si>
    <t>03/28/2024</t>
  </si>
  <si>
    <t>03/22/2024</t>
  </si>
  <si>
    <t>03/15/2024</t>
  </si>
  <si>
    <t>02/23/2024</t>
  </si>
  <si>
    <t>02/16/2024</t>
  </si>
  <si>
    <t>01/26/2024</t>
  </si>
  <si>
    <t>01/19/2024</t>
  </si>
  <si>
    <t>12/29/2023</t>
  </si>
  <si>
    <t>12/22/2023</t>
  </si>
  <si>
    <t>12/15/2023</t>
  </si>
  <si>
    <t>11/24/2023</t>
  </si>
  <si>
    <t>11/17/2023</t>
  </si>
  <si>
    <t>10/27/2023</t>
  </si>
  <si>
    <t>10/20/2023</t>
  </si>
  <si>
    <t>10/13/2023</t>
  </si>
  <si>
    <t>09/29/2023</t>
  </si>
  <si>
    <t>09/22/2023</t>
  </si>
  <si>
    <t>09/15/2023</t>
  </si>
  <si>
    <t>08/25/2023</t>
  </si>
  <si>
    <t>08/18/2023</t>
  </si>
  <si>
    <t>07/28/2023</t>
  </si>
  <si>
    <t>07/21/2023</t>
  </si>
  <si>
    <t>07/14/2023</t>
  </si>
  <si>
    <t>06/30/2023</t>
  </si>
  <si>
    <t>06/23/2023</t>
  </si>
  <si>
    <t>06/16/2023</t>
  </si>
  <si>
    <t>05/26/2023</t>
  </si>
  <si>
    <t>05/19/2023</t>
  </si>
  <si>
    <t>04/28/2023</t>
  </si>
  <si>
    <t>04/21/2023</t>
  </si>
  <si>
    <t>04/14/2023</t>
  </si>
  <si>
    <t>03/31/2023</t>
  </si>
  <si>
    <t>03/24/2023</t>
  </si>
  <si>
    <t>03/17/2023</t>
  </si>
  <si>
    <t>02/24/2023</t>
  </si>
  <si>
    <t>02/17/2023</t>
  </si>
  <si>
    <t>01/27/2023</t>
  </si>
  <si>
    <t>01/20/2023</t>
  </si>
  <si>
    <t>01/13/2023</t>
  </si>
  <si>
    <t>12/30/2022</t>
  </si>
  <si>
    <t>12/23/2022</t>
  </si>
  <si>
    <t>12/16/2022</t>
  </si>
  <si>
    <t>11/25/2022</t>
  </si>
  <si>
    <t>11/18/2022</t>
  </si>
  <si>
    <t>10/28/2022</t>
  </si>
  <si>
    <t>10/21/2022</t>
  </si>
  <si>
    <t>10/14/2022</t>
  </si>
  <si>
    <t>09/30/2022</t>
  </si>
  <si>
    <t>09/23/2022</t>
  </si>
  <si>
    <t>09/16/2022</t>
  </si>
  <si>
    <t>08/26/2022</t>
  </si>
  <si>
    <t>08/19/2022</t>
  </si>
  <si>
    <t>07/29/2022</t>
  </si>
  <si>
    <t>07/22/2022</t>
  </si>
  <si>
    <t>07/15/2022</t>
  </si>
  <si>
    <t>06/24/2022</t>
  </si>
  <si>
    <t>06/17/2022</t>
  </si>
  <si>
    <t>05/27/2022</t>
  </si>
  <si>
    <t>05/20/2022</t>
  </si>
  <si>
    <t>05/13/2022</t>
  </si>
  <si>
    <t>04/29/2022</t>
  </si>
  <si>
    <t>04/22/2022</t>
  </si>
  <si>
    <t>04/14/2022</t>
  </si>
  <si>
    <t>03/25/2022</t>
  </si>
  <si>
    <t>03/18/2022</t>
  </si>
  <si>
    <t>02/25/2022</t>
  </si>
  <si>
    <t>02/18/2022</t>
  </si>
  <si>
    <t>01/28/2022</t>
  </si>
  <si>
    <t>01/21/2022</t>
  </si>
  <si>
    <t>01/14/2022</t>
  </si>
  <si>
    <t>12/31/2021</t>
  </si>
  <si>
    <t>12/23/2021</t>
  </si>
  <si>
    <t>12/17/2021</t>
  </si>
  <si>
    <t>11/26/2021</t>
  </si>
  <si>
    <t>11/19/2021</t>
  </si>
  <si>
    <t>10/29/2021</t>
  </si>
  <si>
    <t>10/22/2021</t>
  </si>
  <si>
    <t>10/15/2021</t>
  </si>
  <si>
    <t>09/24/2021</t>
  </si>
  <si>
    <t>09/17/2021</t>
  </si>
  <si>
    <t>08/27/2021</t>
  </si>
  <si>
    <t>08/20/2021</t>
  </si>
  <si>
    <t>08/13/2021</t>
  </si>
  <si>
    <t>07/30/2021</t>
  </si>
  <si>
    <t>07/23/2021</t>
  </si>
  <si>
    <t>07/16/2021</t>
  </si>
  <si>
    <t>06/25/2021</t>
  </si>
  <si>
    <t>06/18/2021</t>
  </si>
  <si>
    <t>05/28/2021</t>
  </si>
  <si>
    <t>05/21/2021</t>
  </si>
  <si>
    <t>05/14/2021</t>
  </si>
  <si>
    <t>04/30/2021</t>
  </si>
  <si>
    <t>04/23/2021</t>
  </si>
  <si>
    <t>04/16/2021</t>
  </si>
  <si>
    <t>03/26/2021</t>
  </si>
  <si>
    <t>03/19/2021</t>
  </si>
  <si>
    <t>02/26/2021</t>
  </si>
  <si>
    <t>02/19/2021</t>
  </si>
  <si>
    <t>01/29/2021</t>
  </si>
  <si>
    <t>01/22/2021</t>
  </si>
  <si>
    <t>01/15/2021</t>
  </si>
  <si>
    <t>12/31/2020</t>
  </si>
  <si>
    <t>12/24/2020</t>
  </si>
  <si>
    <t>12/18/2020</t>
  </si>
  <si>
    <t>11/27/2020</t>
  </si>
  <si>
    <t>11/20/2020</t>
  </si>
  <si>
    <t>11/13/2020</t>
  </si>
  <si>
    <t>10/30/2020</t>
  </si>
  <si>
    <t>10/23/2020</t>
  </si>
  <si>
    <t>10/16/2020</t>
  </si>
  <si>
    <t>09/25/2020</t>
  </si>
  <si>
    <t>09/18/2020</t>
  </si>
  <si>
    <t>08/28/2020</t>
  </si>
  <si>
    <t>08/21/2020</t>
  </si>
  <si>
    <t>08/14/2020</t>
  </si>
  <si>
    <t>07/31/2020</t>
  </si>
  <si>
    <t>07/24/2020</t>
  </si>
  <si>
    <t>07/17/2020</t>
  </si>
  <si>
    <t>S&amp;P 500</t>
  </si>
  <si>
    <t>AMZN %</t>
  </si>
  <si>
    <t>S&amp;P 500 %</t>
  </si>
  <si>
    <t>Change in %</t>
  </si>
  <si>
    <t>(Current Price- Previous Price)/ Previous Price</t>
  </si>
  <si>
    <t>212.10</t>
  </si>
  <si>
    <t>213.57</t>
  </si>
  <si>
    <t>205.01</t>
  </si>
  <si>
    <t>200.99</t>
  </si>
  <si>
    <t>205.59</t>
  </si>
  <si>
    <t>193.06</t>
  </si>
  <si>
    <t>189.98</t>
  </si>
  <si>
    <t>188.99</t>
  </si>
  <si>
    <t>172.61</t>
  </si>
  <si>
    <t>184.87</t>
  </si>
  <si>
    <t>171.00</t>
  </si>
  <si>
    <t>192.72</t>
  </si>
  <si>
    <t>196.21</t>
  </si>
  <si>
    <t>197.95</t>
  </si>
  <si>
    <t>199.25</t>
  </si>
  <si>
    <t>212.28</t>
  </si>
  <si>
    <t>216.58</t>
  </si>
  <si>
    <t>228.68</t>
  </si>
  <si>
    <t>229.15</t>
  </si>
  <si>
    <t>237.68</t>
  </si>
  <si>
    <t>234.85</t>
  </si>
  <si>
    <t>225.94</t>
  </si>
  <si>
    <t>218.94</t>
  </si>
  <si>
    <t>224.19</t>
  </si>
  <si>
    <t>223.75</t>
  </si>
  <si>
    <t>224.92</t>
  </si>
  <si>
    <t>227.46</t>
  </si>
  <si>
    <t>227.03</t>
  </si>
  <si>
    <t>207.89</t>
  </si>
  <si>
    <t>197.12</t>
  </si>
  <si>
    <t>202.61</t>
  </si>
  <si>
    <t>208.18</t>
  </si>
  <si>
    <t>197.93</t>
  </si>
  <si>
    <t>187.83</t>
  </si>
  <si>
    <t>188.82</t>
  </si>
  <si>
    <t>186.51</t>
  </si>
  <si>
    <t>187.97</t>
  </si>
  <si>
    <t>191.60</t>
  </si>
  <si>
    <t>186.49</t>
  </si>
  <si>
    <t>171.39</t>
  </si>
  <si>
    <t>178.50</t>
  </si>
  <si>
    <t>177.04</t>
  </si>
  <si>
    <t>177.06</t>
  </si>
  <si>
    <t>166.94</t>
  </si>
  <si>
    <t>167.90</t>
  </si>
  <si>
    <t>182.50</t>
  </si>
  <si>
    <t>183.13</t>
  </si>
  <si>
    <t>194.49</t>
  </si>
  <si>
    <t>200.00</t>
  </si>
  <si>
    <t>193.25</t>
  </si>
  <si>
    <t>189.08</t>
  </si>
  <si>
    <t>183.66</t>
  </si>
  <si>
    <t>184.30</t>
  </si>
  <si>
    <t>176.44</t>
  </si>
  <si>
    <t>180.75</t>
  </si>
  <si>
    <t>184.70</t>
  </si>
  <si>
    <t>187.48</t>
  </si>
  <si>
    <t>186.21</t>
  </si>
  <si>
    <t>179.62</t>
  </si>
  <si>
    <t>174.63</t>
  </si>
  <si>
    <t>186.13</t>
  </si>
  <si>
    <t>185.07</t>
  </si>
  <si>
    <t>180.38</t>
  </si>
  <si>
    <t>178.87</t>
  </si>
  <si>
    <t>174.42</t>
  </si>
  <si>
    <t>175.35</t>
  </si>
  <si>
    <t>178.22</t>
  </si>
  <si>
    <t>174.99</t>
  </si>
  <si>
    <t>169.51</t>
  </si>
  <si>
    <t>174.45</t>
  </si>
  <si>
    <t>171.81</t>
  </si>
  <si>
    <t>159.12</t>
  </si>
  <si>
    <t>155.34</t>
  </si>
  <si>
    <t>154.62</t>
  </si>
  <si>
    <t>145.24</t>
  </si>
  <si>
    <t>151.94</t>
  </si>
  <si>
    <t>153.42</t>
  </si>
  <si>
    <t>149.97</t>
  </si>
  <si>
    <t>147.42</t>
  </si>
  <si>
    <t>147.03</t>
  </si>
  <si>
    <t>146.74</t>
  </si>
  <si>
    <t>145.18</t>
  </si>
  <si>
    <t>143.56</t>
  </si>
  <si>
    <t>138.60</t>
  </si>
  <si>
    <t>127.74</t>
  </si>
  <si>
    <t>125.17</t>
  </si>
  <si>
    <t>129.79</t>
  </si>
  <si>
    <t>127.96</t>
  </si>
  <si>
    <t>127.12</t>
  </si>
  <si>
    <t>129.12</t>
  </si>
  <si>
    <t>140.39</t>
  </si>
  <si>
    <t>138.23</t>
  </si>
  <si>
    <t>138.12</t>
  </si>
  <si>
    <t>133.26</t>
  </si>
  <si>
    <t>133.22</t>
  </si>
  <si>
    <t>138.41</t>
  </si>
  <si>
    <t>139.57</t>
  </si>
  <si>
    <t>132.21</t>
  </si>
  <si>
    <t>130.00</t>
  </si>
  <si>
    <t>134.68</t>
  </si>
  <si>
    <t>129.78</t>
  </si>
  <si>
    <t>130.36</t>
  </si>
  <si>
    <t>129.33</t>
  </si>
  <si>
    <t>125.49</t>
  </si>
  <si>
    <t>123.43</t>
  </si>
  <si>
    <t>124.25</t>
  </si>
  <si>
    <t>120.11</t>
  </si>
  <si>
    <t>116.25</t>
  </si>
  <si>
    <t>110.26</t>
  </si>
  <si>
    <t>105.66</t>
  </si>
  <si>
    <t>105.45</t>
  </si>
  <si>
    <t>106.96</t>
  </si>
  <si>
    <t>102.51</t>
  </si>
  <si>
    <t>102.06</t>
  </si>
  <si>
    <t>103.29</t>
  </si>
  <si>
    <t>98.13</t>
  </si>
  <si>
    <t>98.95</t>
  </si>
  <si>
    <t>90.73</t>
  </si>
  <si>
    <t>94.90</t>
  </si>
  <si>
    <t>93.50</t>
  </si>
  <si>
    <t>97.20</t>
  </si>
  <si>
    <t>97.61</t>
  </si>
  <si>
    <t>103.39</t>
  </si>
  <si>
    <t>102.24</t>
  </si>
  <si>
    <t>97.25</t>
  </si>
  <si>
    <t>98.12</t>
  </si>
  <si>
    <t>86.08</t>
  </si>
  <si>
    <t>84.00</t>
  </si>
  <si>
    <t>85.25</t>
  </si>
  <si>
    <t>87.86</t>
  </si>
  <si>
    <t>89.09</t>
  </si>
  <si>
    <t>94.13</t>
  </si>
  <si>
    <t>93.41</t>
  </si>
  <si>
    <t>94.14</t>
  </si>
  <si>
    <t>100.79</t>
  </si>
  <si>
    <t>90.98</t>
  </si>
  <si>
    <t>103.41</t>
  </si>
  <si>
    <t>119.32</t>
  </si>
  <si>
    <t>106.90</t>
  </si>
  <si>
    <t>114.56</t>
  </si>
  <si>
    <t>113.00</t>
  </si>
  <si>
    <t>113.78</t>
  </si>
  <si>
    <t>123.53</t>
  </si>
  <si>
    <t>133.27</t>
  </si>
  <si>
    <t>127.51</t>
  </si>
  <si>
    <t>130.75</t>
  </si>
  <si>
    <t>143.55</t>
  </si>
  <si>
    <t>140.80</t>
  </si>
  <si>
    <t>134.95</t>
  </si>
  <si>
    <t>122.42</t>
  </si>
  <si>
    <t>113.55</t>
  </si>
  <si>
    <t>115.54</t>
  </si>
  <si>
    <t>109.56</t>
  </si>
  <si>
    <t>116.46</t>
  </si>
  <si>
    <t>106.22</t>
  </si>
  <si>
    <t>109.65</t>
  </si>
  <si>
    <t>122.35</t>
  </si>
  <si>
    <t>115.15</t>
  </si>
  <si>
    <t>107.59</t>
  </si>
  <si>
    <t>113.06</t>
  </si>
  <si>
    <t>114.77</t>
  </si>
  <si>
    <t>124.28</t>
  </si>
  <si>
    <t>144.35</t>
  </si>
  <si>
    <t>151.71</t>
  </si>
  <si>
    <t>154.46</t>
  </si>
  <si>
    <t>163.56</t>
  </si>
  <si>
    <t>164.77</t>
  </si>
  <si>
    <t>161.25</t>
  </si>
  <si>
    <t>145.52</t>
  </si>
  <si>
    <t>145.64</t>
  </si>
  <si>
    <t>153.79</t>
  </si>
  <si>
    <t>152.60</t>
  </si>
  <si>
    <t>153.29</t>
  </si>
  <si>
    <t>157.64</t>
  </si>
  <si>
    <t>143.98</t>
  </si>
  <si>
    <t>142.64</t>
  </si>
  <si>
    <t>162.14</t>
  </si>
  <si>
    <t>162.55</t>
  </si>
  <si>
    <t>166.72</t>
  </si>
  <si>
    <t>171.07</t>
  </si>
  <si>
    <t>170.02</t>
  </si>
  <si>
    <t>172.21</t>
  </si>
  <si>
    <t>169.49</t>
  </si>
  <si>
    <t>175.23</t>
  </si>
  <si>
    <t>183.83</t>
  </si>
  <si>
    <t>176.26</t>
  </si>
  <si>
    <t>175.95</t>
  </si>
  <si>
    <t>168.62</t>
  </si>
  <si>
    <t>166.78</t>
  </si>
  <si>
    <t>170.45</t>
  </si>
  <si>
    <t>164.43</t>
  </si>
  <si>
    <t>164.16</t>
  </si>
  <si>
    <t>171.28</t>
  </si>
  <si>
    <t>173.13</t>
  </si>
  <si>
    <t>173.46</t>
  </si>
  <si>
    <t>173.90</t>
  </si>
  <si>
    <t>167.48</t>
  </si>
  <si>
    <t>160.00</t>
  </si>
  <si>
    <t>164.70</t>
  </si>
  <si>
    <t>167.25</t>
  </si>
  <si>
    <t>166.38</t>
  </si>
  <si>
    <t>182.83</t>
  </si>
  <si>
    <t>178.68</t>
  </si>
  <si>
    <t>185.97</t>
  </si>
  <si>
    <t>175.55</t>
  </si>
  <si>
    <t>170.07</t>
  </si>
  <si>
    <t>174.35</t>
  </si>
  <si>
    <t>167.34</t>
  </si>
  <si>
    <t>160.31</t>
  </si>
  <si>
    <t>161.15</t>
  </si>
  <si>
    <t>160.15</t>
  </si>
  <si>
    <t>164.58</t>
  </si>
  <si>
    <t>173.37</t>
  </si>
  <si>
    <t>167.04</t>
  </si>
  <si>
    <t>169.97</t>
  </si>
  <si>
    <t>168.61</t>
  </si>
  <si>
    <t>158.05</t>
  </si>
  <si>
    <t>153.75</t>
  </si>
  <si>
    <t>154.47</t>
  </si>
  <si>
    <t>150.02</t>
  </si>
  <si>
    <t>154.65</t>
  </si>
  <si>
    <t>162.50</t>
  </si>
  <si>
    <t>163.89</t>
  </si>
  <si>
    <t>167.61</t>
  </si>
  <si>
    <t>164.61</t>
  </si>
  <si>
    <t>155.21</t>
  </si>
  <si>
    <t>159.14</t>
  </si>
  <si>
    <t>162.85</t>
  </si>
  <si>
    <t>158.63</t>
  </si>
  <si>
    <t>160.08</t>
  </si>
  <si>
    <t>155.82</t>
  </si>
  <si>
    <t>158.13</t>
  </si>
  <si>
    <t>159.77</t>
  </si>
  <si>
    <t>154.97</t>
  </si>
  <si>
    <t>156.44</t>
  </si>
  <si>
    <t>165.57</t>
  </si>
  <si>
    <t>151.81</t>
  </si>
  <si>
    <t>160.22</t>
  </si>
  <si>
    <t>163.64</t>
  </si>
  <si>
    <t>164.33</t>
  </si>
  <si>
    <t>156.25</t>
  </si>
  <si>
    <t>154.76</t>
  </si>
  <si>
    <t>147.75</t>
  </si>
  <si>
    <t>155.81</t>
  </si>
  <si>
    <t>164.73</t>
  </si>
  <si>
    <t>170.09</t>
  </si>
  <si>
    <t>164.24</t>
  </si>
  <si>
    <t>157.40</t>
  </si>
  <si>
    <t>158.37</t>
  </si>
  <si>
    <t>158.23</t>
  </si>
  <si>
    <t>150.45</t>
  </si>
  <si>
    <t>148.10</t>
  </si>
  <si>
    <t>144.52</t>
  </si>
  <si>
    <t>Method 1</t>
  </si>
  <si>
    <t>Standard Deviation of AMZN</t>
  </si>
  <si>
    <t>Standard Deviation of S&amp;P 500</t>
  </si>
  <si>
    <t>Correlation of S&amp;P500 and AMZN</t>
  </si>
  <si>
    <t>Method 2</t>
  </si>
  <si>
    <t>Slope Formula</t>
  </si>
  <si>
    <t>Method 3</t>
  </si>
  <si>
    <t>Beta&gt;1= High Risky</t>
  </si>
  <si>
    <t>Beta&lt;1= Less Risky</t>
  </si>
  <si>
    <t xml:space="preserve">Use Data Analysis tool in Excel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</si>
  <si>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</si>
  <si>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</si>
  <si>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</si>
  <si>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</si>
  <si>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</si>
  <si>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</si>
  <si>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</si>
  <si>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</si>
  <si>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</si>
  <si>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</si>
  <si>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</si>
  <si>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</si>
  <si>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</si>
  <si>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</si>
  <si>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</si>
  <si>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</si>
  <si>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</si>
  <si>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</si>
  <si>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</si>
  <si>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</si>
  <si>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</si>
  <si>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</si>
  <si>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</si>
  <si>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</si>
  <si>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</si>
  <si>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Beta Calculation Sheet</t>
  </si>
  <si>
    <t>Historical Price Data (5 Years -Weekly Data)</t>
  </si>
  <si>
    <t>alphaspread.com</t>
  </si>
  <si>
    <t xml:space="preserve">77,295	</t>
  </si>
  <si>
    <t>FCFF</t>
  </si>
  <si>
    <t>Sector: E- Commerce &amp; Retail</t>
  </si>
  <si>
    <t>(In  millions, except per share data)</t>
  </si>
  <si>
    <t>Market Data</t>
  </si>
  <si>
    <t>Financials</t>
  </si>
  <si>
    <t>Valuation</t>
  </si>
  <si>
    <t>Company</t>
  </si>
  <si>
    <t>Share Outstanding</t>
  </si>
  <si>
    <t>Market Capitalization</t>
  </si>
  <si>
    <t>Net Debt</t>
  </si>
  <si>
    <t>EV/Revenue</t>
  </si>
  <si>
    <t>EV/EBITDA</t>
  </si>
  <si>
    <t>P/E</t>
  </si>
  <si>
    <t>High</t>
  </si>
  <si>
    <t>75th Percentile</t>
  </si>
  <si>
    <t>Average</t>
  </si>
  <si>
    <t>25th Percentile</t>
  </si>
  <si>
    <t>Low</t>
  </si>
  <si>
    <t>Implied Enterprise Value</t>
  </si>
  <si>
    <t>Implied Market Value</t>
  </si>
  <si>
    <t>Implied Value Per Share</t>
  </si>
  <si>
    <t>Source: https://stockanalysis.com</t>
  </si>
  <si>
    <t>AMAZON.COM INC.</t>
  </si>
  <si>
    <t>S.No.</t>
  </si>
  <si>
    <t>Name</t>
  </si>
  <si>
    <t xml:space="preserve">CMP </t>
  </si>
  <si>
    <t xml:space="preserve">No. Eq. Shares </t>
  </si>
  <si>
    <t xml:space="preserve">Debt </t>
  </si>
  <si>
    <t xml:space="preserve">Cash End </t>
  </si>
  <si>
    <t xml:space="preserve">EV </t>
  </si>
  <si>
    <t xml:space="preserve">NP 12M </t>
  </si>
  <si>
    <t>Sl. No.</t>
  </si>
  <si>
    <t>CMP Rs.</t>
  </si>
  <si>
    <t>Market Cap</t>
  </si>
  <si>
    <t>EV</t>
  </si>
  <si>
    <t>NP 12M Rs.Cr.</t>
  </si>
  <si>
    <t>Amazon.com Inc.</t>
  </si>
  <si>
    <t>eBay Inc.</t>
  </si>
  <si>
    <t>EBAY</t>
  </si>
  <si>
    <t>Newegg Commerce Inc.</t>
  </si>
  <si>
    <t>NEGG</t>
  </si>
  <si>
    <t>Walmart Inc.</t>
  </si>
  <si>
    <t>WMT</t>
  </si>
  <si>
    <t>Target Corp.</t>
  </si>
  <si>
    <t>TGT</t>
  </si>
  <si>
    <t>Alibaba Group Holding Limited</t>
  </si>
  <si>
    <t>BABA</t>
  </si>
  <si>
    <t>Costco Wholesale Corp.</t>
  </si>
  <si>
    <t>COST</t>
  </si>
  <si>
    <t>Sensitivity on Share Price- Terminal Growth Rate vs. Discount Rate</t>
  </si>
  <si>
    <t>Sensitivity on Equity value- Terminal Growth Rate vs. Discount Rate</t>
  </si>
  <si>
    <t xml:space="preserve">Sensitivity on Enterprise Value- Terminal Growth Rate vs. Discount Rate </t>
  </si>
  <si>
    <t>Football Field Analysis - Data</t>
  </si>
  <si>
    <t>OpenLow</t>
  </si>
  <si>
    <t>OpenHigh</t>
  </si>
  <si>
    <t>Comps</t>
  </si>
  <si>
    <t>DCF Bear</t>
  </si>
  <si>
    <t>DCF Base</t>
  </si>
  <si>
    <t>DCF Bull</t>
  </si>
  <si>
    <t>52W H/L</t>
  </si>
  <si>
    <t>Particulars/ Year</t>
  </si>
  <si>
    <t>Return on Equity (ROE)</t>
  </si>
  <si>
    <t>Net Profit</t>
  </si>
  <si>
    <t>Average Shareholder Equity</t>
  </si>
  <si>
    <t>Return on Equity</t>
  </si>
  <si>
    <t>ROE - Dupont Equation</t>
  </si>
  <si>
    <t>Net Profit Margin</t>
  </si>
  <si>
    <t>Average Total Asset</t>
  </si>
  <si>
    <t xml:space="preserve">Asset Turnover Ratio </t>
  </si>
  <si>
    <t>Financial Leverage Ratio</t>
  </si>
  <si>
    <t xml:space="preserve">Return on Equity </t>
  </si>
  <si>
    <t>Return on Asset</t>
  </si>
  <si>
    <t>ROA - Dupont Equation</t>
  </si>
  <si>
    <t>Working Capital/ Total Assets</t>
  </si>
  <si>
    <t>Working Capital</t>
  </si>
  <si>
    <t>Working Capital / Total Assets (A)</t>
  </si>
  <si>
    <t>Retained Earnings/ Total Assets</t>
  </si>
  <si>
    <t>Retained Earnings / Total Assets (B)</t>
  </si>
  <si>
    <t xml:space="preserve">EBIT/Total Assets </t>
  </si>
  <si>
    <t>EBIT/Total Assets (C)</t>
  </si>
  <si>
    <t>Market Capitalization/ Long Term Liabilities</t>
  </si>
  <si>
    <t>Long term Liabilities</t>
  </si>
  <si>
    <t>Market Cap / Long term Liabilities (D)</t>
  </si>
  <si>
    <t>Sales/  Total Assets</t>
  </si>
  <si>
    <t>Total Sales</t>
  </si>
  <si>
    <t>Return on Asset (E)</t>
  </si>
  <si>
    <t>Altman's Z Score</t>
  </si>
  <si>
    <t>Final Score</t>
  </si>
  <si>
    <t>Financial Stability</t>
  </si>
  <si>
    <t>Measures liquidity</t>
  </si>
  <si>
    <t>Measures cumulative profitability</t>
  </si>
  <si>
    <t>Measures operating efficiency</t>
  </si>
  <si>
    <t>Measures financial leverage</t>
  </si>
  <si>
    <t>Measures asset turnover</t>
  </si>
  <si>
    <t>This model give a weightage to 5 efficiency ratios.</t>
  </si>
  <si>
    <t>Score of Altman Z Formula</t>
  </si>
  <si>
    <t>Ratio</t>
  </si>
  <si>
    <t>Weight</t>
  </si>
  <si>
    <t>Less than 1.81</t>
  </si>
  <si>
    <t>Distressed Zone</t>
  </si>
  <si>
    <t>1.81 to 3.0</t>
  </si>
  <si>
    <t>Grey Zone</t>
  </si>
  <si>
    <t>More than 3.0</t>
  </si>
  <si>
    <t>Financially Strong</t>
  </si>
  <si>
    <t>EBIT/ Total Assets</t>
  </si>
  <si>
    <t>Market Cap/ Long term liability</t>
  </si>
  <si>
    <t>Sales/ Total Assets</t>
  </si>
  <si>
    <t>Key Financial Metrics</t>
  </si>
  <si>
    <t>Revenue Growth (Y-O-Y)</t>
  </si>
  <si>
    <t>Gross Profit Margins(%)</t>
  </si>
  <si>
    <t>EBITDA Margins(%)</t>
  </si>
  <si>
    <t>EBIT Margin(%)</t>
  </si>
  <si>
    <t>Net Margins(%)</t>
  </si>
  <si>
    <t>Earnings Per Share</t>
  </si>
  <si>
    <t>EPS Growth(Y-O-Y)</t>
  </si>
  <si>
    <t>Key Financial Ratios</t>
  </si>
  <si>
    <t>Volume- 3Y</t>
  </si>
  <si>
    <t>Price to Earnings</t>
  </si>
  <si>
    <t>EV/Sales</t>
  </si>
  <si>
    <t>Price to Book Value</t>
  </si>
  <si>
    <t>Top 10 Shareholders</t>
  </si>
  <si>
    <t>No.  Of Shares(In M)</t>
  </si>
  <si>
    <t>Market Value (in Million USD)</t>
  </si>
  <si>
    <t>Shareholding Pattern</t>
  </si>
  <si>
    <t>Managerial Info</t>
  </si>
  <si>
    <t>Designation</t>
  </si>
  <si>
    <t>Capital Structure</t>
  </si>
  <si>
    <t>Share Price as on XXX</t>
  </si>
  <si>
    <t>Number of Shares o/s</t>
  </si>
  <si>
    <t>Less: Cash &amp; Equivalents</t>
  </si>
  <si>
    <t>Add: Total Debt</t>
  </si>
  <si>
    <t>Business Segment</t>
  </si>
  <si>
    <t>Recent Updates</t>
  </si>
  <si>
    <t>Sources: 1</t>
  </si>
  <si>
    <t>Share Price/ Volume Chart Data:</t>
  </si>
  <si>
    <t>Top 10 Shareholders:</t>
  </si>
  <si>
    <t>Subasish Sinha</t>
  </si>
  <si>
    <t>Brief overview of Amazon.Com Inc, it's historical Financials and important information.</t>
  </si>
  <si>
    <t>Particular</t>
  </si>
  <si>
    <t>Cash</t>
  </si>
  <si>
    <t>Debt</t>
  </si>
  <si>
    <t xml:space="preserve">EBITDA  </t>
  </si>
  <si>
    <t xml:space="preserve">Book Value per Share =
Total Shareholders’ Equity/
Total Outstanding Shares
​
 </t>
  </si>
  <si>
    <t>ShareHolderss  equity</t>
  </si>
  <si>
    <t>Amazon.com, Inc. is a global leader in retail, advertising, and subscription services, operating through North America, International, and Amazon Web Services (AWS). The company sells consumer products online and in physical stores, manufactures electronic devices, and produces media content. Amazon also supports third-party sellers, content creators, and developers through various programs, enabling them to reach audiences worldwide.</t>
  </si>
  <si>
    <t>Volume</t>
  </si>
  <si>
    <t>Share Price- 3Y</t>
  </si>
  <si>
    <t>Total Shares Held</t>
  </si>
  <si>
    <t>Shareholding (%)</t>
  </si>
  <si>
    <t>Vanguard Fiduciary Trust Co.</t>
  </si>
  <si>
    <t> BlackRock Advisors LLC</t>
  </si>
  <si>
    <t> State Street Corp.</t>
  </si>
  <si>
    <t> Fidelity Management &amp; Research Co. LLC</t>
  </si>
  <si>
    <t>Mackenzie T Bezos</t>
  </si>
  <si>
    <t> Geode Capital Management LLC</t>
  </si>
  <si>
    <t> T. Rowe Price International Ltd.</t>
  </si>
  <si>
    <t> JPMorgan Investment Management, Inc.</t>
  </si>
  <si>
    <t> Eaton Vance Management</t>
  </si>
  <si>
    <t>Institutional</t>
  </si>
  <si>
    <t>Individuals</t>
  </si>
  <si>
    <t>Unknown</t>
  </si>
  <si>
    <t>Others</t>
  </si>
  <si>
    <t>Current Share Price</t>
  </si>
  <si>
    <t>Market Value (in Mn USD)</t>
  </si>
  <si>
    <t>Share Holding %</t>
  </si>
  <si>
    <r>
      <rPr>
        <b/>
        <sz val="14"/>
        <color theme="1"/>
        <rFont val="Calibri"/>
        <family val="2"/>
      </rPr>
      <t>North America:</t>
    </r>
    <r>
      <rPr>
        <sz val="14"/>
        <color theme="1"/>
        <rFont val="Calibri"/>
        <family val="2"/>
      </rPr>
      <t xml:space="preserve"> The North America segment generates 60.7% of revenue from retail sales of consumer products, advertising, and subscription services across online and physical stores, including export sales, emphasizing Amazon's extensive market reach in the region.</t>
    </r>
  </si>
  <si>
    <r>
      <rPr>
        <b/>
        <sz val="14"/>
        <color theme="1"/>
        <rFont val="Calibri"/>
        <family val="2"/>
      </rPr>
      <t>International:</t>
    </r>
    <r>
      <rPr>
        <sz val="14"/>
        <color theme="1"/>
        <rFont val="Calibri"/>
        <family val="2"/>
      </rPr>
      <t xml:space="preserve"> The International segment accounts for 22.4% of revenue, deriving from retail sales of consumer products, advertising, and subscription services through global online stores, including export sales to the U.S., Mexico, and Canada.</t>
    </r>
  </si>
  <si>
    <r>
      <rPr>
        <b/>
        <sz val="14"/>
        <color theme="1"/>
        <rFont val="Calibri"/>
        <family val="2"/>
      </rPr>
      <t>AWS:</t>
    </r>
    <r>
      <rPr>
        <sz val="14"/>
        <color theme="1"/>
        <rFont val="Calibri"/>
        <family val="2"/>
      </rPr>
      <t xml:space="preserve"> The AWS segment generates 16.9% of revenue from global sales of computing, storage, database, and various services tailored for startups, enterprises, government agencies, and academic institutions, showcasing Amazon's leadership in cloud solutions.</t>
    </r>
  </si>
  <si>
    <t>Manegerial Remuneration</t>
  </si>
  <si>
    <t>Andrew R. Jassy</t>
  </si>
  <si>
    <t>President and Chief Executive Officer</t>
  </si>
  <si>
    <t>Jeffrey P. Bezos</t>
  </si>
  <si>
    <t xml:space="preserve">Founder and Executive Chair	</t>
  </si>
  <si>
    <t>https://d18rn0p25nwr6d.cloudfront.net/CIK-0001018724/3a1df10c-a823-4db7-a9af-60d36087b683.pdf</t>
  </si>
  <si>
    <t>Managerial Info (Page-10):</t>
  </si>
  <si>
    <t>https://d18rn0p25nwr6d.cloudfront.net/CIK-0001018724/e42c2068-bad5-4ab6-ae57-36ff8b2aeffd.pdf</t>
  </si>
  <si>
    <t>Reportable Segment( Page-66):</t>
  </si>
  <si>
    <t xml:space="preserve">Brian T. Olsavsky	</t>
  </si>
  <si>
    <t xml:space="preserve">SVP and Chief Financial Officer	</t>
  </si>
  <si>
    <t xml:space="preserve">Matthew S. Garman	</t>
  </si>
  <si>
    <t>CEO Amazon Web Services</t>
  </si>
  <si>
    <t>Douglas J. Herrington</t>
  </si>
  <si>
    <t>CEO Worldwide Amazon Stores</t>
  </si>
  <si>
    <t xml:space="preserve">David A. Zapolsky	</t>
  </si>
  <si>
    <t>SVP, Chief Global Affairs &amp; Legal Officer</t>
  </si>
  <si>
    <t xml:space="preserve">Adam N. Selipsky	</t>
  </si>
  <si>
    <t>Former CEO Amazon Web Services</t>
  </si>
  <si>
    <t>https://stockanalysis.com/stocks/amzn/history/</t>
  </si>
  <si>
    <t>Sources: 2 (Recent Updates)</t>
  </si>
  <si>
    <t>In July 2025, Kongsberg Satellite Services (KSAT) joined forces with Amazon Web Services (AWS) to revolutionize space mission solutions through advanced cloud-based technologies.</t>
  </si>
  <si>
    <t>https://press.aboutamazon.com/aws/2025/7/kongsberg-satellite-services-ksat-announces-collaboration-with-amazon-web-services-to-transform-space-mission-solutions</t>
  </si>
  <si>
    <t>In July 2025 – AWS and Meta launched a program to support startups building AI solutions with Llama models.</t>
  </si>
  <si>
    <t>https://press.aboutamazon.com/aws/2025/7/aws-and-meta-team-up-to-accelerate-ai-innovation</t>
  </si>
  <si>
    <t>In July 2025 – Vonage partnered with AWS to integrate Amazon Nova Sonic into its Voice API, enabling lifelike AI voice agents for enhanced customer engagement.</t>
  </si>
  <si>
    <t>https://press.aboutamazon.com/aws/2025/7/vonage-partners-with-aws-to-unveil-ai-voice-agent-integration</t>
  </si>
  <si>
    <t>In June 2025 – RWE and Amazon Web Services (AWS) signed a strategic agreement to support AWS’s carbon-free energy goals and advance RWE’s digital transformation through cloud innovation.</t>
  </si>
  <si>
    <t>https://press.aboutamazon.com/aws/2025/6/rwe-and-amazon-web-services-sign-strategic-collaboration</t>
  </si>
  <si>
    <t>In June 2025 – CentralSquare Technologies partnered with AWS in a five-year agreement to deliver cloud solutions for public sector agencies, enhancing services for over 1,000 organizations.</t>
  </si>
  <si>
    <t>https://press.aboutamazon.com/aws/2025/7/centralsquare-selects-aws-as-its-preferred-cloud-provider-in-five-year-agreement-to-power-solutions-for-public-sector-agencies</t>
  </si>
  <si>
    <t>In May 2025 – PepsiCo entered a multi-year strategic agreement with AWS to accelerate digital transformation, enhance AI innovation, and improve supply chain and consumer experiences.</t>
  </si>
  <si>
    <t>https://press.aboutamazon.com/aws/2025/5/pepsico-and-aws-collaborate-to-accelerate-digital-transformation</t>
  </si>
  <si>
    <t>https://in.marketscreener.com/quote/stock/AMAZON-COM-INC-12864605/company-shareholders/</t>
  </si>
  <si>
    <t xml:space="preserve">REVENUE BY SEGMENT </t>
  </si>
  <si>
    <t>North America % of Revenue</t>
  </si>
  <si>
    <t>International % of Revenue</t>
  </si>
  <si>
    <t>AWS % of Revenue</t>
  </si>
  <si>
    <t>Free Cash Flow</t>
  </si>
  <si>
    <t>Metric</t>
  </si>
  <si>
    <t>2022A</t>
  </si>
  <si>
    <t>2023A</t>
  </si>
  <si>
    <t>2024A</t>
  </si>
  <si>
    <t>2025P</t>
  </si>
  <si>
    <t>2026P</t>
  </si>
  <si>
    <t>Operating Cash Flow</t>
  </si>
  <si>
    <t>Capital Expenditure</t>
  </si>
  <si>
    <t>Amazon Key Financials – Summary (in $ Millions)</t>
  </si>
  <si>
    <t>FY 2022 A</t>
  </si>
  <si>
    <t>FY 2023 A</t>
  </si>
  <si>
    <t>FY 2024 A</t>
  </si>
  <si>
    <t xml:space="preserve">FY 2025 P </t>
  </si>
  <si>
    <t xml:space="preserve">FY 2026 P </t>
  </si>
  <si>
    <t xml:space="preserve">FY 2027 P </t>
  </si>
  <si>
    <t xml:space="preserve">FY 2028 P </t>
  </si>
  <si>
    <t xml:space="preserve">FY 2029 P </t>
  </si>
  <si>
    <t>2027P</t>
  </si>
  <si>
    <t>2028P</t>
  </si>
  <si>
    <t>2029P</t>
  </si>
  <si>
    <t>Upside/Downside</t>
  </si>
  <si>
    <t>Valuation View</t>
  </si>
  <si>
    <t>$159.29</t>
  </si>
  <si>
    <t>Overvalued</t>
  </si>
  <si>
    <t>Comps (EV/Rev &amp; EV/EBITDA)</t>
  </si>
  <si>
    <t>$233.39</t>
  </si>
  <si>
    <t>Slightly Undervalued</t>
  </si>
  <si>
    <t>Comps (P/E)</t>
  </si>
  <si>
    <t>$116.55</t>
  </si>
  <si>
    <t>Valuation Method</t>
  </si>
  <si>
    <t xml:space="preserve">              +1.4% approx.</t>
  </si>
  <si>
    <t>2025</t>
  </si>
  <si>
    <t>2026</t>
  </si>
  <si>
    <t>2027</t>
  </si>
  <si>
    <t>2028</t>
  </si>
  <si>
    <t>2029</t>
  </si>
  <si>
    <t>Y-O-Y Growth Rate %</t>
  </si>
  <si>
    <t>FCF</t>
  </si>
  <si>
    <t>Amazon.Com Inc</t>
  </si>
  <si>
    <t>Peer Average</t>
  </si>
  <si>
    <t>Peer Median</t>
  </si>
  <si>
    <t>Key Risks</t>
  </si>
  <si>
    <t>Risk Type</t>
  </si>
  <si>
    <t>Description</t>
  </si>
  <si>
    <t>Regulatory</t>
  </si>
  <si>
    <t>Antitrust lawsuits in US &amp; EU</t>
  </si>
  <si>
    <t>Competitive</t>
  </si>
  <si>
    <t>Aggressive pricing from Walmart, Shopify</t>
  </si>
  <si>
    <t>Margin Compression</t>
  </si>
  <si>
    <t>Increased logistics &amp; fulfillment costs</t>
  </si>
  <si>
    <t>Execution</t>
  </si>
  <si>
    <t>Failed expansion in international markets</t>
  </si>
  <si>
    <t>Tech Risk</t>
  </si>
  <si>
    <t>Data privacy &amp; AI compliance regulations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</si>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</sst>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8">
    <numFmt numFmtId="43" formatCode="_ * #,##0.00_ ;_ * \-#,##0.00_ ;_ * &quot;-&quot;??_ ;_ @_ "/>
    <numFmt numFmtId="164" formatCode="_(* #,##0.0_);_(* \(#,##0.0\);_(* &quot;-&quot;?_);_(@_)"/>
    <numFmt numFmtId="165" formatCode="0.0%"/>
    <numFmt numFmtId="166" formatCode="_(* #,##0.0_);_(* \(#,##0.0\)_)\ ;_(* 0_)"/>
    <numFmt numFmtId="167" formatCode="_(* #,##0.0_);_(* \(#,##0.0\);_(* &quot;-&quot;??_);_(@_)"/>
    <numFmt numFmtId="168" formatCode="_(* #,##0.00_);_(* \(#,##0.00\);_(* &quot;-&quot;??_);_(@_)"/>
    <numFmt numFmtId="169" formatCode="_(* #,##0_);_(* \(#,##0\);_(* &quot;-&quot;_);_(@_)"/>
    <numFmt numFmtId="170" formatCode="_(* #,##0.000_);_(* \(#,##0.000\);_(* &quot;-&quot;???_);_(@_)"/>
    <numFmt numFmtId="171" formatCode="_(&quot;$&quot;* #,##0.0_);_(&quot;$&quot;* \(#,##0.0\);_(&quot;$&quot;* &quot;-&quot;?_);_(@_)"/>
    <numFmt numFmtId="172" formatCode="_(&quot;$&quot;* #,##0_);_(&quot;$&quot;* \(#,##0\);_(&quot;$&quot;* &quot;-&quot;_);_(@_)"/>
    <numFmt numFmtId="173" formatCode="0&quot;A&quot;"/>
    <numFmt numFmtId="174" formatCode="0.0%;\(0.0%\)"/>
    <numFmt numFmtId="175" formatCode="#,##0;\(#,##0\);\-"/>
    <numFmt numFmtId="176" formatCode="#,##0;\(#,##0\);\-;@"/>
    <numFmt numFmtId="177" formatCode="0.00%;\(0.00%\);\-"/>
    <numFmt numFmtId="178" formatCode="0.0%;\(0.0%\);\-"/>
    <numFmt numFmtId="179" formatCode="0.00\X"/>
    <numFmt numFmtId="180" formatCode="_-[$$-409]* #,##0.00_ ;_-[$$-409]* \-#,##0.00\ ;_-[$$-409]* &quot;-&quot;??_ ;_-@_ "/>
    <numFmt numFmtId="181" formatCode="_([$$-409]* #,##0.00_);_([$$-409]* \(#,##0.00\);_([$$-409]* &quot;-&quot;??_);_(@_)"/>
    <numFmt numFmtId="182" formatCode="_ * #,##0_ ;_ * \-#,##0_ ;_ * &quot;-&quot;??_ ;_ @_ "/>
    <numFmt numFmtId="183" formatCode="mm/dd/yyyy"/>
    <numFmt numFmtId="184" formatCode="0.0000%"/>
    <numFmt numFmtId="185" formatCode="0.0\X"/>
    <numFmt numFmtId="186" formatCode="_ * #,##0.0_ ;_ * \-#,##0.0_ ;_ * &quot;-&quot;??_ ;_ @_ "/>
    <numFmt numFmtId="187" formatCode="0.0\X;\(0.0\X\)"/>
    <numFmt numFmtId="188" formatCode="#,##0.0;\(#,##0.0\);\-"/>
    <numFmt numFmtId="189" formatCode="0.00000000%"/>
    <numFmt numFmtId="190" formatCode="0&quot;P&quot;"/>
    <numFmt numFmtId="191" formatCode="yyyy&quot; A&quot;"/>
    <numFmt numFmtId="192" formatCode="0.0\x"/>
    <numFmt numFmtId="193" formatCode="0&quot; A&quot;"/>
    <numFmt numFmtId="194" formatCode="0.00%;\(0.00%\)"/>
    <numFmt numFmtId="195" formatCode="0.0"/>
    <numFmt numFmtId="196" formatCode="#,##0.00;\(#,##0.00\);\-"/>
    <numFmt numFmtId="197" formatCode="0&quot;M&quot;"/>
    <numFmt numFmtId="198" formatCode="&quot;FY&quot;\ 0&quot; A&quot;"/>
    <numFmt numFmtId="199" formatCode="&quot;FY&quot;\ 0&quot; P &quot;"/>
    <numFmt numFmtId="200" formatCode="0.00\X;\(0.00\X\)"/>
  </numFmts>
  <fonts count="73" x14ac:knownFonts="1">
    <font>
      <sz val="11"/>
      <color theme="1"/>
      <name val="Calibri"/>
      <family val="2"/>
    </font>
    <font>
      <b/>
      <sz val="9"/>
      <color indexed="81"/>
      <name val="Tahoma"/>
      <family val="2"/>
    </font>
    <font>
      <sz val="9"/>
      <color indexed="81"/>
      <name val="Tahoma"/>
      <family val="2"/>
    </font>
    <font>
      <b/>
      <sz val="12"/>
      <name val="Calibri"/>
      <family val="2"/>
      <scheme val="minor"/>
    </font>
    <font>
      <sz val="12"/>
      <name val="Calibri"/>
      <family val="2"/>
      <scheme val="minor"/>
    </font>
    <font>
      <sz val="12"/>
      <color theme="1"/>
      <name val="Calibri"/>
      <family val="2"/>
    </font>
    <font>
      <i/>
      <sz val="12"/>
      <name val="Calibri"/>
      <family val="2"/>
      <scheme val="minor"/>
    </font>
    <font>
      <b/>
      <sz val="12"/>
      <color theme="0"/>
      <name val="Calibri"/>
      <family val="2"/>
      <scheme val="minor"/>
    </font>
    <font>
      <sz val="12"/>
      <color theme="0"/>
      <name val="Calibri"/>
      <family val="2"/>
      <scheme val="minor"/>
    </font>
    <font>
      <sz val="12"/>
      <color rgb="FF0000FF"/>
      <name val="Calibri"/>
      <family val="2"/>
      <scheme val="minor"/>
    </font>
    <font>
      <sz val="12"/>
      <color indexed="8"/>
      <name val="Calibri"/>
      <family val="2"/>
      <scheme val="minor"/>
    </font>
    <font>
      <b/>
      <sz val="12"/>
      <color indexed="8"/>
      <name val="Calibri"/>
      <family val="2"/>
      <scheme val="minor"/>
    </font>
    <font>
      <b/>
      <sz val="12"/>
      <color rgb="FF0000FF"/>
      <name val="Calibri"/>
      <family val="2"/>
      <scheme val="minor"/>
    </font>
    <font>
      <i/>
      <sz val="12"/>
      <color indexed="8"/>
      <name val="Calibri"/>
      <family val="2"/>
      <scheme val="minor"/>
    </font>
    <font>
      <i/>
      <sz val="12"/>
      <color rgb="FF0000FF"/>
      <name val="Calibri"/>
      <family val="2"/>
      <scheme val="minor"/>
    </font>
    <font>
      <b/>
      <u/>
      <sz val="12"/>
      <name val="Calibri"/>
      <family val="2"/>
      <scheme val="minor"/>
    </font>
    <font>
      <b/>
      <i/>
      <sz val="12"/>
      <color indexed="8"/>
      <name val="Calibri"/>
      <family val="2"/>
      <scheme val="minor"/>
    </font>
    <font>
      <sz val="10"/>
      <name val="Calibri"/>
      <family val="2"/>
      <scheme val="minor"/>
    </font>
    <font>
      <b/>
      <sz val="14"/>
      <name val="Calibri"/>
      <family val="2"/>
      <scheme val="minor"/>
    </font>
    <font>
      <b/>
      <sz val="12"/>
      <color indexed="81"/>
      <name val="Calibri"/>
      <family val="2"/>
      <scheme val="minor"/>
    </font>
    <font>
      <b/>
      <sz val="12"/>
      <color theme="1"/>
      <name val="Calibri"/>
      <family val="2"/>
    </font>
    <font>
      <b/>
      <sz val="10"/>
      <color indexed="81"/>
      <name val="Calibri"/>
      <family val="2"/>
      <scheme val="minor"/>
    </font>
    <font>
      <sz val="10"/>
      <color indexed="81"/>
      <name val="Calibri"/>
      <family val="2"/>
      <scheme val="minor"/>
    </font>
    <font>
      <b/>
      <sz val="11"/>
      <color indexed="81"/>
      <name val="Calibri"/>
      <family val="2"/>
      <scheme val="minor"/>
    </font>
    <font>
      <sz val="11"/>
      <color indexed="81"/>
      <name val="Calibri"/>
      <family val="2"/>
      <scheme val="minor"/>
    </font>
    <font>
      <sz val="16"/>
      <color theme="1"/>
      <name val="Calibri"/>
      <family val="2"/>
    </font>
    <font>
      <b/>
      <sz val="18"/>
      <color theme="0"/>
      <name val="Calibri"/>
      <family val="2"/>
      <scheme val="minor"/>
    </font>
    <font>
      <b/>
      <sz val="16"/>
      <color theme="0"/>
      <name val="Calibri"/>
      <family val="2"/>
      <scheme val="minor"/>
    </font>
    <font>
      <b/>
      <sz val="16"/>
      <color theme="1"/>
      <name val="Calibri"/>
      <family val="2"/>
    </font>
    <font>
      <b/>
      <sz val="16"/>
      <name val="Calibri"/>
      <family val="2"/>
      <scheme val="minor"/>
    </font>
    <font>
      <b/>
      <sz val="14"/>
      <color indexed="81"/>
      <name val="Calibri"/>
      <family val="2"/>
      <scheme val="minor"/>
    </font>
    <font>
      <i/>
      <sz val="12"/>
      <color theme="1" tint="4.9989318521683403E-2"/>
      <name val="Calibri"/>
      <family val="2"/>
      <scheme val="minor"/>
    </font>
    <font>
      <i/>
      <sz val="12"/>
      <color theme="1" tint="4.9989318521683403E-2"/>
      <name val="Calibri"/>
      <family val="2"/>
    </font>
    <font>
      <b/>
      <i/>
      <sz val="12"/>
      <color theme="1" tint="4.9989318521683403E-2"/>
      <name val="Calibri"/>
      <family val="2"/>
    </font>
    <font>
      <b/>
      <i/>
      <sz val="12"/>
      <color theme="1" tint="4.9989318521683403E-2"/>
      <name val="Calibri"/>
      <family val="2"/>
      <scheme val="minor"/>
    </font>
    <font>
      <sz val="11"/>
      <color theme="1"/>
      <name val="Calibri"/>
      <family val="2"/>
    </font>
    <font>
      <sz val="14"/>
      <color theme="1"/>
      <name val="Calibri"/>
      <family val="2"/>
    </font>
    <font>
      <b/>
      <sz val="14"/>
      <color theme="1"/>
      <name val="Calibri"/>
      <family val="2"/>
    </font>
    <font>
      <b/>
      <sz val="14"/>
      <color theme="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4"/>
      <color rgb="FF7030A0"/>
      <name val="Calibri"/>
      <family val="2"/>
      <scheme val="minor"/>
    </font>
    <font>
      <sz val="14"/>
      <name val="Calibri"/>
      <family val="2"/>
      <scheme val="minor"/>
    </font>
    <font>
      <b/>
      <sz val="14"/>
      <color theme="0"/>
      <name val="Calibri"/>
      <family val="2"/>
    </font>
    <font>
      <b/>
      <sz val="11"/>
      <color theme="1"/>
      <name val="Calibri"/>
      <family val="2"/>
    </font>
    <font>
      <i/>
      <sz val="11"/>
      <color theme="1"/>
      <name val="Calibri"/>
      <family val="2"/>
    </font>
    <font>
      <b/>
      <sz val="28"/>
      <color theme="0"/>
      <name val="Constantia"/>
      <family val="1"/>
    </font>
    <font>
      <b/>
      <sz val="16"/>
      <color rgb="FF002060"/>
      <name val="Calibri"/>
      <family val="2"/>
    </font>
    <font>
      <sz val="16"/>
      <name val="Calibri"/>
      <family val="2"/>
      <scheme val="minor"/>
    </font>
    <font>
      <b/>
      <sz val="18"/>
      <color theme="0"/>
      <name val="Calibri"/>
      <family val="2"/>
    </font>
    <font>
      <sz val="18"/>
      <color theme="0"/>
      <name val="Calibri"/>
      <family val="2"/>
    </font>
    <font>
      <sz val="18"/>
      <color theme="1"/>
      <name val="Calibri"/>
      <family val="2"/>
    </font>
    <font>
      <b/>
      <sz val="16"/>
      <color theme="0"/>
      <name val="Calibri"/>
      <family val="2"/>
    </font>
    <font>
      <sz val="16"/>
      <color theme="0"/>
      <name val="Calibri"/>
      <family val="2"/>
    </font>
    <font>
      <b/>
      <i/>
      <sz val="16"/>
      <color theme="1"/>
      <name val="Calibri"/>
      <family val="2"/>
    </font>
    <font>
      <b/>
      <sz val="18"/>
      <name val="Calibri"/>
      <family val="2"/>
    </font>
    <font>
      <b/>
      <sz val="12"/>
      <color theme="0"/>
      <name val="Calibri"/>
      <family val="2"/>
    </font>
    <font>
      <sz val="12"/>
      <name val="Calibri"/>
      <family val="2"/>
    </font>
    <font>
      <b/>
      <sz val="14"/>
      <name val="Calibri"/>
      <family val="2"/>
    </font>
    <font>
      <sz val="14"/>
      <color theme="0"/>
      <name val="Calibri"/>
      <family val="2"/>
    </font>
    <font>
      <sz val="14"/>
      <name val="Calibri"/>
      <family val="2"/>
    </font>
    <font>
      <b/>
      <sz val="14"/>
      <color theme="7" tint="-0.249977111117893"/>
      <name val="Calibri"/>
      <family val="2"/>
    </font>
    <font>
      <b/>
      <i/>
      <sz val="14"/>
      <color theme="1"/>
      <name val="Calibri"/>
      <family val="2"/>
    </font>
    <font>
      <b/>
      <sz val="14"/>
      <color theme="0"/>
      <name val="Aptos"/>
      <family val="2"/>
    </font>
    <font>
      <b/>
      <sz val="14"/>
      <color rgb="FF002060"/>
      <name val="Aptos"/>
      <family val="2"/>
    </font>
    <font>
      <b/>
      <sz val="14"/>
      <color theme="1"/>
      <name val="Cambria"/>
      <family val="1"/>
    </font>
    <font>
      <i/>
      <sz val="14"/>
      <color theme="1" tint="4.9989318521683403E-2"/>
      <name val="Calibri"/>
      <family val="2"/>
    </font>
    <font>
      <i/>
      <sz val="14"/>
      <color theme="1"/>
      <name val="Calibri"/>
      <family val="2"/>
    </font>
    <font>
      <sz val="11"/>
      <name val="Arial"/>
      <family val="2"/>
    </font>
    <font>
      <u/>
      <sz val="11"/>
      <color theme="10"/>
      <name val="Calibri"/>
      <family val="2"/>
    </font>
    <font>
      <sz val="9"/>
      <color indexed="81"/>
      <name val="Tahoma"/>
      <charset val="1"/>
    </font>
    <font>
      <b/>
      <sz val="9"/>
      <color indexed="81"/>
      <name val="Tahoma"/>
      <charset val="1"/>
    </font>
  </fonts>
  <fills count="15">
    <fill>
      <patternFill patternType="none"/>
    </fill>
    <fill>
      <patternFill patternType="gray125"/>
    </fill>
    <fill>
      <patternFill patternType="solid">
        <fgColor theme="3"/>
        <bgColor indexed="64"/>
      </patternFill>
    </fill>
    <fill>
      <patternFill patternType="solid">
        <fgColor rgb="FFFFFFCC"/>
        <bgColor indexed="64"/>
      </patternFill>
    </fill>
    <fill>
      <patternFill patternType="lightUp"/>
    </fill>
    <fill>
      <patternFill patternType="solid">
        <fgColor theme="3"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rgb="FF002060"/>
        <bgColor indexed="64"/>
      </patternFill>
    </fill>
    <fill>
      <patternFill patternType="solid">
        <fgColor rgb="FFFFFF00"/>
        <bgColor indexed="64"/>
      </patternFill>
    </fill>
    <fill>
      <patternFill patternType="solid">
        <fgColor rgb="FFFFFFFF"/>
        <bgColor indexed="64"/>
      </patternFill>
    </fill>
  </fills>
  <borders count="47">
    <border>
      <left/>
      <right/>
      <top/>
      <bottom/>
      <diagonal/>
    </border>
    <border>
      <left/>
      <right/>
      <top style="thin">
        <color indexed="64"/>
      </top>
      <bottom style="medium">
        <color indexed="64"/>
      </bottom>
      <diagonal/>
    </border>
    <border>
      <left/>
      <right/>
      <top style="thin">
        <color indexed="8"/>
      </top>
      <bottom/>
      <diagonal/>
    </border>
    <border>
      <left/>
      <right/>
      <top style="thin">
        <color indexed="64"/>
      </top>
      <bottom style="thin">
        <color indexed="64"/>
      </bottom>
      <diagonal/>
    </border>
    <border>
      <left/>
      <right/>
      <top style="thin">
        <color indexed="64"/>
      </top>
      <bottom/>
      <diagonal/>
    </border>
    <border>
      <left/>
      <right style="thin">
        <color auto="1"/>
      </right>
      <top/>
      <bottom/>
      <diagonal/>
    </border>
    <border>
      <left/>
      <right style="thin">
        <color auto="1"/>
      </right>
      <top style="thin">
        <color indexed="64"/>
      </top>
      <bottom style="medium">
        <color indexed="64"/>
      </bottom>
      <diagonal/>
    </border>
    <border>
      <left style="thin">
        <color auto="1"/>
      </left>
      <right/>
      <top/>
      <bottom/>
      <diagonal/>
    </border>
    <border>
      <left/>
      <right/>
      <top style="thin">
        <color auto="1"/>
      </top>
      <bottom/>
      <diagonal/>
    </border>
    <border>
      <left/>
      <right style="thin">
        <color auto="1"/>
      </right>
      <top style="thin">
        <color indexed="64"/>
      </top>
      <bottom style="thin">
        <color indexed="64"/>
      </bottom>
      <diagonal/>
    </border>
    <border>
      <left style="thin">
        <color auto="1"/>
      </left>
      <right/>
      <top style="dotted">
        <color auto="1"/>
      </top>
      <bottom style="thin">
        <color indexed="8"/>
      </bottom>
      <diagonal/>
    </border>
    <border>
      <left/>
      <right/>
      <top style="dotted">
        <color auto="1"/>
      </top>
      <bottom style="thin">
        <color indexed="8"/>
      </bottom>
      <diagonal/>
    </border>
    <border>
      <left/>
      <right/>
      <top/>
      <bottom style="medium">
        <color indexed="64"/>
      </bottom>
      <diagonal/>
    </border>
    <border>
      <left/>
      <right style="thin">
        <color auto="1"/>
      </right>
      <top style="thin">
        <color indexed="64"/>
      </top>
      <bottom/>
      <diagonal/>
    </border>
    <border>
      <left/>
      <right style="thin">
        <color auto="1"/>
      </right>
      <top/>
      <bottom style="medium">
        <color indexed="64"/>
      </bottom>
      <diagonal/>
    </border>
    <border>
      <left style="thin">
        <color auto="1"/>
      </left>
      <right/>
      <top/>
      <bottom style="medium">
        <color auto="1"/>
      </bottom>
      <diagonal/>
    </border>
    <border>
      <left/>
      <right/>
      <top/>
      <bottom style="dotted">
        <color rgb="FF002060"/>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dotted">
        <color indexed="64"/>
      </right>
      <top/>
      <bottom style="dotted">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hair">
        <color theme="0" tint="-0.24994659260841701"/>
      </top>
      <bottom style="hair">
        <color theme="0" tint="-0.24994659260841701"/>
      </bottom>
      <diagonal/>
    </border>
    <border>
      <left/>
      <right/>
      <top style="thin">
        <color theme="0" tint="-0.24994659260841701"/>
      </top>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hair">
        <color rgb="FF002060"/>
      </top>
      <bottom style="hair">
        <color rgb="FF002060"/>
      </bottom>
      <diagonal/>
    </border>
    <border>
      <left/>
      <right/>
      <top style="hair">
        <color rgb="FF002060"/>
      </top>
      <bottom/>
      <diagonal/>
    </border>
    <border>
      <left/>
      <right/>
      <top style="hair">
        <color rgb="FF002060"/>
      </top>
      <bottom style="thin">
        <color rgb="FF002060"/>
      </bottom>
      <diagonal/>
    </border>
    <border>
      <left/>
      <right/>
      <top style="thin">
        <color rgb="FF002060"/>
      </top>
      <bottom style="medium">
        <color rgb="FF002060"/>
      </bottom>
      <diagonal/>
    </border>
    <border>
      <left/>
      <right/>
      <top style="medium">
        <color rgb="FF002060"/>
      </top>
      <bottom style="hair">
        <color rgb="FF002060"/>
      </bottom>
      <diagonal/>
    </border>
    <border>
      <left style="thin">
        <color indexed="64"/>
      </left>
      <right/>
      <top style="medium">
        <color indexed="64"/>
      </top>
      <bottom style="medium">
        <color indexed="64"/>
      </bottom>
      <diagonal/>
    </border>
  </borders>
  <cellStyleXfs count="4">
    <xf numFmtId="0" fontId="0" fillId="0" borderId="0"/>
    <xf numFmtId="43" fontId="35" fillId="0" borderId="0" applyFont="0" applyFill="0" applyBorder="0" applyAlignment="0" applyProtection="0"/>
    <xf numFmtId="9" fontId="35" fillId="0" borderId="0" applyFont="0" applyFill="0" applyBorder="0" applyAlignment="0" applyProtection="0"/>
    <xf numFmtId="0" fontId="70" fillId="0" borderId="0" applyNumberFormat="0" applyFill="0" applyBorder="0" applyAlignment="0" applyProtection="0"/>
  </cellStyleXfs>
  <cellXfs count="443">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2" borderId="0" xfId="0" applyFont="1" applyFill="1"/>
    <xf numFmtId="14" fontId="3" fillId="0" borderId="0" xfId="0" applyNumberFormat="1" applyFont="1" applyAlignment="1">
      <alignment horizontal="right" wrapText="1"/>
    </xf>
    <xf numFmtId="164" fontId="4" fillId="0" borderId="0" xfId="0" applyNumberFormat="1" applyFont="1"/>
    <xf numFmtId="0" fontId="6" fillId="0" borderId="0" xfId="0" applyFont="1" applyAlignment="1">
      <alignment horizontal="left" indent="1"/>
    </xf>
    <xf numFmtId="164" fontId="6" fillId="0" borderId="0" xfId="0" applyNumberFormat="1" applyFont="1" applyAlignment="1">
      <alignment horizontal="right"/>
    </xf>
    <xf numFmtId="165" fontId="6" fillId="0" borderId="0" xfId="0" applyNumberFormat="1" applyFont="1"/>
    <xf numFmtId="165" fontId="6" fillId="0" borderId="0" xfId="0" applyNumberFormat="1" applyFont="1" applyAlignment="1">
      <alignment horizontal="right"/>
    </xf>
    <xf numFmtId="164" fontId="3" fillId="0" borderId="1" xfId="0" applyNumberFormat="1" applyFont="1" applyBorder="1"/>
    <xf numFmtId="0" fontId="10" fillId="0" borderId="0" xfId="0" applyFont="1" applyAlignment="1">
      <alignment horizontal="left" vertical="top"/>
    </xf>
    <xf numFmtId="0" fontId="4" fillId="0" borderId="0" xfId="0" applyFont="1" applyAlignment="1">
      <alignment horizontal="center"/>
    </xf>
    <xf numFmtId="0" fontId="3" fillId="0" borderId="0" xfId="0" applyFont="1" applyAlignment="1">
      <alignment horizontal="center"/>
    </xf>
    <xf numFmtId="4" fontId="4" fillId="0" borderId="0" xfId="0" applyNumberFormat="1" applyFont="1"/>
    <xf numFmtId="0" fontId="11" fillId="0" borderId="0" xfId="0" applyFont="1" applyAlignment="1">
      <alignment horizontal="left" vertical="top"/>
    </xf>
    <xf numFmtId="166" fontId="11" fillId="0" borderId="0" xfId="0" applyNumberFormat="1" applyFont="1" applyAlignment="1">
      <alignment horizontal="right" vertical="top" wrapText="1"/>
    </xf>
    <xf numFmtId="167" fontId="3" fillId="0" borderId="0" xfId="0" applyNumberFormat="1" applyFont="1"/>
    <xf numFmtId="165" fontId="6" fillId="0" borderId="0" xfId="0" applyNumberFormat="1" applyFont="1" applyAlignment="1">
      <alignment horizontal="right" vertical="top" wrapText="1"/>
    </xf>
    <xf numFmtId="0" fontId="13" fillId="0" borderId="0" xfId="0" applyFont="1" applyAlignment="1">
      <alignment horizontal="left" vertical="top"/>
    </xf>
    <xf numFmtId="165" fontId="14" fillId="0" borderId="0" xfId="0" applyNumberFormat="1" applyFont="1" applyAlignment="1">
      <alignment horizontal="right" vertical="top" wrapText="1"/>
    </xf>
    <xf numFmtId="0" fontId="11" fillId="0" borderId="0" xfId="0" applyFont="1" applyAlignment="1">
      <alignment horizontal="left" vertical="top" indent="1"/>
    </xf>
    <xf numFmtId="166" fontId="11" fillId="0" borderId="2" xfId="0" applyNumberFormat="1" applyFont="1" applyBorder="1" applyAlignment="1">
      <alignment horizontal="right" vertical="top" wrapText="1"/>
    </xf>
    <xf numFmtId="166" fontId="9" fillId="3" borderId="0" xfId="0" applyNumberFormat="1" applyFont="1" applyFill="1" applyAlignment="1">
      <alignment horizontal="right" vertical="top" wrapText="1"/>
    </xf>
    <xf numFmtId="167" fontId="4" fillId="0" borderId="0" xfId="0" applyNumberFormat="1" applyFont="1"/>
    <xf numFmtId="166" fontId="10" fillId="0" borderId="0" xfId="0" applyNumberFormat="1" applyFont="1" applyAlignment="1">
      <alignment horizontal="right" vertical="top" wrapText="1"/>
    </xf>
    <xf numFmtId="164" fontId="9" fillId="3" borderId="0" xfId="0" applyNumberFormat="1" applyFont="1" applyFill="1" applyAlignment="1">
      <alignment horizontal="right" vertical="top" wrapText="1"/>
    </xf>
    <xf numFmtId="164" fontId="4" fillId="0" borderId="0" xfId="0" applyNumberFormat="1" applyFont="1" applyAlignment="1">
      <alignment horizontal="right" vertical="top" wrapText="1"/>
    </xf>
    <xf numFmtId="164" fontId="11" fillId="0" borderId="2" xfId="0" applyNumberFormat="1" applyFont="1" applyBorder="1" applyAlignment="1">
      <alignment horizontal="right" vertical="top" wrapText="1"/>
    </xf>
    <xf numFmtId="164" fontId="10" fillId="0" borderId="0" xfId="0" applyNumberFormat="1" applyFont="1" applyAlignment="1">
      <alignment horizontal="left" vertical="top"/>
    </xf>
    <xf numFmtId="168" fontId="4" fillId="0" borderId="0" xfId="0" applyNumberFormat="1" applyFont="1"/>
    <xf numFmtId="0" fontId="11" fillId="0" borderId="1" xfId="0" applyFont="1" applyBorder="1" applyAlignment="1">
      <alignment horizontal="left" vertical="top"/>
    </xf>
    <xf numFmtId="0" fontId="15" fillId="0" borderId="0" xfId="0" applyFont="1"/>
    <xf numFmtId="164" fontId="3" fillId="0" borderId="0" xfId="0" applyNumberFormat="1" applyFont="1"/>
    <xf numFmtId="168" fontId="9" fillId="0" borderId="0" xfId="0" applyNumberFormat="1" applyFont="1" applyAlignment="1">
      <alignment horizontal="right" vertical="top" wrapText="1"/>
    </xf>
    <xf numFmtId="168" fontId="4" fillId="0" borderId="0" xfId="0" applyNumberFormat="1" applyFont="1" applyAlignment="1">
      <alignment horizontal="right" vertical="top" wrapText="1"/>
    </xf>
    <xf numFmtId="164" fontId="9" fillId="0" borderId="0" xfId="0" applyNumberFormat="1" applyFont="1" applyAlignment="1">
      <alignment horizontal="right" vertical="top" wrapText="1"/>
    </xf>
    <xf numFmtId="0" fontId="4" fillId="4" borderId="0" xfId="0" applyFont="1" applyFill="1"/>
    <xf numFmtId="0" fontId="8" fillId="0" borderId="0" xfId="0" applyFont="1"/>
    <xf numFmtId="14" fontId="8" fillId="0" borderId="0" xfId="0" applyNumberFormat="1" applyFont="1" applyAlignment="1">
      <alignment horizontal="center"/>
    </xf>
    <xf numFmtId="166" fontId="4" fillId="0" borderId="0" xfId="0" applyNumberFormat="1" applyFont="1"/>
    <xf numFmtId="164" fontId="11" fillId="0" borderId="1" xfId="0" applyNumberFormat="1" applyFont="1" applyBorder="1" applyAlignment="1">
      <alignment horizontal="right" vertical="top" wrapText="1"/>
    </xf>
    <xf numFmtId="166" fontId="9" fillId="0" borderId="0" xfId="0" applyNumberFormat="1" applyFont="1" applyAlignment="1">
      <alignment horizontal="right" vertical="top" wrapText="1"/>
    </xf>
    <xf numFmtId="0" fontId="11" fillId="0" borderId="3" xfId="0" applyFont="1" applyBorder="1" applyAlignment="1">
      <alignment horizontal="left" vertical="top"/>
    </xf>
    <xf numFmtId="166" fontId="11" fillId="0" borderId="3" xfId="0" applyNumberFormat="1" applyFont="1" applyBorder="1" applyAlignment="1">
      <alignment horizontal="right" vertical="top" wrapText="1"/>
    </xf>
    <xf numFmtId="164" fontId="11" fillId="0" borderId="3" xfId="0" applyNumberFormat="1" applyFont="1" applyBorder="1" applyAlignment="1">
      <alignment horizontal="right" vertical="top" wrapText="1"/>
    </xf>
    <xf numFmtId="0" fontId="13" fillId="0" borderId="0" xfId="0" applyFont="1" applyAlignment="1">
      <alignment horizontal="left" vertical="top" indent="1"/>
    </xf>
    <xf numFmtId="164" fontId="16" fillId="0" borderId="0" xfId="0" applyNumberFormat="1" applyFont="1" applyAlignment="1">
      <alignment horizontal="right" vertical="top" wrapText="1"/>
    </xf>
    <xf numFmtId="0" fontId="3" fillId="5" borderId="0" xfId="0" applyFont="1" applyFill="1"/>
    <xf numFmtId="0" fontId="4" fillId="5" borderId="0" xfId="0" applyFont="1" applyFill="1"/>
    <xf numFmtId="169" fontId="4" fillId="0" borderId="0" xfId="0" applyNumberFormat="1" applyFont="1"/>
    <xf numFmtId="165" fontId="4" fillId="0" borderId="0" xfId="0" applyNumberFormat="1" applyFont="1"/>
    <xf numFmtId="169" fontId="4" fillId="0" borderId="0" xfId="0" applyNumberFormat="1" applyFont="1" applyAlignment="1">
      <alignment horizontal="right"/>
    </xf>
    <xf numFmtId="0" fontId="10" fillId="0" borderId="0" xfId="0" applyFont="1" applyAlignment="1">
      <alignment horizontal="left" vertical="top" indent="1"/>
    </xf>
    <xf numFmtId="0" fontId="13" fillId="0" borderId="0" xfId="0" applyFont="1" applyAlignment="1">
      <alignment horizontal="left" vertical="top" indent="2"/>
    </xf>
    <xf numFmtId="170" fontId="9" fillId="3" borderId="0" xfId="0" applyNumberFormat="1" applyFont="1" applyFill="1" applyAlignment="1">
      <alignment horizontal="right" vertical="top" wrapText="1"/>
    </xf>
    <xf numFmtId="171" fontId="9" fillId="0" borderId="0" xfId="0" applyNumberFormat="1" applyFont="1" applyAlignment="1">
      <alignment horizontal="right" vertical="top" wrapText="1"/>
    </xf>
    <xf numFmtId="171" fontId="4" fillId="0" borderId="0" xfId="0" applyNumberFormat="1" applyFont="1" applyAlignment="1">
      <alignment horizontal="right" vertical="top" wrapText="1"/>
    </xf>
    <xf numFmtId="0" fontId="3" fillId="0" borderId="0" xfId="0" applyFont="1" applyAlignment="1">
      <alignment horizontal="left" indent="1"/>
    </xf>
    <xf numFmtId="0" fontId="4" fillId="0" borderId="0" xfId="0" applyFont="1" applyAlignment="1">
      <alignment horizontal="left" indent="2"/>
    </xf>
    <xf numFmtId="172" fontId="9" fillId="3" borderId="0" xfId="0" applyNumberFormat="1" applyFont="1" applyFill="1" applyAlignment="1">
      <alignment horizontal="right" vertical="top" wrapText="1"/>
    </xf>
    <xf numFmtId="0" fontId="3" fillId="0" borderId="0" xfId="0" applyFont="1" applyAlignment="1">
      <alignment horizontal="left" indent="2"/>
    </xf>
    <xf numFmtId="164" fontId="11" fillId="0" borderId="0" xfId="0" applyNumberFormat="1" applyFont="1" applyAlignment="1">
      <alignment horizontal="right" vertical="top" wrapText="1"/>
    </xf>
    <xf numFmtId="165" fontId="9" fillId="3" borderId="0" xfId="0" applyNumberFormat="1" applyFont="1" applyFill="1" applyAlignment="1">
      <alignment horizontal="right" vertical="top" wrapText="1"/>
    </xf>
    <xf numFmtId="164" fontId="11" fillId="0" borderId="4" xfId="0" applyNumberFormat="1" applyFont="1" applyBorder="1" applyAlignment="1">
      <alignment horizontal="right" vertical="top" wrapText="1"/>
    </xf>
    <xf numFmtId="0" fontId="4" fillId="0" borderId="0" xfId="0" applyFont="1" applyAlignment="1">
      <alignment horizontal="left" indent="1"/>
    </xf>
    <xf numFmtId="0" fontId="4" fillId="0" borderId="0" xfId="0" applyFont="1" applyAlignment="1">
      <alignment horizontal="left" indent="3"/>
    </xf>
    <xf numFmtId="164" fontId="10" fillId="0" borderId="0" xfId="0" applyNumberFormat="1" applyFont="1" applyAlignment="1">
      <alignment horizontal="right" vertical="top" wrapText="1"/>
    </xf>
    <xf numFmtId="0" fontId="3" fillId="0" borderId="3" xfId="0" applyFont="1" applyBorder="1"/>
    <xf numFmtId="164" fontId="12" fillId="3" borderId="3" xfId="0" applyNumberFormat="1" applyFont="1" applyFill="1" applyBorder="1" applyAlignment="1">
      <alignment horizontal="right" vertical="top" wrapText="1"/>
    </xf>
    <xf numFmtId="164" fontId="3" fillId="0" borderId="3" xfId="0" applyNumberFormat="1" applyFont="1" applyBorder="1"/>
    <xf numFmtId="0" fontId="4" fillId="0" borderId="5" xfId="0" applyFont="1" applyBorder="1"/>
    <xf numFmtId="0" fontId="6" fillId="0" borderId="5" xfId="0" applyFont="1" applyBorder="1" applyAlignment="1">
      <alignment horizontal="left" indent="1"/>
    </xf>
    <xf numFmtId="0" fontId="3" fillId="0" borderId="6" xfId="0" applyFont="1" applyBorder="1"/>
    <xf numFmtId="0" fontId="10" fillId="0" borderId="5" xfId="0" applyFont="1" applyBorder="1" applyAlignment="1">
      <alignment horizontal="left" vertical="top"/>
    </xf>
    <xf numFmtId="164" fontId="9" fillId="6" borderId="0" xfId="0" applyNumberFormat="1" applyFont="1" applyFill="1"/>
    <xf numFmtId="0" fontId="3" fillId="0" borderId="7" xfId="0" applyFont="1" applyBorder="1"/>
    <xf numFmtId="166" fontId="9" fillId="6" borderId="0" xfId="0" applyNumberFormat="1" applyFont="1" applyFill="1" applyAlignment="1">
      <alignment horizontal="right" vertical="top" wrapText="1"/>
    </xf>
    <xf numFmtId="166" fontId="12" fillId="6" borderId="0" xfId="0" applyNumberFormat="1" applyFont="1" applyFill="1" applyAlignment="1">
      <alignment horizontal="right" vertical="top" wrapText="1"/>
    </xf>
    <xf numFmtId="164" fontId="9" fillId="6" borderId="0" xfId="0" applyNumberFormat="1" applyFont="1" applyFill="1" applyAlignment="1">
      <alignment horizontal="right" vertical="top" wrapText="1"/>
    </xf>
    <xf numFmtId="165" fontId="14" fillId="6" borderId="0" xfId="0" applyNumberFormat="1" applyFont="1" applyFill="1" applyAlignment="1">
      <alignment horizontal="right" vertical="top" wrapText="1"/>
    </xf>
    <xf numFmtId="168" fontId="9" fillId="6" borderId="0" xfId="0" applyNumberFormat="1" applyFont="1" applyFill="1" applyAlignment="1">
      <alignment horizontal="right" vertical="top" wrapText="1"/>
    </xf>
    <xf numFmtId="0" fontId="17" fillId="4" borderId="0" xfId="0" applyFont="1" applyFill="1"/>
    <xf numFmtId="166" fontId="3" fillId="7" borderId="8" xfId="0" applyNumberFormat="1" applyFont="1" applyFill="1" applyBorder="1" applyAlignment="1">
      <alignment horizontal="right" vertical="top" wrapText="1"/>
    </xf>
    <xf numFmtId="0" fontId="16" fillId="0" borderId="0" xfId="0" applyFont="1" applyAlignment="1">
      <alignment horizontal="left" vertical="top" indent="1"/>
    </xf>
    <xf numFmtId="43" fontId="5" fillId="0" borderId="0" xfId="0" applyNumberFormat="1" applyFont="1"/>
    <xf numFmtId="0" fontId="20" fillId="0" borderId="0" xfId="0" applyFont="1"/>
    <xf numFmtId="0" fontId="11" fillId="0" borderId="5" xfId="0" applyFont="1" applyBorder="1" applyAlignment="1">
      <alignment horizontal="left" vertical="top"/>
    </xf>
    <xf numFmtId="0" fontId="13" fillId="0" borderId="5" xfId="0" applyFont="1" applyBorder="1" applyAlignment="1">
      <alignment horizontal="left" vertical="top"/>
    </xf>
    <xf numFmtId="0" fontId="11" fillId="0" borderId="5" xfId="0" applyFont="1" applyBorder="1" applyAlignment="1">
      <alignment horizontal="left" vertical="top" indent="1"/>
    </xf>
    <xf numFmtId="0" fontId="11" fillId="0" borderId="6" xfId="0" applyFont="1" applyBorder="1" applyAlignment="1">
      <alignment horizontal="left" vertical="top"/>
    </xf>
    <xf numFmtId="0" fontId="15" fillId="0" borderId="5" xfId="0" applyFont="1" applyBorder="1"/>
    <xf numFmtId="0" fontId="3" fillId="0" borderId="5" xfId="0" applyFont="1" applyBorder="1"/>
    <xf numFmtId="168" fontId="9" fillId="6" borderId="5" xfId="0" applyNumberFormat="1" applyFont="1" applyFill="1" applyBorder="1" applyAlignment="1">
      <alignment horizontal="center" vertical="top" wrapText="1"/>
    </xf>
    <xf numFmtId="0" fontId="8" fillId="0" borderId="5" xfId="0" applyFont="1" applyBorder="1"/>
    <xf numFmtId="0" fontId="11" fillId="0" borderId="9" xfId="0" applyFont="1" applyBorder="1" applyAlignment="1">
      <alignment horizontal="left" vertical="top"/>
    </xf>
    <xf numFmtId="0" fontId="10" fillId="0" borderId="5" xfId="0" applyFont="1" applyBorder="1" applyAlignment="1">
      <alignment horizontal="left" vertical="top" indent="1"/>
    </xf>
    <xf numFmtId="0" fontId="13" fillId="0" borderId="5" xfId="0" applyFont="1" applyBorder="1" applyAlignment="1">
      <alignment horizontal="left" vertical="top" indent="2"/>
    </xf>
    <xf numFmtId="0" fontId="3" fillId="5" borderId="5" xfId="0" applyFont="1" applyFill="1" applyBorder="1"/>
    <xf numFmtId="0" fontId="11" fillId="0" borderId="0" xfId="0" applyFont="1" applyAlignment="1">
      <alignment horizontal="left" vertical="top" indent="6"/>
    </xf>
    <xf numFmtId="166" fontId="12" fillId="7" borderId="10" xfId="0" applyNumberFormat="1" applyFont="1" applyFill="1" applyBorder="1" applyAlignment="1">
      <alignment horizontal="right" vertical="top" wrapText="1"/>
    </xf>
    <xf numFmtId="166" fontId="12" fillId="7" borderId="11" xfId="0" applyNumberFormat="1" applyFont="1" applyFill="1" applyBorder="1" applyAlignment="1">
      <alignment horizontal="right" vertical="top" wrapText="1"/>
    </xf>
    <xf numFmtId="164" fontId="3" fillId="0" borderId="11" xfId="0" applyNumberFormat="1" applyFont="1" applyBorder="1"/>
    <xf numFmtId="164" fontId="5" fillId="0" borderId="0" xfId="0" applyNumberFormat="1" applyFont="1"/>
    <xf numFmtId="0" fontId="4" fillId="6" borderId="0" xfId="0" applyFont="1" applyFill="1"/>
    <xf numFmtId="0" fontId="11" fillId="0" borderId="13" xfId="0" applyFont="1" applyBorder="1" applyAlignment="1">
      <alignment horizontal="left" vertical="top"/>
    </xf>
    <xf numFmtId="164" fontId="11" fillId="0" borderId="8" xfId="0" applyNumberFormat="1" applyFont="1" applyBorder="1" applyAlignment="1">
      <alignment horizontal="left" vertical="top"/>
    </xf>
    <xf numFmtId="0" fontId="11" fillId="0" borderId="8" xfId="0" applyFont="1" applyBorder="1" applyAlignment="1">
      <alignment horizontal="left" vertical="top" indent="2"/>
    </xf>
    <xf numFmtId="164" fontId="4" fillId="7" borderId="0" xfId="0" applyNumberFormat="1" applyFont="1" applyFill="1" applyAlignment="1">
      <alignment horizontal="right" vertical="top" wrapText="1"/>
    </xf>
    <xf numFmtId="0" fontId="25" fillId="0" borderId="0" xfId="0" applyFont="1"/>
    <xf numFmtId="0" fontId="28" fillId="0" borderId="0" xfId="0" applyFont="1"/>
    <xf numFmtId="175" fontId="28" fillId="0" borderId="0" xfId="0" applyNumberFormat="1" applyFont="1"/>
    <xf numFmtId="175" fontId="25" fillId="0" borderId="0" xfId="0" applyNumberFormat="1" applyFont="1"/>
    <xf numFmtId="176" fontId="29" fillId="7" borderId="0" xfId="0" applyNumberFormat="1" applyFont="1" applyFill="1" applyAlignment="1">
      <alignment vertical="center"/>
    </xf>
    <xf numFmtId="177" fontId="25" fillId="7" borderId="0" xfId="0" applyNumberFormat="1" applyFont="1" applyFill="1" applyAlignment="1">
      <alignment horizontal="right" vertical="center"/>
    </xf>
    <xf numFmtId="0" fontId="25" fillId="0" borderId="16" xfId="0" applyFont="1" applyBorder="1"/>
    <xf numFmtId="177" fontId="25" fillId="7" borderId="16" xfId="0" applyNumberFormat="1" applyFont="1" applyFill="1" applyBorder="1" applyAlignment="1">
      <alignment horizontal="right" vertical="center"/>
    </xf>
    <xf numFmtId="0" fontId="25" fillId="7" borderId="0" xfId="0" applyFont="1" applyFill="1" applyAlignment="1">
      <alignment horizontal="right" vertical="center"/>
    </xf>
    <xf numFmtId="0" fontId="25" fillId="7" borderId="16" xfId="0" applyFont="1" applyFill="1" applyBorder="1" applyAlignment="1">
      <alignment horizontal="right" vertical="center"/>
    </xf>
    <xf numFmtId="0" fontId="31" fillId="0" borderId="5" xfId="0" applyFont="1" applyBorder="1" applyAlignment="1">
      <alignment horizontal="left" indent="1"/>
    </xf>
    <xf numFmtId="164" fontId="31" fillId="0" borderId="0" xfId="0" applyNumberFormat="1" applyFont="1" applyAlignment="1">
      <alignment horizontal="right"/>
    </xf>
    <xf numFmtId="165" fontId="31" fillId="0" borderId="0" xfId="0" applyNumberFormat="1" applyFont="1"/>
    <xf numFmtId="165" fontId="31" fillId="0" borderId="0" xfId="0" applyNumberFormat="1" applyFont="1" applyAlignment="1">
      <alignment horizontal="right"/>
    </xf>
    <xf numFmtId="0" fontId="31" fillId="0" borderId="0" xfId="0" applyFont="1" applyAlignment="1">
      <alignment horizontal="center"/>
    </xf>
    <xf numFmtId="0" fontId="31" fillId="0" borderId="0" xfId="0" applyFont="1" applyAlignment="1">
      <alignment horizontal="left" indent="1"/>
    </xf>
    <xf numFmtId="174" fontId="31" fillId="0" borderId="0" xfId="0" applyNumberFormat="1" applyFont="1" applyAlignment="1">
      <alignment horizontal="right"/>
    </xf>
    <xf numFmtId="174" fontId="31" fillId="0" borderId="0" xfId="0" applyNumberFormat="1" applyFont="1"/>
    <xf numFmtId="0" fontId="32" fillId="0" borderId="0" xfId="0" applyFont="1"/>
    <xf numFmtId="174" fontId="31" fillId="0" borderId="0" xfId="0" applyNumberFormat="1" applyFont="1" applyAlignment="1">
      <alignment horizontal="right" vertical="top" wrapText="1"/>
    </xf>
    <xf numFmtId="0" fontId="33" fillId="0" borderId="0" xfId="0" applyFont="1"/>
    <xf numFmtId="0" fontId="31" fillId="0" borderId="0" xfId="0" applyFont="1" applyAlignment="1">
      <alignment horizontal="left" indent="2"/>
    </xf>
    <xf numFmtId="0" fontId="31" fillId="0" borderId="5" xfId="0" applyFont="1" applyBorder="1" applyAlignment="1">
      <alignment horizontal="left" indent="2"/>
    </xf>
    <xf numFmtId="174" fontId="31" fillId="0" borderId="0" xfId="0" applyNumberFormat="1" applyFont="1" applyAlignment="1">
      <alignment horizontal="right" vertical="top"/>
    </xf>
    <xf numFmtId="0" fontId="34" fillId="0" borderId="5" xfId="0" applyFont="1" applyBorder="1" applyAlignment="1">
      <alignment horizontal="left" vertical="top"/>
    </xf>
    <xf numFmtId="165" fontId="31" fillId="0" borderId="0" xfId="0" applyNumberFormat="1" applyFont="1" applyAlignment="1">
      <alignment horizontal="right" vertical="top" wrapText="1"/>
    </xf>
    <xf numFmtId="0" fontId="31" fillId="0" borderId="12" xfId="0" applyFont="1" applyBorder="1" applyAlignment="1">
      <alignment horizontal="left" vertical="top"/>
    </xf>
    <xf numFmtId="0" fontId="34" fillId="0" borderId="14" xfId="0" applyFont="1" applyBorder="1" applyAlignment="1">
      <alignment horizontal="left" vertical="top"/>
    </xf>
    <xf numFmtId="0" fontId="31" fillId="0" borderId="0" xfId="0" applyFont="1"/>
    <xf numFmtId="0" fontId="31" fillId="0" borderId="5" xfId="0" applyFont="1" applyBorder="1"/>
    <xf numFmtId="174" fontId="31" fillId="3" borderId="0" xfId="0" applyNumberFormat="1" applyFont="1" applyFill="1"/>
    <xf numFmtId="174" fontId="31" fillId="0" borderId="15" xfId="0" applyNumberFormat="1" applyFont="1" applyBorder="1" applyAlignment="1">
      <alignment horizontal="right" vertical="top" wrapText="1"/>
    </xf>
    <xf numFmtId="174" fontId="31" fillId="0" borderId="12" xfId="0" applyNumberFormat="1" applyFont="1" applyBorder="1" applyAlignment="1">
      <alignment horizontal="right" vertical="top" wrapText="1"/>
    </xf>
    <xf numFmtId="0" fontId="29" fillId="0" borderId="0" xfId="0" applyFont="1"/>
    <xf numFmtId="0" fontId="36" fillId="0" borderId="0" xfId="0" applyFont="1"/>
    <xf numFmtId="0" fontId="37" fillId="8" borderId="17" xfId="0" applyFont="1" applyFill="1" applyBorder="1" applyAlignment="1">
      <alignment horizontal="center"/>
    </xf>
    <xf numFmtId="180" fontId="37" fillId="8" borderId="18" xfId="0" applyNumberFormat="1" applyFont="1" applyFill="1" applyBorder="1" applyAlignment="1">
      <alignment horizontal="center"/>
    </xf>
    <xf numFmtId="165" fontId="37" fillId="8" borderId="18" xfId="0" applyNumberFormat="1" applyFont="1" applyFill="1" applyBorder="1" applyAlignment="1">
      <alignment horizontal="center"/>
    </xf>
    <xf numFmtId="181" fontId="36" fillId="0" borderId="0" xfId="0" applyNumberFormat="1" applyFont="1"/>
    <xf numFmtId="14" fontId="37" fillId="8" borderId="17" xfId="0" applyNumberFormat="1" applyFont="1" applyFill="1" applyBorder="1" applyAlignment="1">
      <alignment horizontal="center"/>
    </xf>
    <xf numFmtId="174" fontId="37" fillId="8" borderId="18" xfId="0" applyNumberFormat="1" applyFont="1" applyFill="1" applyBorder="1" applyAlignment="1">
      <alignment horizontal="center"/>
    </xf>
    <xf numFmtId="0" fontId="37" fillId="0" borderId="0" xfId="0" applyFont="1"/>
    <xf numFmtId="0" fontId="37" fillId="8" borderId="18" xfId="0" applyFont="1" applyFill="1" applyBorder="1" applyAlignment="1">
      <alignment horizontal="center" vertical="center"/>
    </xf>
    <xf numFmtId="0" fontId="39" fillId="0" borderId="0" xfId="0" applyFont="1"/>
    <xf numFmtId="0" fontId="40" fillId="0" borderId="0" xfId="0" applyFont="1"/>
    <xf numFmtId="165" fontId="36" fillId="8" borderId="18" xfId="0" applyNumberFormat="1" applyFont="1" applyFill="1" applyBorder="1"/>
    <xf numFmtId="180" fontId="36" fillId="0" borderId="0" xfId="0" applyNumberFormat="1" applyFont="1"/>
    <xf numFmtId="43" fontId="36" fillId="8" borderId="18" xfId="1" applyFont="1" applyFill="1" applyBorder="1" applyAlignment="1"/>
    <xf numFmtId="165" fontId="36" fillId="0" borderId="0" xfId="0" applyNumberFormat="1" applyFont="1"/>
    <xf numFmtId="43" fontId="36" fillId="0" borderId="0" xfId="0" applyNumberFormat="1" applyFont="1"/>
    <xf numFmtId="165" fontId="37" fillId="8" borderId="18" xfId="0" applyNumberFormat="1" applyFont="1" applyFill="1" applyBorder="1"/>
    <xf numFmtId="176" fontId="3" fillId="7" borderId="0" xfId="0" applyNumberFormat="1" applyFont="1" applyFill="1" applyAlignment="1">
      <alignment vertical="center"/>
    </xf>
    <xf numFmtId="0" fontId="41" fillId="0" borderId="0" xfId="0" applyFont="1"/>
    <xf numFmtId="3" fontId="42" fillId="0" borderId="0" xfId="0" applyNumberFormat="1" applyFont="1"/>
    <xf numFmtId="175" fontId="43" fillId="0" borderId="0" xfId="0" applyNumberFormat="1" applyFont="1"/>
    <xf numFmtId="175" fontId="43" fillId="0" borderId="5" xfId="0" applyNumberFormat="1" applyFont="1" applyBorder="1"/>
    <xf numFmtId="37" fontId="42" fillId="0" borderId="0" xfId="0" applyNumberFormat="1" applyFont="1"/>
    <xf numFmtId="175" fontId="43" fillId="0" borderId="7" xfId="0" applyNumberFormat="1" applyFont="1" applyBorder="1"/>
    <xf numFmtId="0" fontId="36" fillId="0" borderId="19" xfId="0" applyFont="1" applyBorder="1"/>
    <xf numFmtId="0" fontId="39" fillId="0" borderId="20" xfId="0" applyFont="1" applyBorder="1"/>
    <xf numFmtId="0" fontId="39" fillId="0" borderId="3" xfId="0" applyFont="1" applyBorder="1"/>
    <xf numFmtId="0" fontId="39" fillId="0" borderId="9" xfId="0" applyFont="1" applyBorder="1"/>
    <xf numFmtId="175" fontId="39" fillId="0" borderId="3" xfId="0" applyNumberFormat="1" applyFont="1" applyBorder="1"/>
    <xf numFmtId="175" fontId="39" fillId="0" borderId="9" xfId="0" applyNumberFormat="1" applyFont="1" applyBorder="1"/>
    <xf numFmtId="14" fontId="36" fillId="0" borderId="0" xfId="0" applyNumberFormat="1" applyFont="1"/>
    <xf numFmtId="0" fontId="36" fillId="0" borderId="21" xfId="0" applyFont="1" applyBorder="1"/>
    <xf numFmtId="0" fontId="36" fillId="0" borderId="0" xfId="0" quotePrefix="1" applyFont="1"/>
    <xf numFmtId="0" fontId="36" fillId="0" borderId="21" xfId="0" quotePrefix="1" applyFont="1" applyBorder="1"/>
    <xf numFmtId="43" fontId="36" fillId="8" borderId="22" xfId="1" applyFont="1" applyFill="1" applyBorder="1" applyAlignment="1">
      <alignment horizontal="center"/>
    </xf>
    <xf numFmtId="43" fontId="37" fillId="8" borderId="23" xfId="1" applyFont="1" applyFill="1" applyBorder="1" applyAlignment="1">
      <alignment horizontal="center"/>
    </xf>
    <xf numFmtId="176" fontId="39" fillId="7" borderId="0" xfId="0" applyNumberFormat="1" applyFont="1" applyFill="1" applyAlignment="1">
      <alignment vertical="center"/>
    </xf>
    <xf numFmtId="165" fontId="0" fillId="0" borderId="0" xfId="2" applyNumberFormat="1" applyFont="1"/>
    <xf numFmtId="165" fontId="39" fillId="9" borderId="0" xfId="0" applyNumberFormat="1" applyFont="1" applyFill="1" applyAlignment="1">
      <alignment vertical="center"/>
    </xf>
    <xf numFmtId="0" fontId="37" fillId="0" borderId="0" xfId="0" applyFont="1" applyAlignment="1">
      <alignment horizontal="left" indent="23"/>
    </xf>
    <xf numFmtId="175" fontId="36" fillId="0" borderId="0" xfId="0" applyNumberFormat="1" applyFont="1"/>
    <xf numFmtId="183" fontId="0" fillId="0" borderId="0" xfId="0" applyNumberFormat="1"/>
    <xf numFmtId="0" fontId="0" fillId="0" borderId="0" xfId="0" applyAlignment="1">
      <alignment horizontal="center"/>
    </xf>
    <xf numFmtId="0" fontId="0" fillId="0" borderId="0" xfId="0" applyAlignment="1">
      <alignment horizontal="right"/>
    </xf>
    <xf numFmtId="0" fontId="45" fillId="0" borderId="0" xfId="0" applyFont="1"/>
    <xf numFmtId="0" fontId="45" fillId="0" borderId="24" xfId="0" applyFont="1" applyBorder="1"/>
    <xf numFmtId="0" fontId="0" fillId="0" borderId="28" xfId="0" applyBorder="1"/>
    <xf numFmtId="0" fontId="0" fillId="0" borderId="29" xfId="0" applyBorder="1"/>
    <xf numFmtId="0" fontId="0" fillId="0" borderId="31" xfId="0" applyBorder="1"/>
    <xf numFmtId="0" fontId="45" fillId="0" borderId="26" xfId="0" applyFont="1" applyBorder="1"/>
    <xf numFmtId="0" fontId="45" fillId="0" borderId="27" xfId="0" applyFont="1" applyBorder="1"/>
    <xf numFmtId="0" fontId="0" fillId="0" borderId="12" xfId="0" applyBorder="1"/>
    <xf numFmtId="0" fontId="46" fillId="0" borderId="32" xfId="0" applyFont="1" applyBorder="1" applyAlignment="1">
      <alignment horizontal="center"/>
    </xf>
    <xf numFmtId="0" fontId="46" fillId="0" borderId="32" xfId="0" applyFont="1" applyBorder="1" applyAlignment="1">
      <alignment horizontal="centerContinuous"/>
    </xf>
    <xf numFmtId="2" fontId="0" fillId="0" borderId="26" xfId="0" applyNumberFormat="1" applyBorder="1"/>
    <xf numFmtId="2" fontId="0" fillId="0" borderId="30" xfId="0" applyNumberFormat="1" applyBorder="1"/>
    <xf numFmtId="2" fontId="0" fillId="0" borderId="27" xfId="0" applyNumberFormat="1" applyBorder="1"/>
    <xf numFmtId="2" fontId="45" fillId="0" borderId="25" xfId="0" applyNumberFormat="1" applyFont="1" applyBorder="1"/>
    <xf numFmtId="2" fontId="45" fillId="0" borderId="0" xfId="0" applyNumberFormat="1" applyFont="1"/>
    <xf numFmtId="10" fontId="36" fillId="0" borderId="0" xfId="0" applyNumberFormat="1" applyFont="1"/>
    <xf numFmtId="175" fontId="36" fillId="8" borderId="18" xfId="1" applyNumberFormat="1" applyFont="1" applyFill="1" applyBorder="1" applyAlignment="1">
      <alignment horizontal="right"/>
    </xf>
    <xf numFmtId="175" fontId="36" fillId="0" borderId="0" xfId="0" applyNumberFormat="1" applyFont="1" applyAlignment="1">
      <alignment horizontal="right"/>
    </xf>
    <xf numFmtId="175" fontId="36" fillId="8" borderId="22" xfId="1" applyNumberFormat="1" applyFont="1" applyFill="1" applyBorder="1" applyAlignment="1">
      <alignment horizontal="right"/>
    </xf>
    <xf numFmtId="175" fontId="37" fillId="8" borderId="23" xfId="1" applyNumberFormat="1" applyFont="1" applyFill="1" applyBorder="1" applyAlignment="1">
      <alignment horizontal="right"/>
    </xf>
    <xf numFmtId="182" fontId="4" fillId="0" borderId="0" xfId="1" applyNumberFormat="1" applyFont="1"/>
    <xf numFmtId="175" fontId="36" fillId="0" borderId="33" xfId="0" applyNumberFormat="1" applyFont="1" applyBorder="1"/>
    <xf numFmtId="0" fontId="48" fillId="0" borderId="0" xfId="0" applyFont="1"/>
    <xf numFmtId="0" fontId="49" fillId="0" borderId="0" xfId="0" applyFont="1"/>
    <xf numFmtId="0" fontId="25" fillId="11" borderId="0" xfId="0" applyFont="1" applyFill="1"/>
    <xf numFmtId="182" fontId="25" fillId="11" borderId="0" xfId="1" applyNumberFormat="1" applyFont="1" applyFill="1"/>
    <xf numFmtId="0" fontId="25" fillId="11" borderId="0" xfId="0" applyFont="1" applyFill="1" applyAlignment="1">
      <alignment horizontal="right"/>
    </xf>
    <xf numFmtId="0" fontId="25" fillId="0" borderId="34" xfId="0" applyFont="1" applyBorder="1"/>
    <xf numFmtId="182" fontId="25" fillId="0" borderId="34" xfId="1" applyNumberFormat="1" applyFont="1" applyBorder="1"/>
    <xf numFmtId="0" fontId="25" fillId="0" borderId="34" xfId="0" applyFont="1" applyBorder="1" applyAlignment="1">
      <alignment horizontal="right"/>
    </xf>
    <xf numFmtId="182" fontId="25" fillId="0" borderId="35" xfId="1" applyNumberFormat="1" applyFont="1" applyBorder="1" applyAlignment="1">
      <alignment horizontal="right"/>
    </xf>
    <xf numFmtId="0" fontId="25" fillId="0" borderId="35" xfId="0" applyFont="1" applyBorder="1" applyAlignment="1">
      <alignment horizontal="right"/>
    </xf>
    <xf numFmtId="185" fontId="25" fillId="0" borderId="35" xfId="0" applyNumberFormat="1" applyFont="1" applyBorder="1" applyAlignment="1">
      <alignment horizontal="right"/>
    </xf>
    <xf numFmtId="0" fontId="25" fillId="8" borderId="0" xfId="0" applyFont="1" applyFill="1"/>
    <xf numFmtId="43" fontId="25" fillId="8" borderId="0" xfId="0" applyNumberFormat="1" applyFont="1" applyFill="1"/>
    <xf numFmtId="43" fontId="25" fillId="8" borderId="0" xfId="1" applyFont="1" applyFill="1"/>
    <xf numFmtId="0" fontId="28" fillId="8" borderId="0" xfId="0" applyFont="1" applyFill="1"/>
    <xf numFmtId="43" fontId="28" fillId="8" borderId="0" xfId="0" applyNumberFormat="1" applyFont="1" applyFill="1"/>
    <xf numFmtId="182" fontId="28" fillId="8" borderId="0" xfId="0" applyNumberFormat="1" applyFont="1" applyFill="1"/>
    <xf numFmtId="2" fontId="25" fillId="8" borderId="0" xfId="0" applyNumberFormat="1" applyFont="1" applyFill="1"/>
    <xf numFmtId="43" fontId="25" fillId="0" borderId="0" xfId="0" applyNumberFormat="1" applyFont="1"/>
    <xf numFmtId="0" fontId="25" fillId="0" borderId="36" xfId="0" applyFont="1" applyBorder="1"/>
    <xf numFmtId="182" fontId="25" fillId="0" borderId="36" xfId="1" applyNumberFormat="1" applyFont="1" applyBorder="1"/>
    <xf numFmtId="0" fontId="55" fillId="0" borderId="0" xfId="0" applyFont="1"/>
    <xf numFmtId="0" fontId="56" fillId="0" borderId="0" xfId="0" applyFont="1"/>
    <xf numFmtId="0" fontId="37" fillId="0" borderId="0" xfId="0" applyFont="1" applyAlignment="1">
      <alignment horizontal="right"/>
    </xf>
    <xf numFmtId="0" fontId="37" fillId="0" borderId="0" xfId="0" applyFont="1" applyAlignment="1">
      <alignment horizontal="center"/>
    </xf>
    <xf numFmtId="10" fontId="37" fillId="0" borderId="0" xfId="2" applyNumberFormat="1" applyFont="1"/>
    <xf numFmtId="182" fontId="0" fillId="0" borderId="0" xfId="1" applyNumberFormat="1" applyFont="1"/>
    <xf numFmtId="0" fontId="45" fillId="0" borderId="0" xfId="0" applyFont="1" applyAlignment="1">
      <alignment horizontal="right"/>
    </xf>
    <xf numFmtId="175" fontId="25" fillId="11" borderId="0" xfId="1" applyNumberFormat="1" applyFont="1" applyFill="1" applyBorder="1" applyAlignment="1">
      <alignment horizontal="right"/>
    </xf>
    <xf numFmtId="175" fontId="25" fillId="11" borderId="0" xfId="1" applyNumberFormat="1" applyFont="1" applyFill="1" applyAlignment="1">
      <alignment horizontal="right"/>
    </xf>
    <xf numFmtId="175" fontId="25" fillId="0" borderId="34" xfId="1" applyNumberFormat="1" applyFont="1" applyBorder="1" applyAlignment="1">
      <alignment horizontal="right"/>
    </xf>
    <xf numFmtId="175" fontId="25" fillId="0" borderId="35" xfId="1" applyNumberFormat="1" applyFont="1" applyBorder="1" applyAlignment="1">
      <alignment horizontal="right"/>
    </xf>
    <xf numFmtId="187" fontId="25" fillId="11" borderId="0" xfId="0" applyNumberFormat="1" applyFont="1" applyFill="1" applyAlignment="1">
      <alignment horizontal="right"/>
    </xf>
    <xf numFmtId="187" fontId="25" fillId="0" borderId="34" xfId="0" applyNumberFormat="1" applyFont="1" applyBorder="1" applyAlignment="1">
      <alignment horizontal="right"/>
    </xf>
    <xf numFmtId="187" fontId="25" fillId="0" borderId="35" xfId="0" applyNumberFormat="1" applyFont="1" applyBorder="1" applyAlignment="1">
      <alignment horizontal="right"/>
    </xf>
    <xf numFmtId="187" fontId="25" fillId="8" borderId="0" xfId="0" applyNumberFormat="1" applyFont="1" applyFill="1"/>
    <xf numFmtId="187" fontId="28" fillId="8" borderId="0" xfId="0" applyNumberFormat="1" applyFont="1" applyFill="1"/>
    <xf numFmtId="175" fontId="25" fillId="8" borderId="0" xfId="0" applyNumberFormat="1" applyFont="1" applyFill="1"/>
    <xf numFmtId="175" fontId="25" fillId="8" borderId="0" xfId="1" applyNumberFormat="1" applyFont="1" applyFill="1"/>
    <xf numFmtId="175" fontId="28" fillId="8" borderId="0" xfId="0" applyNumberFormat="1" applyFont="1" applyFill="1"/>
    <xf numFmtId="0" fontId="20" fillId="0" borderId="0" xfId="0" applyFont="1" applyAlignment="1">
      <alignment horizontal="right"/>
    </xf>
    <xf numFmtId="188" fontId="58" fillId="0" borderId="0" xfId="0" applyNumberFormat="1" applyFont="1" applyAlignment="1">
      <alignment horizontal="right"/>
    </xf>
    <xf numFmtId="182" fontId="59" fillId="8" borderId="18" xfId="0" applyNumberFormat="1" applyFont="1" applyFill="1" applyBorder="1"/>
    <xf numFmtId="43" fontId="36" fillId="0" borderId="33" xfId="0" applyNumberFormat="1" applyFont="1" applyBorder="1"/>
    <xf numFmtId="43" fontId="59" fillId="8" borderId="18" xfId="0" applyNumberFormat="1" applyFont="1" applyFill="1" applyBorder="1"/>
    <xf numFmtId="43" fontId="60" fillId="0" borderId="0" xfId="0" applyNumberFormat="1" applyFont="1"/>
    <xf numFmtId="0" fontId="60" fillId="0" borderId="0" xfId="0" applyFont="1"/>
    <xf numFmtId="189" fontId="60" fillId="0" borderId="0" xfId="2" applyNumberFormat="1" applyFont="1"/>
    <xf numFmtId="184" fontId="60" fillId="0" borderId="0" xfId="2" applyNumberFormat="1" applyFont="1"/>
    <xf numFmtId="0" fontId="44" fillId="0" borderId="0" xfId="0" applyFont="1"/>
    <xf numFmtId="9" fontId="60" fillId="0" borderId="0" xfId="2" applyFont="1"/>
    <xf numFmtId="0" fontId="45" fillId="0" borderId="38" xfId="0" applyFont="1" applyBorder="1" applyAlignment="1">
      <alignment horizontal="center"/>
    </xf>
    <xf numFmtId="0" fontId="45" fillId="0" borderId="25" xfId="0" applyFont="1" applyBorder="1" applyAlignment="1">
      <alignment horizontal="center"/>
    </xf>
    <xf numFmtId="0" fontId="45" fillId="0" borderId="24" xfId="0" applyFont="1" applyBorder="1" applyAlignment="1">
      <alignment horizontal="left"/>
    </xf>
    <xf numFmtId="178" fontId="25" fillId="8" borderId="0" xfId="0" applyNumberFormat="1" applyFont="1" applyFill="1" applyAlignment="1">
      <alignment horizontal="right" vertical="center"/>
    </xf>
    <xf numFmtId="177" fontId="25" fillId="8" borderId="0" xfId="0" applyNumberFormat="1" applyFont="1" applyFill="1" applyAlignment="1">
      <alignment horizontal="right" vertical="center"/>
    </xf>
    <xf numFmtId="178" fontId="25" fillId="8" borderId="16" xfId="0" applyNumberFormat="1" applyFont="1" applyFill="1" applyBorder="1" applyAlignment="1">
      <alignment horizontal="right" vertical="center"/>
    </xf>
    <xf numFmtId="177" fontId="25" fillId="8" borderId="16" xfId="0" applyNumberFormat="1" applyFont="1" applyFill="1" applyBorder="1" applyAlignment="1">
      <alignment horizontal="right" vertical="center"/>
    </xf>
    <xf numFmtId="179" fontId="25" fillId="8" borderId="0" xfId="0" applyNumberFormat="1" applyFont="1" applyFill="1" applyAlignment="1">
      <alignment horizontal="right" vertical="center"/>
    </xf>
    <xf numFmtId="179" fontId="25" fillId="8" borderId="16" xfId="0" applyNumberFormat="1" applyFont="1" applyFill="1" applyBorder="1" applyAlignment="1">
      <alignment horizontal="right" vertical="center"/>
    </xf>
    <xf numFmtId="0" fontId="25" fillId="8" borderId="0" xfId="0" applyFont="1" applyFill="1" applyAlignment="1">
      <alignment horizontal="right" vertical="center"/>
    </xf>
    <xf numFmtId="1" fontId="25" fillId="8" borderId="0" xfId="0" applyNumberFormat="1" applyFont="1" applyFill="1" applyAlignment="1">
      <alignment horizontal="right" vertical="center"/>
    </xf>
    <xf numFmtId="175" fontId="25" fillId="8" borderId="16" xfId="0" applyNumberFormat="1" applyFont="1" applyFill="1" applyBorder="1" applyAlignment="1">
      <alignment horizontal="right" vertical="center"/>
    </xf>
    <xf numFmtId="0" fontId="25" fillId="8" borderId="16" xfId="0" applyFont="1" applyFill="1" applyBorder="1" applyAlignment="1">
      <alignment horizontal="right" vertical="center"/>
    </xf>
    <xf numFmtId="0" fontId="44" fillId="10" borderId="0" xfId="0" applyFont="1" applyFill="1" applyAlignment="1">
      <alignment horizontal="left" vertical="center"/>
    </xf>
    <xf numFmtId="191" fontId="44" fillId="10" borderId="0" xfId="0" applyNumberFormat="1" applyFont="1" applyFill="1" applyAlignment="1">
      <alignment horizontal="right" vertical="center"/>
    </xf>
    <xf numFmtId="0" fontId="36" fillId="7" borderId="0" xfId="0" applyFont="1" applyFill="1"/>
    <xf numFmtId="0" fontId="37" fillId="8" borderId="0" xfId="0" applyFont="1" applyFill="1"/>
    <xf numFmtId="174" fontId="37" fillId="8" borderId="0" xfId="2" applyNumberFormat="1" applyFont="1" applyFill="1"/>
    <xf numFmtId="187" fontId="37" fillId="8" borderId="0" xfId="2" applyNumberFormat="1" applyFont="1" applyFill="1"/>
    <xf numFmtId="0" fontId="37" fillId="6" borderId="0" xfId="0" applyFont="1" applyFill="1"/>
    <xf numFmtId="174" fontId="37" fillId="6" borderId="0" xfId="2" applyNumberFormat="1" applyFont="1" applyFill="1"/>
    <xf numFmtId="192" fontId="37" fillId="8" borderId="0" xfId="2" applyNumberFormat="1" applyFont="1" applyFill="1"/>
    <xf numFmtId="0" fontId="7" fillId="12" borderId="0" xfId="0" applyFont="1" applyFill="1"/>
    <xf numFmtId="173" fontId="7" fillId="12" borderId="0" xfId="0" applyNumberFormat="1" applyFont="1" applyFill="1" applyAlignment="1">
      <alignment horizontal="right"/>
    </xf>
    <xf numFmtId="190" fontId="7" fillId="12" borderId="0" xfId="0" applyNumberFormat="1" applyFont="1" applyFill="1" applyAlignment="1">
      <alignment horizontal="right"/>
    </xf>
    <xf numFmtId="0" fontId="27" fillId="12" borderId="0" xfId="0" applyFont="1" applyFill="1"/>
    <xf numFmtId="173" fontId="27" fillId="12" borderId="0" xfId="0" applyNumberFormat="1" applyFont="1" applyFill="1" applyAlignment="1">
      <alignment horizontal="right"/>
    </xf>
    <xf numFmtId="190" fontId="27" fillId="12" borderId="0" xfId="0" applyNumberFormat="1" applyFont="1" applyFill="1" applyAlignment="1">
      <alignment horizontal="right"/>
    </xf>
    <xf numFmtId="0" fontId="27" fillId="12" borderId="0" xfId="0" applyFont="1" applyFill="1" applyAlignment="1">
      <alignment horizontal="right"/>
    </xf>
    <xf numFmtId="0" fontId="38" fillId="12" borderId="0" xfId="0" applyFont="1" applyFill="1"/>
    <xf numFmtId="0" fontId="36" fillId="12" borderId="0" xfId="0" applyFont="1" applyFill="1"/>
    <xf numFmtId="0" fontId="44" fillId="12" borderId="0" xfId="0" applyFont="1" applyFill="1"/>
    <xf numFmtId="43" fontId="50" fillId="12" borderId="0" xfId="0" applyNumberFormat="1" applyFont="1" applyFill="1"/>
    <xf numFmtId="0" fontId="51" fillId="12" borderId="0" xfId="0" applyFont="1" applyFill="1"/>
    <xf numFmtId="0" fontId="52" fillId="12" borderId="0" xfId="0" applyFont="1" applyFill="1"/>
    <xf numFmtId="0" fontId="50" fillId="12" borderId="0" xfId="0" applyFont="1" applyFill="1"/>
    <xf numFmtId="0" fontId="50" fillId="12" borderId="0" xfId="0" applyFont="1" applyFill="1" applyAlignment="1">
      <alignment horizontal="right" wrapText="1"/>
    </xf>
    <xf numFmtId="0" fontId="50" fillId="12" borderId="0" xfId="0" applyFont="1" applyFill="1" applyAlignment="1">
      <alignment horizontal="right"/>
    </xf>
    <xf numFmtId="0" fontId="52" fillId="12" borderId="0" xfId="0" applyFont="1" applyFill="1" applyAlignment="1">
      <alignment horizontal="right"/>
    </xf>
    <xf numFmtId="0" fontId="53" fillId="12" borderId="0" xfId="0" applyFont="1" applyFill="1"/>
    <xf numFmtId="0" fontId="54" fillId="12" borderId="0" xfId="0" applyFont="1" applyFill="1"/>
    <xf numFmtId="0" fontId="53" fillId="12" borderId="0" xfId="0" applyFont="1" applyFill="1" applyAlignment="1">
      <alignment horizontal="right"/>
    </xf>
    <xf numFmtId="0" fontId="50" fillId="12" borderId="35" xfId="0" applyFont="1" applyFill="1" applyBorder="1"/>
    <xf numFmtId="2" fontId="50" fillId="12" borderId="37" xfId="0" applyNumberFormat="1" applyFont="1" applyFill="1" applyBorder="1"/>
    <xf numFmtId="0" fontId="44" fillId="12" borderId="0" xfId="0" applyFont="1" applyFill="1" applyAlignment="1">
      <alignment horizontal="left" vertical="center"/>
    </xf>
    <xf numFmtId="191" fontId="44" fillId="12" borderId="0" xfId="0" applyNumberFormat="1" applyFont="1" applyFill="1" applyAlignment="1">
      <alignment horizontal="right" vertical="center"/>
    </xf>
    <xf numFmtId="0" fontId="37" fillId="7" borderId="0" xfId="0" applyFont="1" applyFill="1"/>
    <xf numFmtId="174" fontId="37" fillId="7" borderId="0" xfId="2" applyNumberFormat="1" applyFont="1" applyFill="1"/>
    <xf numFmtId="187" fontId="37" fillId="7" borderId="0" xfId="2" applyNumberFormat="1" applyFont="1" applyFill="1"/>
    <xf numFmtId="0" fontId="61" fillId="7" borderId="0" xfId="0" applyFont="1" applyFill="1" applyAlignment="1">
      <alignment horizontal="left"/>
    </xf>
    <xf numFmtId="0" fontId="60" fillId="7" borderId="0" xfId="0" applyFont="1" applyFill="1" applyAlignment="1">
      <alignment horizontal="center"/>
    </xf>
    <xf numFmtId="0" fontId="59" fillId="8" borderId="0" xfId="0" applyFont="1" applyFill="1" applyAlignment="1">
      <alignment horizontal="left"/>
    </xf>
    <xf numFmtId="185" fontId="59" fillId="8" borderId="0" xfId="2" applyNumberFormat="1" applyFont="1" applyFill="1"/>
    <xf numFmtId="0" fontId="36" fillId="8" borderId="0" xfId="0" applyFont="1" applyFill="1"/>
    <xf numFmtId="175" fontId="36" fillId="8" borderId="0" xfId="0" applyNumberFormat="1" applyFont="1" applyFill="1"/>
    <xf numFmtId="0" fontId="62" fillId="7" borderId="0" xfId="0" applyFont="1" applyFill="1"/>
    <xf numFmtId="174" fontId="62" fillId="7" borderId="0" xfId="2" applyNumberFormat="1" applyFont="1" applyFill="1"/>
    <xf numFmtId="193" fontId="44" fillId="10" borderId="0" xfId="0" applyNumberFormat="1" applyFont="1" applyFill="1" applyAlignment="1">
      <alignment horizontal="right" vertical="center"/>
    </xf>
    <xf numFmtId="190" fontId="44" fillId="10" borderId="0" xfId="0" applyNumberFormat="1" applyFont="1" applyFill="1" applyAlignment="1">
      <alignment horizontal="right" vertical="center"/>
    </xf>
    <xf numFmtId="0" fontId="63" fillId="0" borderId="0" xfId="0" applyFont="1"/>
    <xf numFmtId="0" fontId="37" fillId="0" borderId="24" xfId="0" applyFont="1" applyBorder="1"/>
    <xf numFmtId="0" fontId="36" fillId="0" borderId="25" xfId="0" applyFont="1" applyBorder="1"/>
    <xf numFmtId="0" fontId="37" fillId="0" borderId="33" xfId="0" applyFont="1" applyBorder="1"/>
    <xf numFmtId="0" fontId="37" fillId="0" borderId="25" xfId="0" applyFont="1" applyBorder="1"/>
    <xf numFmtId="0" fontId="36" fillId="0" borderId="28" xfId="0" applyFont="1" applyBorder="1"/>
    <xf numFmtId="0" fontId="36" fillId="0" borderId="26" xfId="0" applyFont="1" applyBorder="1"/>
    <xf numFmtId="0" fontId="36" fillId="0" borderId="39" xfId="0" applyFont="1" applyBorder="1"/>
    <xf numFmtId="0" fontId="36" fillId="0" borderId="30" xfId="0" applyFont="1" applyBorder="1"/>
    <xf numFmtId="0" fontId="36" fillId="0" borderId="29" xfId="0" applyFont="1" applyBorder="1"/>
    <xf numFmtId="0" fontId="36" fillId="0" borderId="31" xfId="0" applyFont="1" applyBorder="1"/>
    <xf numFmtId="0" fontId="36" fillId="0" borderId="27" xfId="0" applyFont="1" applyBorder="1"/>
    <xf numFmtId="0" fontId="36" fillId="0" borderId="40" xfId="0" applyFont="1" applyBorder="1"/>
    <xf numFmtId="0" fontId="37" fillId="8" borderId="0" xfId="0" applyFont="1" applyFill="1" applyAlignment="1">
      <alignment horizontal="left"/>
    </xf>
    <xf numFmtId="0" fontId="60" fillId="8" borderId="0" xfId="0" applyFont="1" applyFill="1"/>
    <xf numFmtId="0" fontId="36" fillId="8" borderId="0" xfId="0" applyFont="1" applyFill="1" applyAlignment="1">
      <alignment horizontal="left"/>
    </xf>
    <xf numFmtId="0" fontId="36" fillId="8" borderId="0" xfId="0" applyFont="1" applyFill="1" applyAlignment="1">
      <alignment horizontal="right"/>
    </xf>
    <xf numFmtId="10" fontId="36" fillId="8" borderId="0" xfId="0" applyNumberFormat="1" applyFont="1" applyFill="1" applyAlignment="1">
      <alignment horizontal="right"/>
    </xf>
    <xf numFmtId="0" fontId="36" fillId="8" borderId="0" xfId="0" applyFont="1" applyFill="1" applyAlignment="1">
      <alignment horizontal="right" vertical="center"/>
    </xf>
    <xf numFmtId="185" fontId="36" fillId="8" borderId="0" xfId="0" applyNumberFormat="1" applyFont="1" applyFill="1" applyAlignment="1">
      <alignment horizontal="right" vertical="center"/>
    </xf>
    <xf numFmtId="43" fontId="36" fillId="8" borderId="0" xfId="0" applyNumberFormat="1" applyFont="1" applyFill="1"/>
    <xf numFmtId="194" fontId="67" fillId="8" borderId="0" xfId="0" applyNumberFormat="1" applyFont="1" applyFill="1" applyAlignment="1">
      <alignment horizontal="right" vertical="center"/>
    </xf>
    <xf numFmtId="0" fontId="59" fillId="8" borderId="0" xfId="0" applyFont="1" applyFill="1"/>
    <xf numFmtId="0" fontId="61" fillId="8" borderId="0" xfId="0" applyFont="1" applyFill="1"/>
    <xf numFmtId="43" fontId="61" fillId="8" borderId="0" xfId="1" applyFont="1" applyFill="1"/>
    <xf numFmtId="10" fontId="61" fillId="8" borderId="0" xfId="0" applyNumberFormat="1" applyFont="1" applyFill="1"/>
    <xf numFmtId="0" fontId="36" fillId="8" borderId="41" xfId="0" applyFont="1" applyFill="1" applyBorder="1"/>
    <xf numFmtId="0" fontId="36" fillId="8" borderId="42" xfId="0" applyFont="1" applyFill="1" applyBorder="1"/>
    <xf numFmtId="0" fontId="37" fillId="8" borderId="44" xfId="0" applyFont="1" applyFill="1" applyBorder="1"/>
    <xf numFmtId="0" fontId="36" fillId="8" borderId="0" xfId="0" applyFont="1" applyFill="1" applyAlignment="1">
      <alignment horizontal="left" indent="2"/>
    </xf>
    <xf numFmtId="0" fontId="36" fillId="8" borderId="41" xfId="0" applyFont="1" applyFill="1" applyBorder="1" applyAlignment="1">
      <alignment horizontal="left" indent="2"/>
    </xf>
    <xf numFmtId="0" fontId="36" fillId="8" borderId="0" xfId="0" applyFont="1" applyFill="1" applyAlignment="1">
      <alignment horizontal="left" indent="1"/>
    </xf>
    <xf numFmtId="2" fontId="36" fillId="8" borderId="43" xfId="0" applyNumberFormat="1" applyFont="1" applyFill="1" applyBorder="1" applyAlignment="1">
      <alignment horizontal="right"/>
    </xf>
    <xf numFmtId="0" fontId="44" fillId="12" borderId="0" xfId="0" applyFont="1" applyFill="1" applyAlignment="1">
      <alignment horizontal="left"/>
    </xf>
    <xf numFmtId="0" fontId="44" fillId="12" borderId="0" xfId="0" applyFont="1" applyFill="1" applyAlignment="1">
      <alignment horizontal="right"/>
    </xf>
    <xf numFmtId="0" fontId="60" fillId="12" borderId="0" xfId="0" applyFont="1" applyFill="1"/>
    <xf numFmtId="0" fontId="0" fillId="12" borderId="0" xfId="0" applyFill="1"/>
    <xf numFmtId="2" fontId="61" fillId="8" borderId="0" xfId="0" applyNumberFormat="1" applyFont="1" applyFill="1" applyAlignment="1">
      <alignment horizontal="center"/>
    </xf>
    <xf numFmtId="171" fontId="4" fillId="6" borderId="0" xfId="0" applyNumberFormat="1" applyFont="1" applyFill="1"/>
    <xf numFmtId="10" fontId="0" fillId="0" borderId="0" xfId="2" applyNumberFormat="1" applyFont="1"/>
    <xf numFmtId="0" fontId="0" fillId="13" borderId="0" xfId="0" applyFill="1"/>
    <xf numFmtId="2" fontId="0" fillId="0" borderId="0" xfId="0" applyNumberFormat="1"/>
    <xf numFmtId="0" fontId="0" fillId="0" borderId="0" xfId="0" applyAlignment="1">
      <alignment wrapText="1"/>
    </xf>
    <xf numFmtId="3" fontId="0" fillId="0" borderId="0" xfId="0" applyNumberFormat="1"/>
    <xf numFmtId="10" fontId="0" fillId="0" borderId="0" xfId="2" applyNumberFormat="1" applyFont="1" applyAlignment="1">
      <alignment horizontal="right"/>
    </xf>
    <xf numFmtId="193" fontId="44" fillId="12" borderId="0" xfId="0" applyNumberFormat="1" applyFont="1" applyFill="1" applyAlignment="1">
      <alignment horizontal="right"/>
    </xf>
    <xf numFmtId="193" fontId="44" fillId="12" borderId="0" xfId="0" applyNumberFormat="1" applyFont="1" applyFill="1" applyAlignment="1">
      <alignment horizontal="right" vertical="center"/>
    </xf>
    <xf numFmtId="196" fontId="36" fillId="8" borderId="0" xfId="0" applyNumberFormat="1" applyFont="1" applyFill="1" applyAlignment="1">
      <alignment horizontal="right"/>
    </xf>
    <xf numFmtId="182" fontId="36" fillId="8" borderId="0" xfId="0" applyNumberFormat="1" applyFont="1" applyFill="1" applyAlignment="1">
      <alignment horizontal="right"/>
    </xf>
    <xf numFmtId="177" fontId="68" fillId="8" borderId="0" xfId="0" applyNumberFormat="1" applyFont="1" applyFill="1" applyAlignment="1">
      <alignment horizontal="right"/>
    </xf>
    <xf numFmtId="14" fontId="0" fillId="0" borderId="0" xfId="0" applyNumberFormat="1"/>
    <xf numFmtId="197" fontId="0" fillId="0" borderId="0" xfId="0" applyNumberFormat="1"/>
    <xf numFmtId="174" fontId="0" fillId="0" borderId="0" xfId="0" applyNumberFormat="1"/>
    <xf numFmtId="0" fontId="69" fillId="14" borderId="0" xfId="0" applyFont="1" applyFill="1" applyAlignment="1">
      <alignment vertical="center" wrapText="1"/>
    </xf>
    <xf numFmtId="10" fontId="69" fillId="14" borderId="0" xfId="0" applyNumberFormat="1" applyFont="1" applyFill="1" applyAlignment="1">
      <alignment horizontal="right" vertical="center" wrapText="1"/>
    </xf>
    <xf numFmtId="0" fontId="0" fillId="8" borderId="0" xfId="0" applyFill="1"/>
    <xf numFmtId="10" fontId="61" fillId="8" borderId="0" xfId="2" applyNumberFormat="1" applyFont="1" applyFill="1" applyAlignment="1">
      <alignment horizontal="center"/>
    </xf>
    <xf numFmtId="2" fontId="61" fillId="8" borderId="0" xfId="0" applyNumberFormat="1" applyFont="1" applyFill="1"/>
    <xf numFmtId="0" fontId="58" fillId="0" borderId="0" xfId="0" applyFont="1"/>
    <xf numFmtId="165" fontId="58" fillId="0" borderId="0" xfId="2" applyNumberFormat="1" applyFont="1"/>
    <xf numFmtId="10" fontId="5" fillId="0" borderId="0" xfId="0" applyNumberFormat="1" applyFont="1"/>
    <xf numFmtId="180" fontId="36" fillId="8" borderId="0" xfId="0" applyNumberFormat="1" applyFont="1" applyFill="1" applyAlignment="1">
      <alignment horizontal="left"/>
    </xf>
    <xf numFmtId="0" fontId="70" fillId="8" borderId="0" xfId="3" applyFill="1"/>
    <xf numFmtId="0" fontId="70" fillId="8" borderId="0" xfId="3" applyFill="1" applyAlignment="1">
      <alignment horizontal="left"/>
    </xf>
    <xf numFmtId="164" fontId="4" fillId="7" borderId="0" xfId="0" applyNumberFormat="1" applyFont="1" applyFill="1"/>
    <xf numFmtId="10" fontId="4" fillId="7" borderId="0" xfId="2" applyNumberFormat="1" applyFont="1" applyFill="1"/>
    <xf numFmtId="10" fontId="4" fillId="0" borderId="0" xfId="2" applyNumberFormat="1" applyFont="1"/>
    <xf numFmtId="166" fontId="10" fillId="7" borderId="0" xfId="0" applyNumberFormat="1" applyFont="1" applyFill="1" applyAlignment="1">
      <alignment horizontal="right" vertical="top" wrapText="1"/>
    </xf>
    <xf numFmtId="166" fontId="4" fillId="7" borderId="0" xfId="0" applyNumberFormat="1" applyFont="1" applyFill="1" applyAlignment="1">
      <alignment horizontal="right" vertical="top" wrapText="1"/>
    </xf>
    <xf numFmtId="174" fontId="6" fillId="0" borderId="0" xfId="0" applyNumberFormat="1" applyFont="1" applyAlignment="1">
      <alignment horizontal="right"/>
    </xf>
    <xf numFmtId="174" fontId="6" fillId="0" borderId="0" xfId="0" applyNumberFormat="1" applyFont="1"/>
    <xf numFmtId="0" fontId="20" fillId="0" borderId="38" xfId="0" applyFont="1" applyBorder="1"/>
    <xf numFmtId="188" fontId="20" fillId="0" borderId="46" xfId="0" applyNumberFormat="1" applyFont="1" applyBorder="1"/>
    <xf numFmtId="188" fontId="20" fillId="0" borderId="38" xfId="0" applyNumberFormat="1" applyFont="1" applyBorder="1"/>
    <xf numFmtId="196" fontId="0" fillId="0" borderId="0" xfId="0" applyNumberFormat="1"/>
    <xf numFmtId="198" fontId="0" fillId="0" borderId="0" xfId="0" applyNumberFormat="1" applyAlignment="1">
      <alignment horizontal="right"/>
    </xf>
    <xf numFmtId="199" fontId="0" fillId="0" borderId="0" xfId="0" applyNumberFormat="1" applyAlignment="1">
      <alignment horizontal="right"/>
    </xf>
    <xf numFmtId="196" fontId="0" fillId="0" borderId="0" xfId="0" applyNumberFormat="1" applyAlignment="1">
      <alignment horizontal="right"/>
    </xf>
    <xf numFmtId="194" fontId="0" fillId="0" borderId="0" xfId="0" applyNumberFormat="1"/>
    <xf numFmtId="1" fontId="0" fillId="0" borderId="0" xfId="0" applyNumberFormat="1"/>
    <xf numFmtId="187" fontId="0" fillId="0" borderId="0" xfId="0" applyNumberFormat="1"/>
    <xf numFmtId="200" fontId="0" fillId="0" borderId="0" xfId="0" applyNumberFormat="1"/>
    <xf numFmtId="10" fontId="0" fillId="0" borderId="0" xfId="0" applyNumberFormat="1"/>
    <xf numFmtId="9" fontId="0" fillId="0" borderId="0" xfId="0" applyNumberFormat="1"/>
    <xf numFmtId="0" fontId="28" fillId="8" borderId="31" xfId="0" applyFont="1" applyFill="1" applyBorder="1" applyAlignment="1">
      <alignment horizontal="right"/>
    </xf>
    <xf numFmtId="0" fontId="28" fillId="8" borderId="12" xfId="0" applyFont="1" applyFill="1" applyBorder="1" applyAlignment="1">
      <alignment horizontal="right"/>
    </xf>
    <xf numFmtId="0" fontId="36" fillId="8" borderId="0" xfId="0" applyFont="1" applyFill="1" applyAlignment="1">
      <alignment horizontal="left" vertical="top" wrapText="1"/>
    </xf>
    <xf numFmtId="0" fontId="70" fillId="8" borderId="0" xfId="3" applyFill="1" applyAlignment="1">
      <alignment horizontal="left"/>
    </xf>
    <xf numFmtId="0" fontId="36" fillId="8" borderId="0" xfId="0" applyFont="1" applyFill="1" applyAlignment="1">
      <alignment horizontal="left"/>
    </xf>
    <xf numFmtId="186" fontId="37" fillId="8" borderId="44" xfId="0" applyNumberFormat="1" applyFont="1" applyFill="1" applyBorder="1" applyAlignment="1">
      <alignment horizontal="right"/>
    </xf>
    <xf numFmtId="0" fontId="37" fillId="8" borderId="44" xfId="0" applyFont="1" applyFill="1" applyBorder="1" applyAlignment="1">
      <alignment horizontal="right"/>
    </xf>
    <xf numFmtId="0" fontId="44" fillId="12" borderId="0" xfId="0" applyFont="1" applyFill="1" applyAlignment="1">
      <alignment horizontal="right"/>
    </xf>
    <xf numFmtId="0" fontId="36" fillId="8" borderId="0" xfId="0" applyFont="1" applyFill="1"/>
    <xf numFmtId="0" fontId="36" fillId="8" borderId="0" xfId="0" applyFont="1" applyFill="1" applyAlignment="1">
      <alignment horizontal="left" wrapText="1"/>
    </xf>
    <xf numFmtId="0" fontId="36" fillId="8" borderId="41" xfId="0" applyFont="1" applyFill="1" applyBorder="1" applyAlignment="1">
      <alignment horizontal="right"/>
    </xf>
    <xf numFmtId="195" fontId="36" fillId="8" borderId="43" xfId="0" applyNumberFormat="1" applyFont="1" applyFill="1" applyBorder="1" applyAlignment="1">
      <alignment horizontal="right"/>
    </xf>
    <xf numFmtId="186" fontId="37" fillId="8" borderId="44" xfId="1" applyNumberFormat="1" applyFont="1" applyFill="1" applyBorder="1" applyAlignment="1">
      <alignment horizontal="right"/>
    </xf>
    <xf numFmtId="188" fontId="36" fillId="8" borderId="45" xfId="0" applyNumberFormat="1" applyFont="1" applyFill="1" applyBorder="1" applyAlignment="1">
      <alignment horizontal="right"/>
    </xf>
    <xf numFmtId="182" fontId="36" fillId="8" borderId="41" xfId="1" applyNumberFormat="1" applyFont="1" applyFill="1" applyBorder="1" applyAlignment="1">
      <alignment horizontal="right"/>
    </xf>
    <xf numFmtId="0" fontId="44" fillId="12" borderId="0" xfId="0" applyFont="1" applyFill="1" applyAlignment="1">
      <alignment horizontal="center"/>
    </xf>
    <xf numFmtId="0" fontId="64" fillId="12" borderId="0" xfId="0" applyFont="1" applyFill="1" applyAlignment="1">
      <alignment horizontal="center"/>
    </xf>
    <xf numFmtId="0" fontId="65" fillId="8" borderId="0" xfId="0" applyFont="1" applyFill="1" applyAlignment="1">
      <alignment horizontal="center"/>
    </xf>
    <xf numFmtId="0" fontId="66" fillId="8" borderId="0" xfId="0" applyFont="1" applyFill="1" applyAlignment="1">
      <alignment horizontal="center" vertical="center" wrapText="1"/>
    </xf>
    <xf numFmtId="0" fontId="66" fillId="8" borderId="0" xfId="0" applyFont="1" applyFill="1" applyAlignment="1">
      <alignment horizontal="center" vertical="center"/>
    </xf>
    <xf numFmtId="0" fontId="36" fillId="8" borderId="0" xfId="0" applyFont="1" applyFill="1" applyAlignment="1">
      <alignment horizontal="center"/>
    </xf>
    <xf numFmtId="0" fontId="44" fillId="8" borderId="0" xfId="0" applyFont="1" applyFill="1" applyAlignment="1">
      <alignment horizontal="center"/>
    </xf>
    <xf numFmtId="2" fontId="61" fillId="8" borderId="0" xfId="0" applyNumberFormat="1" applyFont="1" applyFill="1" applyAlignment="1">
      <alignment horizontal="center"/>
    </xf>
    <xf numFmtId="0" fontId="44" fillId="12" borderId="0" xfId="0" applyFont="1" applyFill="1" applyAlignment="1">
      <alignment horizontal="left"/>
    </xf>
    <xf numFmtId="14" fontId="18" fillId="8" borderId="0" xfId="0" applyNumberFormat="1" applyFont="1" applyFill="1" applyAlignment="1">
      <alignment horizontal="center"/>
    </xf>
    <xf numFmtId="0" fontId="26" fillId="12" borderId="0" xfId="0" applyFont="1" applyFill="1" applyAlignment="1">
      <alignment horizontal="center"/>
    </xf>
    <xf numFmtId="0" fontId="50" fillId="12" borderId="0" xfId="0" applyFont="1" applyFill="1" applyAlignment="1">
      <alignment horizontal="center" vertical="center"/>
    </xf>
    <xf numFmtId="0" fontId="44" fillId="10" borderId="0" xfId="0" applyFont="1" applyFill="1" applyAlignment="1">
      <alignment horizontal="center"/>
    </xf>
    <xf numFmtId="0" fontId="50" fillId="10" borderId="0" xfId="0" applyFont="1" applyFill="1" applyAlignment="1">
      <alignment horizontal="center" vertical="center"/>
    </xf>
    <xf numFmtId="0" fontId="44" fillId="10" borderId="21" xfId="0" applyFont="1" applyFill="1" applyBorder="1" applyAlignment="1">
      <alignment horizontal="center"/>
    </xf>
    <xf numFmtId="0" fontId="44" fillId="12" borderId="0" xfId="0" applyFont="1" applyFill="1" applyAlignment="1">
      <alignment horizontal="center" vertical="center"/>
    </xf>
    <xf numFmtId="0" fontId="45" fillId="0" borderId="24" xfId="0" applyFont="1" applyBorder="1" applyAlignment="1">
      <alignment horizontal="center"/>
    </xf>
    <xf numFmtId="0" fontId="45" fillId="0" borderId="38" xfId="0" applyFont="1" applyBorder="1" applyAlignment="1">
      <alignment horizontal="center"/>
    </xf>
    <xf numFmtId="0" fontId="45" fillId="0" borderId="25" xfId="0" applyFont="1" applyBorder="1" applyAlignment="1">
      <alignment horizontal="center"/>
    </xf>
    <xf numFmtId="0" fontId="0" fillId="0" borderId="0" xfId="0"/>
    <xf numFmtId="0" fontId="47" fillId="12" borderId="0" xfId="0" applyFont="1" applyFill="1" applyAlignment="1">
      <alignment horizontal="center" vertical="center"/>
    </xf>
    <xf numFmtId="0" fontId="50" fillId="12" borderId="34" xfId="0" applyFont="1" applyFill="1" applyBorder="1" applyAlignment="1">
      <alignment horizontal="center"/>
    </xf>
    <xf numFmtId="0" fontId="57" fillId="12" borderId="0" xfId="0" applyFont="1" applyFill="1"/>
  </cellXfs>
  <cellStyles count="4">
    <cellStyle name="Comma" xfId="1" builtinId="3"/>
    <cellStyle name="Hyperlink" xfId="3" builtinId="8"/>
    <cellStyle name="Normal" xfId="0" builtinId="0"/>
    <cellStyle name="Percent" xfId="2" builtinId="5"/>
  </cellStyles>
  <dxfs count="23">
    <dxf>
      <numFmt numFmtId="187" formatCode="0.0\X;\(0.0\X\)"/>
    </dxf>
    <dxf>
      <numFmt numFmtId="187" formatCode="0.0\X;\(0.0\X\)"/>
    </dxf>
    <dxf>
      <numFmt numFmtId="187" formatCode="0.0\X;\(0.0\X\)"/>
    </dxf>
    <dxf>
      <alignment horizontal="right" vertical="bottom" textRotation="0" wrapText="0" indent="0" justifyLastLine="0" shrinkToFit="0" readingOrder="0"/>
    </dxf>
    <dxf>
      <numFmt numFmtId="200" formatCode="0.00\X;\(0.00\X\)"/>
    </dxf>
    <dxf>
      <numFmt numFmtId="200" formatCode="0.00\X;\(0.00\X\)"/>
    </dxf>
    <dxf>
      <numFmt numFmtId="200" formatCode="0.00\X;\(0.00\X\)"/>
    </dxf>
    <dxf>
      <numFmt numFmtId="200" formatCode="0.00\X;\(0.00\X\)"/>
    </dxf>
    <dxf>
      <numFmt numFmtId="200" formatCode="0.00\X;\(0.00\X\)"/>
    </dxf>
    <dxf>
      <numFmt numFmtId="200" formatCode="0.00\X;\(0.00\X\)"/>
    </dxf>
    <dxf>
      <numFmt numFmtId="200" formatCode="0.00\X;\(0.00\X\)"/>
    </dxf>
    <dxf>
      <font>
        <b/>
        <i val="0"/>
        <strike val="0"/>
        <condense val="0"/>
        <extend val="0"/>
        <outline val="0"/>
        <shadow val="0"/>
        <u val="none"/>
        <vertAlign val="baseline"/>
        <sz val="12"/>
        <color theme="0"/>
        <name val="Calibri"/>
        <family val="2"/>
        <scheme val="minor"/>
      </font>
      <numFmt numFmtId="190" formatCode="0&quot;P&quot;"/>
      <fill>
        <patternFill patternType="solid">
          <fgColor indexed="64"/>
          <bgColor rgb="FF002060"/>
        </patternFill>
      </fill>
      <alignment horizontal="right" vertical="bottom" textRotation="0" wrapText="0" indent="0" justifyLastLine="0" shrinkToFit="0" readingOrder="0"/>
    </dxf>
    <dxf>
      <numFmt numFmtId="196" formatCode="#,##0.00;\(#,##0.00\);\-"/>
      <alignment horizontal="right" vertical="bottom" textRotation="0" wrapText="0" indent="0" justifyLastLine="0" shrinkToFit="0" readingOrder="0"/>
    </dxf>
    <dxf>
      <numFmt numFmtId="196" formatCode="#,##0.00;\(#,##0.00\);\-"/>
      <alignment horizontal="right" vertical="bottom" textRotation="0" wrapText="0" indent="0" justifyLastLine="0" shrinkToFit="0" readingOrder="0"/>
    </dxf>
    <dxf>
      <numFmt numFmtId="196" formatCode="#,##0.00;\(#,##0.00\);\-"/>
      <alignment horizontal="right" vertical="bottom" textRotation="0" wrapText="0" indent="0" justifyLastLine="0" shrinkToFit="0" readingOrder="0"/>
    </dxf>
    <dxf>
      <numFmt numFmtId="196" formatCode="#,##0.00;\(#,##0.00\);\-"/>
      <alignment horizontal="right" vertical="bottom" textRotation="0" wrapText="0" indent="0" justifyLastLine="0" shrinkToFit="0" readingOrder="0"/>
    </dxf>
    <dxf>
      <numFmt numFmtId="196" formatCode="#,##0.00;\(#,##0.00\);\-"/>
      <alignment horizontal="right" vertical="bottom" textRotation="0" wrapText="0" indent="0" justifyLastLine="0" shrinkToFit="0" readingOrder="0"/>
    </dxf>
    <dxf>
      <numFmt numFmtId="196" formatCode="#,##0.00;\(#,##0.00\);\-"/>
      <alignment horizontal="right" vertical="bottom" textRotation="0" wrapText="0" indent="0" justifyLastLine="0" shrinkToFit="0" readingOrder="0"/>
    </dxf>
    <dxf>
      <numFmt numFmtId="196" formatCode="#,##0.00;\(#,##0.00\);\-"/>
      <alignment horizontal="right" vertical="bottom" textRotation="0" wrapText="0" indent="0" justifyLastLine="0" shrinkToFit="0" readingOrder="0"/>
    </dxf>
    <dxf>
      <numFmt numFmtId="196" formatCode="#,##0.00;\(#,##0.00\);\-"/>
      <alignment horizontal="right" vertical="bottom" textRotation="0" wrapText="0" indent="0" justifyLastLine="0" shrinkToFit="0" readingOrder="0"/>
    </dxf>
    <dxf>
      <numFmt numFmtId="199" formatCode="&quot;FY&quot;\ 0&quot; P &quot;"/>
    </dxf>
    <dxf>
      <font>
        <b val="0"/>
        <i val="0"/>
        <strike val="0"/>
        <condense val="0"/>
        <extend val="0"/>
        <outline val="0"/>
        <shadow val="0"/>
        <u val="none"/>
        <vertAlign val="baseline"/>
        <sz val="11"/>
        <color theme="1"/>
        <name val="Calibri"/>
        <family val="2"/>
        <scheme val="none"/>
      </font>
      <numFmt numFmtId="182" formatCode="_ * #,##0_ ;_ * \-#,##0_ ;_ * &quot;-&quot;??_ ;_ @_ "/>
    </dxf>
    <dxf>
      <font>
        <b/>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D7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Calculations!$C$2</c:f>
              <c:strCache>
                <c:ptCount val="1"/>
                <c:pt idx="0">
                  <c:v>Share Price</c:v>
                </c:pt>
              </c:strCache>
            </c:strRef>
          </c:tx>
          <c:spPr>
            <a:ln w="28575" cap="rnd">
              <a:solidFill>
                <a:srgbClr val="002060"/>
              </a:solidFill>
              <a:round/>
            </a:ln>
            <a:effectLst/>
          </c:spPr>
          <c:marker>
            <c:symbol val="none"/>
          </c:marker>
          <c:cat>
            <c:numRef>
              <c:f>Calculations!$B$3:$B$1256</c:f>
              <c:numCache>
                <c:formatCode>m/d/yyyy</c:formatCode>
                <c:ptCount val="1254"/>
                <c:pt idx="0">
                  <c:v>45868</c:v>
                </c:pt>
                <c:pt idx="1">
                  <c:v>45867</c:v>
                </c:pt>
                <c:pt idx="2">
                  <c:v>45866</c:v>
                </c:pt>
                <c:pt idx="3">
                  <c:v>45865</c:v>
                </c:pt>
                <c:pt idx="4">
                  <c:v>45864</c:v>
                </c:pt>
                <c:pt idx="5">
                  <c:v>45863</c:v>
                </c:pt>
                <c:pt idx="6">
                  <c:v>45862</c:v>
                </c:pt>
                <c:pt idx="7">
                  <c:v>45861</c:v>
                </c:pt>
                <c:pt idx="8">
                  <c:v>45860</c:v>
                </c:pt>
                <c:pt idx="9">
                  <c:v>45859</c:v>
                </c:pt>
                <c:pt idx="10">
                  <c:v>45858</c:v>
                </c:pt>
                <c:pt idx="11">
                  <c:v>45857</c:v>
                </c:pt>
                <c:pt idx="12">
                  <c:v>45856</c:v>
                </c:pt>
                <c:pt idx="13">
                  <c:v>45855</c:v>
                </c:pt>
                <c:pt idx="14">
                  <c:v>45854</c:v>
                </c:pt>
                <c:pt idx="15">
                  <c:v>45853</c:v>
                </c:pt>
                <c:pt idx="16">
                  <c:v>45852</c:v>
                </c:pt>
                <c:pt idx="17">
                  <c:v>45851</c:v>
                </c:pt>
                <c:pt idx="18">
                  <c:v>45850</c:v>
                </c:pt>
                <c:pt idx="19">
                  <c:v>45849</c:v>
                </c:pt>
                <c:pt idx="20">
                  <c:v>45848</c:v>
                </c:pt>
                <c:pt idx="21">
                  <c:v>45847</c:v>
                </c:pt>
                <c:pt idx="22">
                  <c:v>45846</c:v>
                </c:pt>
                <c:pt idx="23">
                  <c:v>45845</c:v>
                </c:pt>
                <c:pt idx="24">
                  <c:v>45844</c:v>
                </c:pt>
                <c:pt idx="25">
                  <c:v>45843</c:v>
                </c:pt>
                <c:pt idx="26">
                  <c:v>45842</c:v>
                </c:pt>
                <c:pt idx="27">
                  <c:v>45841</c:v>
                </c:pt>
                <c:pt idx="28">
                  <c:v>45840</c:v>
                </c:pt>
                <c:pt idx="29">
                  <c:v>45839</c:v>
                </c:pt>
                <c:pt idx="30">
                  <c:v>45838</c:v>
                </c:pt>
                <c:pt idx="31">
                  <c:v>45837</c:v>
                </c:pt>
                <c:pt idx="32">
                  <c:v>45836</c:v>
                </c:pt>
                <c:pt idx="33">
                  <c:v>45835</c:v>
                </c:pt>
                <c:pt idx="34">
                  <c:v>45834</c:v>
                </c:pt>
                <c:pt idx="35">
                  <c:v>45833</c:v>
                </c:pt>
                <c:pt idx="36">
                  <c:v>45832</c:v>
                </c:pt>
                <c:pt idx="37">
                  <c:v>45831</c:v>
                </c:pt>
                <c:pt idx="38">
                  <c:v>45830</c:v>
                </c:pt>
                <c:pt idx="39">
                  <c:v>45829</c:v>
                </c:pt>
                <c:pt idx="40">
                  <c:v>45828</c:v>
                </c:pt>
                <c:pt idx="41">
                  <c:v>45827</c:v>
                </c:pt>
                <c:pt idx="42">
                  <c:v>45826</c:v>
                </c:pt>
                <c:pt idx="43">
                  <c:v>45825</c:v>
                </c:pt>
                <c:pt idx="44">
                  <c:v>45824</c:v>
                </c:pt>
                <c:pt idx="45">
                  <c:v>45823</c:v>
                </c:pt>
                <c:pt idx="46">
                  <c:v>45822</c:v>
                </c:pt>
                <c:pt idx="47">
                  <c:v>45821</c:v>
                </c:pt>
                <c:pt idx="48">
                  <c:v>45820</c:v>
                </c:pt>
                <c:pt idx="49">
                  <c:v>45819</c:v>
                </c:pt>
                <c:pt idx="50">
                  <c:v>45818</c:v>
                </c:pt>
                <c:pt idx="51">
                  <c:v>45817</c:v>
                </c:pt>
                <c:pt idx="52">
                  <c:v>45816</c:v>
                </c:pt>
                <c:pt idx="53">
                  <c:v>45815</c:v>
                </c:pt>
                <c:pt idx="54">
                  <c:v>45814</c:v>
                </c:pt>
                <c:pt idx="55">
                  <c:v>45813</c:v>
                </c:pt>
                <c:pt idx="56">
                  <c:v>45812</c:v>
                </c:pt>
                <c:pt idx="57">
                  <c:v>45811</c:v>
                </c:pt>
                <c:pt idx="58">
                  <c:v>45810</c:v>
                </c:pt>
                <c:pt idx="59">
                  <c:v>45809</c:v>
                </c:pt>
                <c:pt idx="60">
                  <c:v>45808</c:v>
                </c:pt>
                <c:pt idx="61">
                  <c:v>45807</c:v>
                </c:pt>
                <c:pt idx="62">
                  <c:v>45806</c:v>
                </c:pt>
                <c:pt idx="63">
                  <c:v>45805</c:v>
                </c:pt>
                <c:pt idx="64">
                  <c:v>45804</c:v>
                </c:pt>
                <c:pt idx="65">
                  <c:v>45803</c:v>
                </c:pt>
                <c:pt idx="66">
                  <c:v>45802</c:v>
                </c:pt>
                <c:pt idx="67">
                  <c:v>45801</c:v>
                </c:pt>
                <c:pt idx="68">
                  <c:v>45800</c:v>
                </c:pt>
                <c:pt idx="69">
                  <c:v>45799</c:v>
                </c:pt>
                <c:pt idx="70">
                  <c:v>45798</c:v>
                </c:pt>
                <c:pt idx="71">
                  <c:v>45797</c:v>
                </c:pt>
                <c:pt idx="72">
                  <c:v>45796</c:v>
                </c:pt>
                <c:pt idx="73">
                  <c:v>45795</c:v>
                </c:pt>
                <c:pt idx="74">
                  <c:v>45794</c:v>
                </c:pt>
                <c:pt idx="75">
                  <c:v>45793</c:v>
                </c:pt>
                <c:pt idx="76">
                  <c:v>45792</c:v>
                </c:pt>
                <c:pt idx="77">
                  <c:v>45791</c:v>
                </c:pt>
                <c:pt idx="78">
                  <c:v>45790</c:v>
                </c:pt>
                <c:pt idx="79">
                  <c:v>45789</c:v>
                </c:pt>
                <c:pt idx="80">
                  <c:v>45788</c:v>
                </c:pt>
                <c:pt idx="81">
                  <c:v>45787</c:v>
                </c:pt>
                <c:pt idx="82">
                  <c:v>45786</c:v>
                </c:pt>
                <c:pt idx="83">
                  <c:v>45785</c:v>
                </c:pt>
                <c:pt idx="84">
                  <c:v>45784</c:v>
                </c:pt>
                <c:pt idx="85">
                  <c:v>45783</c:v>
                </c:pt>
                <c:pt idx="86">
                  <c:v>45782</c:v>
                </c:pt>
                <c:pt idx="87">
                  <c:v>45781</c:v>
                </c:pt>
                <c:pt idx="88">
                  <c:v>45780</c:v>
                </c:pt>
                <c:pt idx="89">
                  <c:v>45779</c:v>
                </c:pt>
                <c:pt idx="90">
                  <c:v>45778</c:v>
                </c:pt>
                <c:pt idx="91">
                  <c:v>45777</c:v>
                </c:pt>
                <c:pt idx="92">
                  <c:v>45776</c:v>
                </c:pt>
                <c:pt idx="93">
                  <c:v>45775</c:v>
                </c:pt>
                <c:pt idx="94">
                  <c:v>45774</c:v>
                </c:pt>
                <c:pt idx="95">
                  <c:v>45773</c:v>
                </c:pt>
                <c:pt idx="96">
                  <c:v>45772</c:v>
                </c:pt>
                <c:pt idx="97">
                  <c:v>45771</c:v>
                </c:pt>
                <c:pt idx="98">
                  <c:v>45770</c:v>
                </c:pt>
                <c:pt idx="99">
                  <c:v>45769</c:v>
                </c:pt>
                <c:pt idx="100">
                  <c:v>45768</c:v>
                </c:pt>
                <c:pt idx="101">
                  <c:v>45767</c:v>
                </c:pt>
                <c:pt idx="102">
                  <c:v>45766</c:v>
                </c:pt>
                <c:pt idx="103">
                  <c:v>45765</c:v>
                </c:pt>
                <c:pt idx="104">
                  <c:v>45764</c:v>
                </c:pt>
                <c:pt idx="105">
                  <c:v>45763</c:v>
                </c:pt>
                <c:pt idx="106">
                  <c:v>45762</c:v>
                </c:pt>
                <c:pt idx="107">
                  <c:v>45761</c:v>
                </c:pt>
                <c:pt idx="108">
                  <c:v>45760</c:v>
                </c:pt>
                <c:pt idx="109">
                  <c:v>45759</c:v>
                </c:pt>
                <c:pt idx="110">
                  <c:v>45758</c:v>
                </c:pt>
                <c:pt idx="111">
                  <c:v>45757</c:v>
                </c:pt>
                <c:pt idx="112">
                  <c:v>45756</c:v>
                </c:pt>
                <c:pt idx="113">
                  <c:v>45755</c:v>
                </c:pt>
                <c:pt idx="114">
                  <c:v>45754</c:v>
                </c:pt>
                <c:pt idx="115">
                  <c:v>45753</c:v>
                </c:pt>
                <c:pt idx="116">
                  <c:v>45752</c:v>
                </c:pt>
                <c:pt idx="117">
                  <c:v>45751</c:v>
                </c:pt>
                <c:pt idx="118">
                  <c:v>45750</c:v>
                </c:pt>
                <c:pt idx="119">
                  <c:v>45749</c:v>
                </c:pt>
                <c:pt idx="120">
                  <c:v>45748</c:v>
                </c:pt>
                <c:pt idx="121">
                  <c:v>45747</c:v>
                </c:pt>
                <c:pt idx="122">
                  <c:v>45746</c:v>
                </c:pt>
                <c:pt idx="123">
                  <c:v>45745</c:v>
                </c:pt>
                <c:pt idx="124">
                  <c:v>45744</c:v>
                </c:pt>
                <c:pt idx="125">
                  <c:v>45743</c:v>
                </c:pt>
                <c:pt idx="126">
                  <c:v>45742</c:v>
                </c:pt>
                <c:pt idx="127">
                  <c:v>45741</c:v>
                </c:pt>
                <c:pt idx="128">
                  <c:v>45740</c:v>
                </c:pt>
                <c:pt idx="129">
                  <c:v>45739</c:v>
                </c:pt>
                <c:pt idx="130">
                  <c:v>45738</c:v>
                </c:pt>
                <c:pt idx="131">
                  <c:v>45737</c:v>
                </c:pt>
                <c:pt idx="132">
                  <c:v>45736</c:v>
                </c:pt>
                <c:pt idx="133">
                  <c:v>45735</c:v>
                </c:pt>
                <c:pt idx="134">
                  <c:v>45734</c:v>
                </c:pt>
                <c:pt idx="135">
                  <c:v>45733</c:v>
                </c:pt>
                <c:pt idx="136">
                  <c:v>45732</c:v>
                </c:pt>
                <c:pt idx="137">
                  <c:v>45731</c:v>
                </c:pt>
                <c:pt idx="138">
                  <c:v>45730</c:v>
                </c:pt>
                <c:pt idx="139">
                  <c:v>45729</c:v>
                </c:pt>
                <c:pt idx="140">
                  <c:v>45728</c:v>
                </c:pt>
                <c:pt idx="141">
                  <c:v>45727</c:v>
                </c:pt>
                <c:pt idx="142">
                  <c:v>45726</c:v>
                </c:pt>
                <c:pt idx="143">
                  <c:v>45725</c:v>
                </c:pt>
                <c:pt idx="144">
                  <c:v>45724</c:v>
                </c:pt>
                <c:pt idx="145">
                  <c:v>45723</c:v>
                </c:pt>
                <c:pt idx="146">
                  <c:v>45722</c:v>
                </c:pt>
                <c:pt idx="147">
                  <c:v>45721</c:v>
                </c:pt>
                <c:pt idx="148">
                  <c:v>45720</c:v>
                </c:pt>
                <c:pt idx="149">
                  <c:v>45719</c:v>
                </c:pt>
                <c:pt idx="150">
                  <c:v>45718</c:v>
                </c:pt>
                <c:pt idx="151">
                  <c:v>45717</c:v>
                </c:pt>
                <c:pt idx="152">
                  <c:v>45716</c:v>
                </c:pt>
                <c:pt idx="153">
                  <c:v>45715</c:v>
                </c:pt>
                <c:pt idx="154">
                  <c:v>45714</c:v>
                </c:pt>
                <c:pt idx="155">
                  <c:v>45713</c:v>
                </c:pt>
                <c:pt idx="156">
                  <c:v>45712</c:v>
                </c:pt>
                <c:pt idx="157">
                  <c:v>45711</c:v>
                </c:pt>
                <c:pt idx="158">
                  <c:v>45710</c:v>
                </c:pt>
                <c:pt idx="159">
                  <c:v>45709</c:v>
                </c:pt>
                <c:pt idx="160">
                  <c:v>45708</c:v>
                </c:pt>
                <c:pt idx="161">
                  <c:v>45707</c:v>
                </c:pt>
                <c:pt idx="162">
                  <c:v>45706</c:v>
                </c:pt>
                <c:pt idx="163">
                  <c:v>45705</c:v>
                </c:pt>
                <c:pt idx="164">
                  <c:v>45704</c:v>
                </c:pt>
                <c:pt idx="165">
                  <c:v>45703</c:v>
                </c:pt>
                <c:pt idx="166">
                  <c:v>45702</c:v>
                </c:pt>
                <c:pt idx="167">
                  <c:v>45701</c:v>
                </c:pt>
                <c:pt idx="168">
                  <c:v>45700</c:v>
                </c:pt>
                <c:pt idx="169">
                  <c:v>45699</c:v>
                </c:pt>
                <c:pt idx="170">
                  <c:v>45698</c:v>
                </c:pt>
                <c:pt idx="171">
                  <c:v>45697</c:v>
                </c:pt>
                <c:pt idx="172">
                  <c:v>45696</c:v>
                </c:pt>
                <c:pt idx="173">
                  <c:v>45695</c:v>
                </c:pt>
                <c:pt idx="174">
                  <c:v>45694</c:v>
                </c:pt>
                <c:pt idx="175">
                  <c:v>45693</c:v>
                </c:pt>
                <c:pt idx="176">
                  <c:v>45692</c:v>
                </c:pt>
                <c:pt idx="177">
                  <c:v>45691</c:v>
                </c:pt>
                <c:pt idx="178">
                  <c:v>45690</c:v>
                </c:pt>
                <c:pt idx="179">
                  <c:v>45689</c:v>
                </c:pt>
                <c:pt idx="180">
                  <c:v>45688</c:v>
                </c:pt>
                <c:pt idx="181">
                  <c:v>45687</c:v>
                </c:pt>
                <c:pt idx="182">
                  <c:v>45686</c:v>
                </c:pt>
                <c:pt idx="183">
                  <c:v>45685</c:v>
                </c:pt>
                <c:pt idx="184">
                  <c:v>45684</c:v>
                </c:pt>
                <c:pt idx="185">
                  <c:v>45683</c:v>
                </c:pt>
                <c:pt idx="186">
                  <c:v>45682</c:v>
                </c:pt>
                <c:pt idx="187">
                  <c:v>45681</c:v>
                </c:pt>
                <c:pt idx="188">
                  <c:v>45680</c:v>
                </c:pt>
                <c:pt idx="189">
                  <c:v>45679</c:v>
                </c:pt>
                <c:pt idx="190">
                  <c:v>45678</c:v>
                </c:pt>
                <c:pt idx="191">
                  <c:v>45677</c:v>
                </c:pt>
                <c:pt idx="192">
                  <c:v>45676</c:v>
                </c:pt>
                <c:pt idx="193">
                  <c:v>45675</c:v>
                </c:pt>
                <c:pt idx="194">
                  <c:v>45674</c:v>
                </c:pt>
                <c:pt idx="195">
                  <c:v>45673</c:v>
                </c:pt>
                <c:pt idx="196">
                  <c:v>45672</c:v>
                </c:pt>
                <c:pt idx="197">
                  <c:v>45671</c:v>
                </c:pt>
                <c:pt idx="198">
                  <c:v>45670</c:v>
                </c:pt>
                <c:pt idx="199">
                  <c:v>45669</c:v>
                </c:pt>
                <c:pt idx="200">
                  <c:v>45668</c:v>
                </c:pt>
                <c:pt idx="201">
                  <c:v>45667</c:v>
                </c:pt>
                <c:pt idx="202">
                  <c:v>45666</c:v>
                </c:pt>
                <c:pt idx="203">
                  <c:v>45665</c:v>
                </c:pt>
                <c:pt idx="204">
                  <c:v>45664</c:v>
                </c:pt>
                <c:pt idx="205">
                  <c:v>45663</c:v>
                </c:pt>
                <c:pt idx="206">
                  <c:v>45662</c:v>
                </c:pt>
                <c:pt idx="207">
                  <c:v>45661</c:v>
                </c:pt>
                <c:pt idx="208">
                  <c:v>45660</c:v>
                </c:pt>
                <c:pt idx="209">
                  <c:v>45659</c:v>
                </c:pt>
                <c:pt idx="210">
                  <c:v>45658</c:v>
                </c:pt>
                <c:pt idx="211">
                  <c:v>45657</c:v>
                </c:pt>
                <c:pt idx="212">
                  <c:v>45656</c:v>
                </c:pt>
                <c:pt idx="213">
                  <c:v>45655</c:v>
                </c:pt>
                <c:pt idx="214">
                  <c:v>45654</c:v>
                </c:pt>
                <c:pt idx="215">
                  <c:v>45653</c:v>
                </c:pt>
                <c:pt idx="216">
                  <c:v>45652</c:v>
                </c:pt>
                <c:pt idx="217">
                  <c:v>45651</c:v>
                </c:pt>
                <c:pt idx="218">
                  <c:v>45650</c:v>
                </c:pt>
                <c:pt idx="219">
                  <c:v>45649</c:v>
                </c:pt>
                <c:pt idx="220">
                  <c:v>45648</c:v>
                </c:pt>
                <c:pt idx="221">
                  <c:v>45647</c:v>
                </c:pt>
                <c:pt idx="222">
                  <c:v>45646</c:v>
                </c:pt>
                <c:pt idx="223">
                  <c:v>45645</c:v>
                </c:pt>
                <c:pt idx="224">
                  <c:v>45644</c:v>
                </c:pt>
                <c:pt idx="225">
                  <c:v>45643</c:v>
                </c:pt>
                <c:pt idx="226">
                  <c:v>45642</c:v>
                </c:pt>
                <c:pt idx="227">
                  <c:v>45641</c:v>
                </c:pt>
                <c:pt idx="228">
                  <c:v>45640</c:v>
                </c:pt>
                <c:pt idx="229">
                  <c:v>45639</c:v>
                </c:pt>
                <c:pt idx="230">
                  <c:v>45638</c:v>
                </c:pt>
                <c:pt idx="231">
                  <c:v>45637</c:v>
                </c:pt>
                <c:pt idx="232">
                  <c:v>45636</c:v>
                </c:pt>
                <c:pt idx="233">
                  <c:v>45635</c:v>
                </c:pt>
                <c:pt idx="234">
                  <c:v>45634</c:v>
                </c:pt>
                <c:pt idx="235">
                  <c:v>45633</c:v>
                </c:pt>
                <c:pt idx="236">
                  <c:v>45632</c:v>
                </c:pt>
                <c:pt idx="237">
                  <c:v>45631</c:v>
                </c:pt>
                <c:pt idx="238">
                  <c:v>45630</c:v>
                </c:pt>
                <c:pt idx="239">
                  <c:v>45629</c:v>
                </c:pt>
                <c:pt idx="240">
                  <c:v>45628</c:v>
                </c:pt>
                <c:pt idx="241">
                  <c:v>45627</c:v>
                </c:pt>
                <c:pt idx="242">
                  <c:v>45626</c:v>
                </c:pt>
                <c:pt idx="243">
                  <c:v>45625</c:v>
                </c:pt>
                <c:pt idx="244">
                  <c:v>45624</c:v>
                </c:pt>
                <c:pt idx="245">
                  <c:v>45623</c:v>
                </c:pt>
                <c:pt idx="246">
                  <c:v>45622</c:v>
                </c:pt>
                <c:pt idx="247">
                  <c:v>45621</c:v>
                </c:pt>
                <c:pt idx="248">
                  <c:v>45620</c:v>
                </c:pt>
                <c:pt idx="249">
                  <c:v>45619</c:v>
                </c:pt>
                <c:pt idx="250">
                  <c:v>45618</c:v>
                </c:pt>
                <c:pt idx="251">
                  <c:v>45617</c:v>
                </c:pt>
                <c:pt idx="252">
                  <c:v>45616</c:v>
                </c:pt>
                <c:pt idx="253">
                  <c:v>45615</c:v>
                </c:pt>
                <c:pt idx="254">
                  <c:v>45614</c:v>
                </c:pt>
                <c:pt idx="255">
                  <c:v>45613</c:v>
                </c:pt>
                <c:pt idx="256">
                  <c:v>45612</c:v>
                </c:pt>
                <c:pt idx="257">
                  <c:v>45611</c:v>
                </c:pt>
                <c:pt idx="258">
                  <c:v>45610</c:v>
                </c:pt>
                <c:pt idx="259">
                  <c:v>45609</c:v>
                </c:pt>
                <c:pt idx="260">
                  <c:v>45608</c:v>
                </c:pt>
                <c:pt idx="261">
                  <c:v>45607</c:v>
                </c:pt>
                <c:pt idx="262">
                  <c:v>45606</c:v>
                </c:pt>
                <c:pt idx="263">
                  <c:v>45605</c:v>
                </c:pt>
                <c:pt idx="264">
                  <c:v>45604</c:v>
                </c:pt>
                <c:pt idx="265">
                  <c:v>45603</c:v>
                </c:pt>
                <c:pt idx="266">
                  <c:v>45602</c:v>
                </c:pt>
                <c:pt idx="267">
                  <c:v>45601</c:v>
                </c:pt>
                <c:pt idx="268">
                  <c:v>45600</c:v>
                </c:pt>
                <c:pt idx="269">
                  <c:v>45599</c:v>
                </c:pt>
                <c:pt idx="270">
                  <c:v>45598</c:v>
                </c:pt>
                <c:pt idx="271">
                  <c:v>45597</c:v>
                </c:pt>
                <c:pt idx="272">
                  <c:v>45596</c:v>
                </c:pt>
                <c:pt idx="273">
                  <c:v>45595</c:v>
                </c:pt>
                <c:pt idx="274">
                  <c:v>45594</c:v>
                </c:pt>
                <c:pt idx="275">
                  <c:v>45593</c:v>
                </c:pt>
                <c:pt idx="276">
                  <c:v>45592</c:v>
                </c:pt>
                <c:pt idx="277">
                  <c:v>45591</c:v>
                </c:pt>
                <c:pt idx="278">
                  <c:v>45590</c:v>
                </c:pt>
                <c:pt idx="279">
                  <c:v>45589</c:v>
                </c:pt>
                <c:pt idx="280">
                  <c:v>45588</c:v>
                </c:pt>
                <c:pt idx="281">
                  <c:v>45587</c:v>
                </c:pt>
                <c:pt idx="282">
                  <c:v>45586</c:v>
                </c:pt>
                <c:pt idx="283">
                  <c:v>45585</c:v>
                </c:pt>
                <c:pt idx="284">
                  <c:v>45584</c:v>
                </c:pt>
                <c:pt idx="285">
                  <c:v>45583</c:v>
                </c:pt>
                <c:pt idx="286">
                  <c:v>45582</c:v>
                </c:pt>
                <c:pt idx="287">
                  <c:v>45581</c:v>
                </c:pt>
                <c:pt idx="288">
                  <c:v>45580</c:v>
                </c:pt>
                <c:pt idx="289">
                  <c:v>45579</c:v>
                </c:pt>
                <c:pt idx="290">
                  <c:v>45578</c:v>
                </c:pt>
                <c:pt idx="291">
                  <c:v>45577</c:v>
                </c:pt>
                <c:pt idx="292">
                  <c:v>45576</c:v>
                </c:pt>
                <c:pt idx="293">
                  <c:v>45575</c:v>
                </c:pt>
                <c:pt idx="294">
                  <c:v>45574</c:v>
                </c:pt>
                <c:pt idx="295">
                  <c:v>45573</c:v>
                </c:pt>
                <c:pt idx="296">
                  <c:v>45572</c:v>
                </c:pt>
                <c:pt idx="297">
                  <c:v>45571</c:v>
                </c:pt>
                <c:pt idx="298">
                  <c:v>45570</c:v>
                </c:pt>
                <c:pt idx="299">
                  <c:v>45569</c:v>
                </c:pt>
                <c:pt idx="300">
                  <c:v>45568</c:v>
                </c:pt>
                <c:pt idx="301">
                  <c:v>45567</c:v>
                </c:pt>
                <c:pt idx="302">
                  <c:v>45566</c:v>
                </c:pt>
                <c:pt idx="303">
                  <c:v>45565</c:v>
                </c:pt>
                <c:pt idx="304">
                  <c:v>45564</c:v>
                </c:pt>
                <c:pt idx="305">
                  <c:v>45563</c:v>
                </c:pt>
                <c:pt idx="306">
                  <c:v>45562</c:v>
                </c:pt>
                <c:pt idx="307">
                  <c:v>45561</c:v>
                </c:pt>
                <c:pt idx="308">
                  <c:v>45560</c:v>
                </c:pt>
                <c:pt idx="309">
                  <c:v>45559</c:v>
                </c:pt>
                <c:pt idx="310">
                  <c:v>45558</c:v>
                </c:pt>
                <c:pt idx="311">
                  <c:v>45557</c:v>
                </c:pt>
                <c:pt idx="312">
                  <c:v>45556</c:v>
                </c:pt>
                <c:pt idx="313">
                  <c:v>45555</c:v>
                </c:pt>
                <c:pt idx="314">
                  <c:v>45554</c:v>
                </c:pt>
                <c:pt idx="315">
                  <c:v>45553</c:v>
                </c:pt>
                <c:pt idx="316">
                  <c:v>45552</c:v>
                </c:pt>
                <c:pt idx="317">
                  <c:v>45551</c:v>
                </c:pt>
                <c:pt idx="318">
                  <c:v>45550</c:v>
                </c:pt>
                <c:pt idx="319">
                  <c:v>45549</c:v>
                </c:pt>
                <c:pt idx="320">
                  <c:v>45548</c:v>
                </c:pt>
                <c:pt idx="321">
                  <c:v>45547</c:v>
                </c:pt>
                <c:pt idx="322">
                  <c:v>45546</c:v>
                </c:pt>
                <c:pt idx="323">
                  <c:v>45545</c:v>
                </c:pt>
                <c:pt idx="324">
                  <c:v>45544</c:v>
                </c:pt>
                <c:pt idx="325">
                  <c:v>45543</c:v>
                </c:pt>
                <c:pt idx="326">
                  <c:v>45542</c:v>
                </c:pt>
                <c:pt idx="327">
                  <c:v>45541</c:v>
                </c:pt>
                <c:pt idx="328">
                  <c:v>45540</c:v>
                </c:pt>
                <c:pt idx="329">
                  <c:v>45539</c:v>
                </c:pt>
                <c:pt idx="330">
                  <c:v>45538</c:v>
                </c:pt>
                <c:pt idx="331">
                  <c:v>45537</c:v>
                </c:pt>
                <c:pt idx="332">
                  <c:v>45536</c:v>
                </c:pt>
                <c:pt idx="333">
                  <c:v>45535</c:v>
                </c:pt>
                <c:pt idx="334">
                  <c:v>45534</c:v>
                </c:pt>
                <c:pt idx="335">
                  <c:v>45533</c:v>
                </c:pt>
                <c:pt idx="336">
                  <c:v>45532</c:v>
                </c:pt>
                <c:pt idx="337">
                  <c:v>45531</c:v>
                </c:pt>
                <c:pt idx="338">
                  <c:v>45530</c:v>
                </c:pt>
                <c:pt idx="339">
                  <c:v>45529</c:v>
                </c:pt>
                <c:pt idx="340">
                  <c:v>45528</c:v>
                </c:pt>
                <c:pt idx="341">
                  <c:v>45527</c:v>
                </c:pt>
                <c:pt idx="342">
                  <c:v>45526</c:v>
                </c:pt>
                <c:pt idx="343">
                  <c:v>45525</c:v>
                </c:pt>
                <c:pt idx="344">
                  <c:v>45524</c:v>
                </c:pt>
                <c:pt idx="345">
                  <c:v>45523</c:v>
                </c:pt>
                <c:pt idx="346">
                  <c:v>45522</c:v>
                </c:pt>
                <c:pt idx="347">
                  <c:v>45521</c:v>
                </c:pt>
                <c:pt idx="348">
                  <c:v>45520</c:v>
                </c:pt>
                <c:pt idx="349">
                  <c:v>45519</c:v>
                </c:pt>
                <c:pt idx="350">
                  <c:v>45518</c:v>
                </c:pt>
                <c:pt idx="351">
                  <c:v>45517</c:v>
                </c:pt>
                <c:pt idx="352">
                  <c:v>45516</c:v>
                </c:pt>
                <c:pt idx="353">
                  <c:v>45515</c:v>
                </c:pt>
                <c:pt idx="354">
                  <c:v>45514</c:v>
                </c:pt>
                <c:pt idx="355">
                  <c:v>45513</c:v>
                </c:pt>
                <c:pt idx="356">
                  <c:v>45512</c:v>
                </c:pt>
                <c:pt idx="357">
                  <c:v>45511</c:v>
                </c:pt>
                <c:pt idx="358">
                  <c:v>45510</c:v>
                </c:pt>
                <c:pt idx="359">
                  <c:v>45509</c:v>
                </c:pt>
                <c:pt idx="360">
                  <c:v>45508</c:v>
                </c:pt>
                <c:pt idx="361">
                  <c:v>45507</c:v>
                </c:pt>
                <c:pt idx="362">
                  <c:v>45506</c:v>
                </c:pt>
                <c:pt idx="363">
                  <c:v>45505</c:v>
                </c:pt>
                <c:pt idx="364">
                  <c:v>45504</c:v>
                </c:pt>
                <c:pt idx="365">
                  <c:v>45503</c:v>
                </c:pt>
                <c:pt idx="366">
                  <c:v>45502</c:v>
                </c:pt>
                <c:pt idx="367">
                  <c:v>45501</c:v>
                </c:pt>
                <c:pt idx="368">
                  <c:v>45500</c:v>
                </c:pt>
                <c:pt idx="369">
                  <c:v>45499</c:v>
                </c:pt>
                <c:pt idx="370">
                  <c:v>45498</c:v>
                </c:pt>
                <c:pt idx="371">
                  <c:v>45497</c:v>
                </c:pt>
                <c:pt idx="372">
                  <c:v>45496</c:v>
                </c:pt>
                <c:pt idx="373">
                  <c:v>45495</c:v>
                </c:pt>
                <c:pt idx="374">
                  <c:v>45494</c:v>
                </c:pt>
                <c:pt idx="375">
                  <c:v>45493</c:v>
                </c:pt>
                <c:pt idx="376">
                  <c:v>45492</c:v>
                </c:pt>
                <c:pt idx="377">
                  <c:v>45491</c:v>
                </c:pt>
                <c:pt idx="378">
                  <c:v>45490</c:v>
                </c:pt>
                <c:pt idx="379">
                  <c:v>45489</c:v>
                </c:pt>
                <c:pt idx="380">
                  <c:v>45488</c:v>
                </c:pt>
                <c:pt idx="381">
                  <c:v>45487</c:v>
                </c:pt>
                <c:pt idx="382">
                  <c:v>45486</c:v>
                </c:pt>
                <c:pt idx="383">
                  <c:v>45485</c:v>
                </c:pt>
                <c:pt idx="384">
                  <c:v>45484</c:v>
                </c:pt>
                <c:pt idx="385">
                  <c:v>45483</c:v>
                </c:pt>
                <c:pt idx="386">
                  <c:v>45482</c:v>
                </c:pt>
                <c:pt idx="387">
                  <c:v>45481</c:v>
                </c:pt>
                <c:pt idx="388">
                  <c:v>45480</c:v>
                </c:pt>
                <c:pt idx="389">
                  <c:v>45479</c:v>
                </c:pt>
                <c:pt idx="390">
                  <c:v>45478</c:v>
                </c:pt>
                <c:pt idx="391">
                  <c:v>45477</c:v>
                </c:pt>
                <c:pt idx="392">
                  <c:v>45476</c:v>
                </c:pt>
                <c:pt idx="393">
                  <c:v>45475</c:v>
                </c:pt>
                <c:pt idx="394">
                  <c:v>45474</c:v>
                </c:pt>
                <c:pt idx="395">
                  <c:v>45473</c:v>
                </c:pt>
                <c:pt idx="396">
                  <c:v>45472</c:v>
                </c:pt>
                <c:pt idx="397">
                  <c:v>45471</c:v>
                </c:pt>
                <c:pt idx="398">
                  <c:v>45470</c:v>
                </c:pt>
                <c:pt idx="399">
                  <c:v>45469</c:v>
                </c:pt>
                <c:pt idx="400">
                  <c:v>45468</c:v>
                </c:pt>
                <c:pt idx="401">
                  <c:v>45467</c:v>
                </c:pt>
                <c:pt idx="402">
                  <c:v>45466</c:v>
                </c:pt>
                <c:pt idx="403">
                  <c:v>45465</c:v>
                </c:pt>
                <c:pt idx="404">
                  <c:v>45464</c:v>
                </c:pt>
                <c:pt idx="405">
                  <c:v>45463</c:v>
                </c:pt>
                <c:pt idx="406">
                  <c:v>45462</c:v>
                </c:pt>
                <c:pt idx="407">
                  <c:v>45461</c:v>
                </c:pt>
                <c:pt idx="408">
                  <c:v>45460</c:v>
                </c:pt>
                <c:pt idx="409">
                  <c:v>45459</c:v>
                </c:pt>
                <c:pt idx="410">
                  <c:v>45458</c:v>
                </c:pt>
                <c:pt idx="411">
                  <c:v>45457</c:v>
                </c:pt>
                <c:pt idx="412">
                  <c:v>45456</c:v>
                </c:pt>
                <c:pt idx="413">
                  <c:v>45455</c:v>
                </c:pt>
                <c:pt idx="414">
                  <c:v>45454</c:v>
                </c:pt>
                <c:pt idx="415">
                  <c:v>45453</c:v>
                </c:pt>
                <c:pt idx="416">
                  <c:v>45452</c:v>
                </c:pt>
                <c:pt idx="417">
                  <c:v>45451</c:v>
                </c:pt>
                <c:pt idx="418">
                  <c:v>45450</c:v>
                </c:pt>
                <c:pt idx="419">
                  <c:v>45449</c:v>
                </c:pt>
                <c:pt idx="420">
                  <c:v>45448</c:v>
                </c:pt>
                <c:pt idx="421">
                  <c:v>45447</c:v>
                </c:pt>
                <c:pt idx="422">
                  <c:v>45446</c:v>
                </c:pt>
                <c:pt idx="423">
                  <c:v>45445</c:v>
                </c:pt>
                <c:pt idx="424">
                  <c:v>45444</c:v>
                </c:pt>
                <c:pt idx="425">
                  <c:v>45443</c:v>
                </c:pt>
                <c:pt idx="426">
                  <c:v>45442</c:v>
                </c:pt>
                <c:pt idx="427">
                  <c:v>45441</c:v>
                </c:pt>
                <c:pt idx="428">
                  <c:v>45440</c:v>
                </c:pt>
                <c:pt idx="429">
                  <c:v>45439</c:v>
                </c:pt>
                <c:pt idx="430">
                  <c:v>45438</c:v>
                </c:pt>
                <c:pt idx="431">
                  <c:v>45437</c:v>
                </c:pt>
                <c:pt idx="432">
                  <c:v>45436</c:v>
                </c:pt>
                <c:pt idx="433">
                  <c:v>45435</c:v>
                </c:pt>
                <c:pt idx="434">
                  <c:v>45434</c:v>
                </c:pt>
                <c:pt idx="435">
                  <c:v>45433</c:v>
                </c:pt>
                <c:pt idx="436">
                  <c:v>45432</c:v>
                </c:pt>
                <c:pt idx="437">
                  <c:v>45431</c:v>
                </c:pt>
                <c:pt idx="438">
                  <c:v>45430</c:v>
                </c:pt>
                <c:pt idx="439">
                  <c:v>45429</c:v>
                </c:pt>
                <c:pt idx="440">
                  <c:v>45428</c:v>
                </c:pt>
                <c:pt idx="441">
                  <c:v>45427</c:v>
                </c:pt>
                <c:pt idx="442">
                  <c:v>45426</c:v>
                </c:pt>
                <c:pt idx="443">
                  <c:v>45425</c:v>
                </c:pt>
                <c:pt idx="444">
                  <c:v>45424</c:v>
                </c:pt>
                <c:pt idx="445">
                  <c:v>45423</c:v>
                </c:pt>
                <c:pt idx="446">
                  <c:v>45422</c:v>
                </c:pt>
                <c:pt idx="447">
                  <c:v>45421</c:v>
                </c:pt>
                <c:pt idx="448">
                  <c:v>45420</c:v>
                </c:pt>
                <c:pt idx="449">
                  <c:v>45419</c:v>
                </c:pt>
                <c:pt idx="450">
                  <c:v>45418</c:v>
                </c:pt>
                <c:pt idx="451">
                  <c:v>45417</c:v>
                </c:pt>
                <c:pt idx="452">
                  <c:v>45416</c:v>
                </c:pt>
                <c:pt idx="453">
                  <c:v>45415</c:v>
                </c:pt>
                <c:pt idx="454">
                  <c:v>45414</c:v>
                </c:pt>
                <c:pt idx="455">
                  <c:v>45413</c:v>
                </c:pt>
                <c:pt idx="456">
                  <c:v>45412</c:v>
                </c:pt>
                <c:pt idx="457">
                  <c:v>45411</c:v>
                </c:pt>
                <c:pt idx="458">
                  <c:v>45410</c:v>
                </c:pt>
                <c:pt idx="459">
                  <c:v>45409</c:v>
                </c:pt>
                <c:pt idx="460">
                  <c:v>45408</c:v>
                </c:pt>
                <c:pt idx="461">
                  <c:v>45407</c:v>
                </c:pt>
                <c:pt idx="462">
                  <c:v>45406</c:v>
                </c:pt>
                <c:pt idx="463">
                  <c:v>45405</c:v>
                </c:pt>
                <c:pt idx="464">
                  <c:v>45404</c:v>
                </c:pt>
                <c:pt idx="465">
                  <c:v>45403</c:v>
                </c:pt>
                <c:pt idx="466">
                  <c:v>45402</c:v>
                </c:pt>
                <c:pt idx="467">
                  <c:v>45401</c:v>
                </c:pt>
                <c:pt idx="468">
                  <c:v>45400</c:v>
                </c:pt>
                <c:pt idx="469">
                  <c:v>45399</c:v>
                </c:pt>
                <c:pt idx="470">
                  <c:v>45398</c:v>
                </c:pt>
                <c:pt idx="471">
                  <c:v>45397</c:v>
                </c:pt>
                <c:pt idx="472">
                  <c:v>45396</c:v>
                </c:pt>
                <c:pt idx="473">
                  <c:v>45395</c:v>
                </c:pt>
                <c:pt idx="474">
                  <c:v>45394</c:v>
                </c:pt>
                <c:pt idx="475">
                  <c:v>45393</c:v>
                </c:pt>
                <c:pt idx="476">
                  <c:v>45392</c:v>
                </c:pt>
                <c:pt idx="477">
                  <c:v>45391</c:v>
                </c:pt>
                <c:pt idx="478">
                  <c:v>45390</c:v>
                </c:pt>
                <c:pt idx="479">
                  <c:v>45389</c:v>
                </c:pt>
                <c:pt idx="480">
                  <c:v>45388</c:v>
                </c:pt>
                <c:pt idx="481">
                  <c:v>45387</c:v>
                </c:pt>
                <c:pt idx="482">
                  <c:v>45386</c:v>
                </c:pt>
                <c:pt idx="483">
                  <c:v>45385</c:v>
                </c:pt>
                <c:pt idx="484">
                  <c:v>45384</c:v>
                </c:pt>
                <c:pt idx="485">
                  <c:v>45383</c:v>
                </c:pt>
                <c:pt idx="486">
                  <c:v>45382</c:v>
                </c:pt>
                <c:pt idx="487">
                  <c:v>45381</c:v>
                </c:pt>
                <c:pt idx="488">
                  <c:v>45380</c:v>
                </c:pt>
                <c:pt idx="489">
                  <c:v>45379</c:v>
                </c:pt>
                <c:pt idx="490">
                  <c:v>45378</c:v>
                </c:pt>
                <c:pt idx="491">
                  <c:v>45377</c:v>
                </c:pt>
                <c:pt idx="492">
                  <c:v>45376</c:v>
                </c:pt>
                <c:pt idx="493">
                  <c:v>45375</c:v>
                </c:pt>
                <c:pt idx="494">
                  <c:v>45374</c:v>
                </c:pt>
                <c:pt idx="495">
                  <c:v>45373</c:v>
                </c:pt>
                <c:pt idx="496">
                  <c:v>45372</c:v>
                </c:pt>
                <c:pt idx="497">
                  <c:v>45371</c:v>
                </c:pt>
                <c:pt idx="498">
                  <c:v>45370</c:v>
                </c:pt>
                <c:pt idx="499">
                  <c:v>45369</c:v>
                </c:pt>
                <c:pt idx="500">
                  <c:v>45368</c:v>
                </c:pt>
                <c:pt idx="501">
                  <c:v>45367</c:v>
                </c:pt>
                <c:pt idx="502">
                  <c:v>45366</c:v>
                </c:pt>
                <c:pt idx="503">
                  <c:v>45365</c:v>
                </c:pt>
                <c:pt idx="504">
                  <c:v>45364</c:v>
                </c:pt>
                <c:pt idx="505">
                  <c:v>45363</c:v>
                </c:pt>
                <c:pt idx="506">
                  <c:v>45362</c:v>
                </c:pt>
                <c:pt idx="507">
                  <c:v>45361</c:v>
                </c:pt>
                <c:pt idx="508">
                  <c:v>45360</c:v>
                </c:pt>
                <c:pt idx="509">
                  <c:v>45359</c:v>
                </c:pt>
                <c:pt idx="510">
                  <c:v>45358</c:v>
                </c:pt>
                <c:pt idx="511">
                  <c:v>45357</c:v>
                </c:pt>
                <c:pt idx="512">
                  <c:v>45356</c:v>
                </c:pt>
                <c:pt idx="513">
                  <c:v>45355</c:v>
                </c:pt>
                <c:pt idx="514">
                  <c:v>45354</c:v>
                </c:pt>
                <c:pt idx="515">
                  <c:v>45353</c:v>
                </c:pt>
                <c:pt idx="516">
                  <c:v>45352</c:v>
                </c:pt>
                <c:pt idx="517">
                  <c:v>45351</c:v>
                </c:pt>
                <c:pt idx="518">
                  <c:v>45350</c:v>
                </c:pt>
                <c:pt idx="519">
                  <c:v>45349</c:v>
                </c:pt>
                <c:pt idx="520">
                  <c:v>45348</c:v>
                </c:pt>
                <c:pt idx="521">
                  <c:v>45347</c:v>
                </c:pt>
                <c:pt idx="522">
                  <c:v>45346</c:v>
                </c:pt>
                <c:pt idx="523">
                  <c:v>45345</c:v>
                </c:pt>
                <c:pt idx="524">
                  <c:v>45344</c:v>
                </c:pt>
                <c:pt idx="525">
                  <c:v>45343</c:v>
                </c:pt>
                <c:pt idx="526">
                  <c:v>45342</c:v>
                </c:pt>
                <c:pt idx="527">
                  <c:v>45341</c:v>
                </c:pt>
                <c:pt idx="528">
                  <c:v>45340</c:v>
                </c:pt>
                <c:pt idx="529">
                  <c:v>45339</c:v>
                </c:pt>
                <c:pt idx="530">
                  <c:v>45338</c:v>
                </c:pt>
                <c:pt idx="531">
                  <c:v>45337</c:v>
                </c:pt>
                <c:pt idx="532">
                  <c:v>45336</c:v>
                </c:pt>
                <c:pt idx="533">
                  <c:v>45335</c:v>
                </c:pt>
                <c:pt idx="534">
                  <c:v>45334</c:v>
                </c:pt>
                <c:pt idx="535">
                  <c:v>45333</c:v>
                </c:pt>
                <c:pt idx="536">
                  <c:v>45332</c:v>
                </c:pt>
                <c:pt idx="537">
                  <c:v>45331</c:v>
                </c:pt>
                <c:pt idx="538">
                  <c:v>45330</c:v>
                </c:pt>
                <c:pt idx="539">
                  <c:v>45329</c:v>
                </c:pt>
                <c:pt idx="540">
                  <c:v>45328</c:v>
                </c:pt>
                <c:pt idx="541">
                  <c:v>45327</c:v>
                </c:pt>
                <c:pt idx="542">
                  <c:v>45326</c:v>
                </c:pt>
                <c:pt idx="543">
                  <c:v>45325</c:v>
                </c:pt>
                <c:pt idx="544">
                  <c:v>45324</c:v>
                </c:pt>
                <c:pt idx="545">
                  <c:v>45323</c:v>
                </c:pt>
                <c:pt idx="546">
                  <c:v>45322</c:v>
                </c:pt>
                <c:pt idx="547">
                  <c:v>45321</c:v>
                </c:pt>
                <c:pt idx="548">
                  <c:v>45320</c:v>
                </c:pt>
                <c:pt idx="549">
                  <c:v>45319</c:v>
                </c:pt>
                <c:pt idx="550">
                  <c:v>45318</c:v>
                </c:pt>
                <c:pt idx="551">
                  <c:v>45317</c:v>
                </c:pt>
                <c:pt idx="552">
                  <c:v>45316</c:v>
                </c:pt>
                <c:pt idx="553">
                  <c:v>45315</c:v>
                </c:pt>
                <c:pt idx="554">
                  <c:v>45314</c:v>
                </c:pt>
                <c:pt idx="555">
                  <c:v>45313</c:v>
                </c:pt>
                <c:pt idx="556">
                  <c:v>45312</c:v>
                </c:pt>
                <c:pt idx="557">
                  <c:v>45311</c:v>
                </c:pt>
                <c:pt idx="558">
                  <c:v>45310</c:v>
                </c:pt>
                <c:pt idx="559">
                  <c:v>45309</c:v>
                </c:pt>
                <c:pt idx="560">
                  <c:v>45308</c:v>
                </c:pt>
                <c:pt idx="561">
                  <c:v>45307</c:v>
                </c:pt>
                <c:pt idx="562">
                  <c:v>45306</c:v>
                </c:pt>
                <c:pt idx="563">
                  <c:v>45305</c:v>
                </c:pt>
                <c:pt idx="564">
                  <c:v>45304</c:v>
                </c:pt>
                <c:pt idx="565">
                  <c:v>45303</c:v>
                </c:pt>
                <c:pt idx="566">
                  <c:v>45302</c:v>
                </c:pt>
                <c:pt idx="567">
                  <c:v>45301</c:v>
                </c:pt>
                <c:pt idx="568">
                  <c:v>45300</c:v>
                </c:pt>
                <c:pt idx="569">
                  <c:v>45299</c:v>
                </c:pt>
                <c:pt idx="570">
                  <c:v>45298</c:v>
                </c:pt>
                <c:pt idx="571">
                  <c:v>45297</c:v>
                </c:pt>
                <c:pt idx="572">
                  <c:v>45296</c:v>
                </c:pt>
                <c:pt idx="573">
                  <c:v>45295</c:v>
                </c:pt>
                <c:pt idx="574">
                  <c:v>45294</c:v>
                </c:pt>
                <c:pt idx="575">
                  <c:v>45293</c:v>
                </c:pt>
                <c:pt idx="576">
                  <c:v>45292</c:v>
                </c:pt>
                <c:pt idx="577">
                  <c:v>45291</c:v>
                </c:pt>
                <c:pt idx="578">
                  <c:v>45290</c:v>
                </c:pt>
                <c:pt idx="579">
                  <c:v>45289</c:v>
                </c:pt>
                <c:pt idx="580">
                  <c:v>45288</c:v>
                </c:pt>
                <c:pt idx="581">
                  <c:v>45287</c:v>
                </c:pt>
                <c:pt idx="582">
                  <c:v>45286</c:v>
                </c:pt>
                <c:pt idx="583">
                  <c:v>45285</c:v>
                </c:pt>
                <c:pt idx="584">
                  <c:v>45284</c:v>
                </c:pt>
                <c:pt idx="585">
                  <c:v>45283</c:v>
                </c:pt>
                <c:pt idx="586">
                  <c:v>45282</c:v>
                </c:pt>
                <c:pt idx="587">
                  <c:v>45281</c:v>
                </c:pt>
                <c:pt idx="588">
                  <c:v>45280</c:v>
                </c:pt>
                <c:pt idx="589">
                  <c:v>45279</c:v>
                </c:pt>
                <c:pt idx="590">
                  <c:v>45278</c:v>
                </c:pt>
                <c:pt idx="591">
                  <c:v>45277</c:v>
                </c:pt>
                <c:pt idx="592">
                  <c:v>45276</c:v>
                </c:pt>
                <c:pt idx="593">
                  <c:v>45275</c:v>
                </c:pt>
                <c:pt idx="594">
                  <c:v>45274</c:v>
                </c:pt>
                <c:pt idx="595">
                  <c:v>45273</c:v>
                </c:pt>
                <c:pt idx="596">
                  <c:v>45272</c:v>
                </c:pt>
                <c:pt idx="597">
                  <c:v>45271</c:v>
                </c:pt>
                <c:pt idx="598">
                  <c:v>45270</c:v>
                </c:pt>
                <c:pt idx="599">
                  <c:v>45269</c:v>
                </c:pt>
                <c:pt idx="600">
                  <c:v>45268</c:v>
                </c:pt>
                <c:pt idx="601">
                  <c:v>45267</c:v>
                </c:pt>
                <c:pt idx="602">
                  <c:v>45266</c:v>
                </c:pt>
                <c:pt idx="603">
                  <c:v>45265</c:v>
                </c:pt>
                <c:pt idx="604">
                  <c:v>45264</c:v>
                </c:pt>
                <c:pt idx="605">
                  <c:v>45263</c:v>
                </c:pt>
                <c:pt idx="606">
                  <c:v>45262</c:v>
                </c:pt>
                <c:pt idx="607">
                  <c:v>45261</c:v>
                </c:pt>
                <c:pt idx="608">
                  <c:v>45260</c:v>
                </c:pt>
                <c:pt idx="609">
                  <c:v>45259</c:v>
                </c:pt>
                <c:pt idx="610">
                  <c:v>45258</c:v>
                </c:pt>
                <c:pt idx="611">
                  <c:v>45257</c:v>
                </c:pt>
                <c:pt idx="612">
                  <c:v>45256</c:v>
                </c:pt>
                <c:pt idx="613">
                  <c:v>45255</c:v>
                </c:pt>
                <c:pt idx="614">
                  <c:v>45254</c:v>
                </c:pt>
                <c:pt idx="615">
                  <c:v>45253</c:v>
                </c:pt>
                <c:pt idx="616">
                  <c:v>45252</c:v>
                </c:pt>
                <c:pt idx="617">
                  <c:v>45251</c:v>
                </c:pt>
                <c:pt idx="618">
                  <c:v>45250</c:v>
                </c:pt>
                <c:pt idx="619">
                  <c:v>45249</c:v>
                </c:pt>
                <c:pt idx="620">
                  <c:v>45248</c:v>
                </c:pt>
                <c:pt idx="621">
                  <c:v>45247</c:v>
                </c:pt>
                <c:pt idx="622">
                  <c:v>45246</c:v>
                </c:pt>
                <c:pt idx="623">
                  <c:v>45245</c:v>
                </c:pt>
                <c:pt idx="624">
                  <c:v>45244</c:v>
                </c:pt>
                <c:pt idx="625">
                  <c:v>45243</c:v>
                </c:pt>
                <c:pt idx="626">
                  <c:v>45242</c:v>
                </c:pt>
                <c:pt idx="627">
                  <c:v>45241</c:v>
                </c:pt>
                <c:pt idx="628">
                  <c:v>45240</c:v>
                </c:pt>
                <c:pt idx="629">
                  <c:v>45239</c:v>
                </c:pt>
                <c:pt idx="630">
                  <c:v>45238</c:v>
                </c:pt>
                <c:pt idx="631">
                  <c:v>45237</c:v>
                </c:pt>
                <c:pt idx="632">
                  <c:v>45236</c:v>
                </c:pt>
                <c:pt idx="633">
                  <c:v>45235</c:v>
                </c:pt>
                <c:pt idx="634">
                  <c:v>45234</c:v>
                </c:pt>
                <c:pt idx="635">
                  <c:v>45233</c:v>
                </c:pt>
                <c:pt idx="636">
                  <c:v>45232</c:v>
                </c:pt>
                <c:pt idx="637">
                  <c:v>45231</c:v>
                </c:pt>
                <c:pt idx="638">
                  <c:v>45230</c:v>
                </c:pt>
                <c:pt idx="639">
                  <c:v>45229</c:v>
                </c:pt>
                <c:pt idx="640">
                  <c:v>45228</c:v>
                </c:pt>
                <c:pt idx="641">
                  <c:v>45227</c:v>
                </c:pt>
                <c:pt idx="642">
                  <c:v>45226</c:v>
                </c:pt>
                <c:pt idx="643">
                  <c:v>45225</c:v>
                </c:pt>
                <c:pt idx="644">
                  <c:v>45224</c:v>
                </c:pt>
                <c:pt idx="645">
                  <c:v>45223</c:v>
                </c:pt>
                <c:pt idx="646">
                  <c:v>45222</c:v>
                </c:pt>
                <c:pt idx="647">
                  <c:v>45221</c:v>
                </c:pt>
                <c:pt idx="648">
                  <c:v>45220</c:v>
                </c:pt>
                <c:pt idx="649">
                  <c:v>45219</c:v>
                </c:pt>
                <c:pt idx="650">
                  <c:v>45218</c:v>
                </c:pt>
                <c:pt idx="651">
                  <c:v>45217</c:v>
                </c:pt>
                <c:pt idx="652">
                  <c:v>45216</c:v>
                </c:pt>
                <c:pt idx="653">
                  <c:v>45215</c:v>
                </c:pt>
                <c:pt idx="654">
                  <c:v>45214</c:v>
                </c:pt>
                <c:pt idx="655">
                  <c:v>45213</c:v>
                </c:pt>
                <c:pt idx="656">
                  <c:v>45212</c:v>
                </c:pt>
                <c:pt idx="657">
                  <c:v>45211</c:v>
                </c:pt>
                <c:pt idx="658">
                  <c:v>45210</c:v>
                </c:pt>
                <c:pt idx="659">
                  <c:v>45209</c:v>
                </c:pt>
                <c:pt idx="660">
                  <c:v>45208</c:v>
                </c:pt>
                <c:pt idx="661">
                  <c:v>45207</c:v>
                </c:pt>
                <c:pt idx="662">
                  <c:v>45206</c:v>
                </c:pt>
                <c:pt idx="663">
                  <c:v>45205</c:v>
                </c:pt>
                <c:pt idx="664">
                  <c:v>45204</c:v>
                </c:pt>
                <c:pt idx="665">
                  <c:v>45203</c:v>
                </c:pt>
                <c:pt idx="666">
                  <c:v>45202</c:v>
                </c:pt>
                <c:pt idx="667">
                  <c:v>45201</c:v>
                </c:pt>
                <c:pt idx="668">
                  <c:v>45200</c:v>
                </c:pt>
                <c:pt idx="669">
                  <c:v>45199</c:v>
                </c:pt>
                <c:pt idx="670">
                  <c:v>45198</c:v>
                </c:pt>
                <c:pt idx="671">
                  <c:v>45197</c:v>
                </c:pt>
                <c:pt idx="672">
                  <c:v>45196</c:v>
                </c:pt>
                <c:pt idx="673">
                  <c:v>45195</c:v>
                </c:pt>
                <c:pt idx="674">
                  <c:v>45194</c:v>
                </c:pt>
                <c:pt idx="675">
                  <c:v>45193</c:v>
                </c:pt>
                <c:pt idx="676">
                  <c:v>45192</c:v>
                </c:pt>
                <c:pt idx="677">
                  <c:v>45191</c:v>
                </c:pt>
                <c:pt idx="678">
                  <c:v>45190</c:v>
                </c:pt>
                <c:pt idx="679">
                  <c:v>45189</c:v>
                </c:pt>
                <c:pt idx="680">
                  <c:v>45188</c:v>
                </c:pt>
                <c:pt idx="681">
                  <c:v>45187</c:v>
                </c:pt>
                <c:pt idx="682">
                  <c:v>45186</c:v>
                </c:pt>
                <c:pt idx="683">
                  <c:v>45185</c:v>
                </c:pt>
                <c:pt idx="684">
                  <c:v>45184</c:v>
                </c:pt>
                <c:pt idx="685">
                  <c:v>45183</c:v>
                </c:pt>
                <c:pt idx="686">
                  <c:v>45182</c:v>
                </c:pt>
                <c:pt idx="687">
                  <c:v>45181</c:v>
                </c:pt>
                <c:pt idx="688">
                  <c:v>45180</c:v>
                </c:pt>
                <c:pt idx="689">
                  <c:v>45179</c:v>
                </c:pt>
                <c:pt idx="690">
                  <c:v>45178</c:v>
                </c:pt>
                <c:pt idx="691">
                  <c:v>45177</c:v>
                </c:pt>
                <c:pt idx="692">
                  <c:v>45176</c:v>
                </c:pt>
                <c:pt idx="693">
                  <c:v>45175</c:v>
                </c:pt>
                <c:pt idx="694">
                  <c:v>45174</c:v>
                </c:pt>
                <c:pt idx="695">
                  <c:v>45173</c:v>
                </c:pt>
                <c:pt idx="696">
                  <c:v>45172</c:v>
                </c:pt>
                <c:pt idx="697">
                  <c:v>45171</c:v>
                </c:pt>
                <c:pt idx="698">
                  <c:v>45170</c:v>
                </c:pt>
                <c:pt idx="699">
                  <c:v>45169</c:v>
                </c:pt>
                <c:pt idx="700">
                  <c:v>45168</c:v>
                </c:pt>
                <c:pt idx="701">
                  <c:v>45167</c:v>
                </c:pt>
                <c:pt idx="702">
                  <c:v>45166</c:v>
                </c:pt>
                <c:pt idx="703">
                  <c:v>45165</c:v>
                </c:pt>
                <c:pt idx="704">
                  <c:v>45164</c:v>
                </c:pt>
                <c:pt idx="705">
                  <c:v>45163</c:v>
                </c:pt>
                <c:pt idx="706">
                  <c:v>45162</c:v>
                </c:pt>
                <c:pt idx="707">
                  <c:v>45161</c:v>
                </c:pt>
                <c:pt idx="708">
                  <c:v>45160</c:v>
                </c:pt>
                <c:pt idx="709">
                  <c:v>45159</c:v>
                </c:pt>
                <c:pt idx="710">
                  <c:v>45158</c:v>
                </c:pt>
                <c:pt idx="711">
                  <c:v>45157</c:v>
                </c:pt>
                <c:pt idx="712">
                  <c:v>45156</c:v>
                </c:pt>
                <c:pt idx="713">
                  <c:v>45155</c:v>
                </c:pt>
                <c:pt idx="714">
                  <c:v>45154</c:v>
                </c:pt>
                <c:pt idx="715">
                  <c:v>45153</c:v>
                </c:pt>
                <c:pt idx="716">
                  <c:v>45152</c:v>
                </c:pt>
                <c:pt idx="717">
                  <c:v>45151</c:v>
                </c:pt>
                <c:pt idx="718">
                  <c:v>45150</c:v>
                </c:pt>
                <c:pt idx="719">
                  <c:v>45149</c:v>
                </c:pt>
                <c:pt idx="720">
                  <c:v>45148</c:v>
                </c:pt>
                <c:pt idx="721">
                  <c:v>45147</c:v>
                </c:pt>
                <c:pt idx="722">
                  <c:v>45146</c:v>
                </c:pt>
                <c:pt idx="723">
                  <c:v>45145</c:v>
                </c:pt>
                <c:pt idx="724">
                  <c:v>45144</c:v>
                </c:pt>
                <c:pt idx="725">
                  <c:v>45143</c:v>
                </c:pt>
                <c:pt idx="726">
                  <c:v>45142</c:v>
                </c:pt>
                <c:pt idx="727">
                  <c:v>45141</c:v>
                </c:pt>
                <c:pt idx="728">
                  <c:v>45140</c:v>
                </c:pt>
                <c:pt idx="729">
                  <c:v>45139</c:v>
                </c:pt>
                <c:pt idx="730">
                  <c:v>45138</c:v>
                </c:pt>
                <c:pt idx="731">
                  <c:v>45137</c:v>
                </c:pt>
                <c:pt idx="732">
                  <c:v>45136</c:v>
                </c:pt>
                <c:pt idx="733">
                  <c:v>45135</c:v>
                </c:pt>
                <c:pt idx="734">
                  <c:v>45134</c:v>
                </c:pt>
                <c:pt idx="735">
                  <c:v>45133</c:v>
                </c:pt>
                <c:pt idx="736">
                  <c:v>45132</c:v>
                </c:pt>
                <c:pt idx="737">
                  <c:v>45131</c:v>
                </c:pt>
                <c:pt idx="738">
                  <c:v>45130</c:v>
                </c:pt>
                <c:pt idx="739">
                  <c:v>45129</c:v>
                </c:pt>
                <c:pt idx="740">
                  <c:v>45128</c:v>
                </c:pt>
                <c:pt idx="741">
                  <c:v>45127</c:v>
                </c:pt>
                <c:pt idx="742">
                  <c:v>45126</c:v>
                </c:pt>
                <c:pt idx="743">
                  <c:v>45125</c:v>
                </c:pt>
                <c:pt idx="744">
                  <c:v>45124</c:v>
                </c:pt>
                <c:pt idx="745">
                  <c:v>45123</c:v>
                </c:pt>
                <c:pt idx="746">
                  <c:v>45122</c:v>
                </c:pt>
                <c:pt idx="747">
                  <c:v>45121</c:v>
                </c:pt>
                <c:pt idx="748">
                  <c:v>45120</c:v>
                </c:pt>
                <c:pt idx="749">
                  <c:v>45119</c:v>
                </c:pt>
                <c:pt idx="750">
                  <c:v>45118</c:v>
                </c:pt>
                <c:pt idx="751">
                  <c:v>45117</c:v>
                </c:pt>
                <c:pt idx="752">
                  <c:v>45116</c:v>
                </c:pt>
                <c:pt idx="753">
                  <c:v>45115</c:v>
                </c:pt>
                <c:pt idx="754">
                  <c:v>45114</c:v>
                </c:pt>
                <c:pt idx="755">
                  <c:v>45113</c:v>
                </c:pt>
                <c:pt idx="756">
                  <c:v>45112</c:v>
                </c:pt>
                <c:pt idx="757">
                  <c:v>45111</c:v>
                </c:pt>
                <c:pt idx="758">
                  <c:v>45110</c:v>
                </c:pt>
                <c:pt idx="759">
                  <c:v>45109</c:v>
                </c:pt>
                <c:pt idx="760">
                  <c:v>45108</c:v>
                </c:pt>
                <c:pt idx="761">
                  <c:v>45107</c:v>
                </c:pt>
                <c:pt idx="762">
                  <c:v>45106</c:v>
                </c:pt>
                <c:pt idx="763">
                  <c:v>45105</c:v>
                </c:pt>
                <c:pt idx="764">
                  <c:v>45104</c:v>
                </c:pt>
                <c:pt idx="765">
                  <c:v>45103</c:v>
                </c:pt>
                <c:pt idx="766">
                  <c:v>45102</c:v>
                </c:pt>
                <c:pt idx="767">
                  <c:v>45101</c:v>
                </c:pt>
                <c:pt idx="768">
                  <c:v>45100</c:v>
                </c:pt>
                <c:pt idx="769">
                  <c:v>45099</c:v>
                </c:pt>
                <c:pt idx="770">
                  <c:v>45098</c:v>
                </c:pt>
                <c:pt idx="771">
                  <c:v>45097</c:v>
                </c:pt>
                <c:pt idx="772">
                  <c:v>45096</c:v>
                </c:pt>
                <c:pt idx="773">
                  <c:v>45095</c:v>
                </c:pt>
                <c:pt idx="774">
                  <c:v>45094</c:v>
                </c:pt>
                <c:pt idx="775">
                  <c:v>45093</c:v>
                </c:pt>
                <c:pt idx="776">
                  <c:v>45092</c:v>
                </c:pt>
                <c:pt idx="777">
                  <c:v>45091</c:v>
                </c:pt>
                <c:pt idx="778">
                  <c:v>45090</c:v>
                </c:pt>
                <c:pt idx="779">
                  <c:v>45089</c:v>
                </c:pt>
                <c:pt idx="780">
                  <c:v>45088</c:v>
                </c:pt>
                <c:pt idx="781">
                  <c:v>45087</c:v>
                </c:pt>
                <c:pt idx="782">
                  <c:v>45086</c:v>
                </c:pt>
                <c:pt idx="783">
                  <c:v>45085</c:v>
                </c:pt>
                <c:pt idx="784">
                  <c:v>45084</c:v>
                </c:pt>
                <c:pt idx="785">
                  <c:v>45083</c:v>
                </c:pt>
                <c:pt idx="786">
                  <c:v>45082</c:v>
                </c:pt>
                <c:pt idx="787">
                  <c:v>45081</c:v>
                </c:pt>
                <c:pt idx="788">
                  <c:v>45080</c:v>
                </c:pt>
                <c:pt idx="789">
                  <c:v>45079</c:v>
                </c:pt>
                <c:pt idx="790">
                  <c:v>45078</c:v>
                </c:pt>
                <c:pt idx="791">
                  <c:v>45077</c:v>
                </c:pt>
                <c:pt idx="792">
                  <c:v>45076</c:v>
                </c:pt>
                <c:pt idx="793">
                  <c:v>45075</c:v>
                </c:pt>
                <c:pt idx="794">
                  <c:v>45074</c:v>
                </c:pt>
                <c:pt idx="795">
                  <c:v>45073</c:v>
                </c:pt>
                <c:pt idx="796">
                  <c:v>45072</c:v>
                </c:pt>
                <c:pt idx="797">
                  <c:v>45071</c:v>
                </c:pt>
                <c:pt idx="798">
                  <c:v>45070</c:v>
                </c:pt>
                <c:pt idx="799">
                  <c:v>45069</c:v>
                </c:pt>
                <c:pt idx="800">
                  <c:v>45068</c:v>
                </c:pt>
                <c:pt idx="801">
                  <c:v>45067</c:v>
                </c:pt>
                <c:pt idx="802">
                  <c:v>45066</c:v>
                </c:pt>
                <c:pt idx="803">
                  <c:v>45065</c:v>
                </c:pt>
                <c:pt idx="804">
                  <c:v>45064</c:v>
                </c:pt>
                <c:pt idx="805">
                  <c:v>45063</c:v>
                </c:pt>
                <c:pt idx="806">
                  <c:v>45062</c:v>
                </c:pt>
                <c:pt idx="807">
                  <c:v>45061</c:v>
                </c:pt>
                <c:pt idx="808">
                  <c:v>45060</c:v>
                </c:pt>
                <c:pt idx="809">
                  <c:v>45059</c:v>
                </c:pt>
                <c:pt idx="810">
                  <c:v>45058</c:v>
                </c:pt>
                <c:pt idx="811">
                  <c:v>45057</c:v>
                </c:pt>
                <c:pt idx="812">
                  <c:v>45056</c:v>
                </c:pt>
                <c:pt idx="813">
                  <c:v>45055</c:v>
                </c:pt>
                <c:pt idx="814">
                  <c:v>45054</c:v>
                </c:pt>
                <c:pt idx="815">
                  <c:v>45053</c:v>
                </c:pt>
                <c:pt idx="816">
                  <c:v>45052</c:v>
                </c:pt>
                <c:pt idx="817">
                  <c:v>45051</c:v>
                </c:pt>
                <c:pt idx="818">
                  <c:v>45050</c:v>
                </c:pt>
                <c:pt idx="819">
                  <c:v>45049</c:v>
                </c:pt>
                <c:pt idx="820">
                  <c:v>45048</c:v>
                </c:pt>
                <c:pt idx="821">
                  <c:v>45047</c:v>
                </c:pt>
                <c:pt idx="822">
                  <c:v>45046</c:v>
                </c:pt>
                <c:pt idx="823">
                  <c:v>45045</c:v>
                </c:pt>
                <c:pt idx="824">
                  <c:v>45044</c:v>
                </c:pt>
                <c:pt idx="825">
                  <c:v>45043</c:v>
                </c:pt>
                <c:pt idx="826">
                  <c:v>45042</c:v>
                </c:pt>
                <c:pt idx="827">
                  <c:v>45041</c:v>
                </c:pt>
                <c:pt idx="828">
                  <c:v>45040</c:v>
                </c:pt>
                <c:pt idx="829">
                  <c:v>45039</c:v>
                </c:pt>
                <c:pt idx="830">
                  <c:v>45038</c:v>
                </c:pt>
                <c:pt idx="831">
                  <c:v>45037</c:v>
                </c:pt>
                <c:pt idx="832">
                  <c:v>45036</c:v>
                </c:pt>
                <c:pt idx="833">
                  <c:v>45035</c:v>
                </c:pt>
                <c:pt idx="834">
                  <c:v>45034</c:v>
                </c:pt>
                <c:pt idx="835">
                  <c:v>45033</c:v>
                </c:pt>
                <c:pt idx="836">
                  <c:v>45032</c:v>
                </c:pt>
                <c:pt idx="837">
                  <c:v>45031</c:v>
                </c:pt>
                <c:pt idx="838">
                  <c:v>45030</c:v>
                </c:pt>
                <c:pt idx="839">
                  <c:v>45029</c:v>
                </c:pt>
                <c:pt idx="840">
                  <c:v>45028</c:v>
                </c:pt>
                <c:pt idx="841">
                  <c:v>45027</c:v>
                </c:pt>
                <c:pt idx="842">
                  <c:v>45026</c:v>
                </c:pt>
                <c:pt idx="843">
                  <c:v>45025</c:v>
                </c:pt>
                <c:pt idx="844">
                  <c:v>45024</c:v>
                </c:pt>
                <c:pt idx="845">
                  <c:v>45023</c:v>
                </c:pt>
                <c:pt idx="846">
                  <c:v>45022</c:v>
                </c:pt>
                <c:pt idx="847">
                  <c:v>45021</c:v>
                </c:pt>
                <c:pt idx="848">
                  <c:v>45020</c:v>
                </c:pt>
                <c:pt idx="849">
                  <c:v>45019</c:v>
                </c:pt>
                <c:pt idx="850">
                  <c:v>45018</c:v>
                </c:pt>
                <c:pt idx="851">
                  <c:v>45017</c:v>
                </c:pt>
                <c:pt idx="852">
                  <c:v>45016</c:v>
                </c:pt>
                <c:pt idx="853">
                  <c:v>45015</c:v>
                </c:pt>
                <c:pt idx="854">
                  <c:v>45014</c:v>
                </c:pt>
                <c:pt idx="855">
                  <c:v>45013</c:v>
                </c:pt>
                <c:pt idx="856">
                  <c:v>45012</c:v>
                </c:pt>
                <c:pt idx="857">
                  <c:v>45011</c:v>
                </c:pt>
                <c:pt idx="858">
                  <c:v>45010</c:v>
                </c:pt>
                <c:pt idx="859">
                  <c:v>45009</c:v>
                </c:pt>
                <c:pt idx="860">
                  <c:v>45008</c:v>
                </c:pt>
                <c:pt idx="861">
                  <c:v>45007</c:v>
                </c:pt>
                <c:pt idx="862">
                  <c:v>45006</c:v>
                </c:pt>
                <c:pt idx="863">
                  <c:v>45005</c:v>
                </c:pt>
                <c:pt idx="864">
                  <c:v>45004</c:v>
                </c:pt>
                <c:pt idx="865">
                  <c:v>45003</c:v>
                </c:pt>
                <c:pt idx="866">
                  <c:v>45002</c:v>
                </c:pt>
                <c:pt idx="867">
                  <c:v>45001</c:v>
                </c:pt>
                <c:pt idx="868">
                  <c:v>45000</c:v>
                </c:pt>
                <c:pt idx="869">
                  <c:v>44999</c:v>
                </c:pt>
                <c:pt idx="870">
                  <c:v>44998</c:v>
                </c:pt>
                <c:pt idx="871">
                  <c:v>44997</c:v>
                </c:pt>
                <c:pt idx="872">
                  <c:v>44996</c:v>
                </c:pt>
                <c:pt idx="873">
                  <c:v>44995</c:v>
                </c:pt>
                <c:pt idx="874">
                  <c:v>44994</c:v>
                </c:pt>
                <c:pt idx="875">
                  <c:v>44993</c:v>
                </c:pt>
                <c:pt idx="876">
                  <c:v>44992</c:v>
                </c:pt>
                <c:pt idx="877">
                  <c:v>44991</c:v>
                </c:pt>
                <c:pt idx="878">
                  <c:v>44990</c:v>
                </c:pt>
                <c:pt idx="879">
                  <c:v>44989</c:v>
                </c:pt>
                <c:pt idx="880">
                  <c:v>44988</c:v>
                </c:pt>
                <c:pt idx="881">
                  <c:v>44987</c:v>
                </c:pt>
                <c:pt idx="882">
                  <c:v>44986</c:v>
                </c:pt>
                <c:pt idx="883">
                  <c:v>44985</c:v>
                </c:pt>
                <c:pt idx="884">
                  <c:v>44984</c:v>
                </c:pt>
                <c:pt idx="885">
                  <c:v>44983</c:v>
                </c:pt>
                <c:pt idx="886">
                  <c:v>44982</c:v>
                </c:pt>
                <c:pt idx="887">
                  <c:v>44981</c:v>
                </c:pt>
                <c:pt idx="888">
                  <c:v>44980</c:v>
                </c:pt>
                <c:pt idx="889">
                  <c:v>44979</c:v>
                </c:pt>
                <c:pt idx="890">
                  <c:v>44978</c:v>
                </c:pt>
                <c:pt idx="891">
                  <c:v>44977</c:v>
                </c:pt>
                <c:pt idx="892">
                  <c:v>44976</c:v>
                </c:pt>
                <c:pt idx="893">
                  <c:v>44975</c:v>
                </c:pt>
                <c:pt idx="894">
                  <c:v>44974</c:v>
                </c:pt>
                <c:pt idx="895">
                  <c:v>44973</c:v>
                </c:pt>
                <c:pt idx="896">
                  <c:v>44972</c:v>
                </c:pt>
                <c:pt idx="897">
                  <c:v>44971</c:v>
                </c:pt>
                <c:pt idx="898">
                  <c:v>44970</c:v>
                </c:pt>
                <c:pt idx="899">
                  <c:v>44969</c:v>
                </c:pt>
                <c:pt idx="900">
                  <c:v>44968</c:v>
                </c:pt>
                <c:pt idx="901">
                  <c:v>44967</c:v>
                </c:pt>
                <c:pt idx="902">
                  <c:v>44966</c:v>
                </c:pt>
                <c:pt idx="903">
                  <c:v>44965</c:v>
                </c:pt>
                <c:pt idx="904">
                  <c:v>44964</c:v>
                </c:pt>
                <c:pt idx="905">
                  <c:v>44963</c:v>
                </c:pt>
                <c:pt idx="906">
                  <c:v>44962</c:v>
                </c:pt>
                <c:pt idx="907">
                  <c:v>44961</c:v>
                </c:pt>
                <c:pt idx="908">
                  <c:v>44960</c:v>
                </c:pt>
                <c:pt idx="909">
                  <c:v>44959</c:v>
                </c:pt>
                <c:pt idx="910">
                  <c:v>44958</c:v>
                </c:pt>
                <c:pt idx="911">
                  <c:v>44957</c:v>
                </c:pt>
                <c:pt idx="912">
                  <c:v>44956</c:v>
                </c:pt>
                <c:pt idx="913">
                  <c:v>44955</c:v>
                </c:pt>
                <c:pt idx="914">
                  <c:v>44954</c:v>
                </c:pt>
                <c:pt idx="915">
                  <c:v>44953</c:v>
                </c:pt>
                <c:pt idx="916">
                  <c:v>44952</c:v>
                </c:pt>
                <c:pt idx="917">
                  <c:v>44951</c:v>
                </c:pt>
                <c:pt idx="918">
                  <c:v>44950</c:v>
                </c:pt>
                <c:pt idx="919">
                  <c:v>44949</c:v>
                </c:pt>
                <c:pt idx="920">
                  <c:v>44948</c:v>
                </c:pt>
                <c:pt idx="921">
                  <c:v>44947</c:v>
                </c:pt>
                <c:pt idx="922">
                  <c:v>44946</c:v>
                </c:pt>
                <c:pt idx="923">
                  <c:v>44945</c:v>
                </c:pt>
                <c:pt idx="924">
                  <c:v>44944</c:v>
                </c:pt>
                <c:pt idx="925">
                  <c:v>44943</c:v>
                </c:pt>
                <c:pt idx="926">
                  <c:v>44942</c:v>
                </c:pt>
                <c:pt idx="927">
                  <c:v>44941</c:v>
                </c:pt>
                <c:pt idx="928">
                  <c:v>44940</c:v>
                </c:pt>
                <c:pt idx="929">
                  <c:v>44939</c:v>
                </c:pt>
                <c:pt idx="930">
                  <c:v>44938</c:v>
                </c:pt>
                <c:pt idx="931">
                  <c:v>44937</c:v>
                </c:pt>
                <c:pt idx="932">
                  <c:v>44936</c:v>
                </c:pt>
                <c:pt idx="933">
                  <c:v>44935</c:v>
                </c:pt>
                <c:pt idx="934">
                  <c:v>44934</c:v>
                </c:pt>
                <c:pt idx="935">
                  <c:v>44933</c:v>
                </c:pt>
                <c:pt idx="936">
                  <c:v>44932</c:v>
                </c:pt>
                <c:pt idx="937">
                  <c:v>44931</c:v>
                </c:pt>
                <c:pt idx="938">
                  <c:v>44930</c:v>
                </c:pt>
                <c:pt idx="939">
                  <c:v>44929</c:v>
                </c:pt>
                <c:pt idx="940">
                  <c:v>44928</c:v>
                </c:pt>
                <c:pt idx="941">
                  <c:v>44927</c:v>
                </c:pt>
                <c:pt idx="942">
                  <c:v>44926</c:v>
                </c:pt>
                <c:pt idx="943">
                  <c:v>44925</c:v>
                </c:pt>
                <c:pt idx="944">
                  <c:v>44924</c:v>
                </c:pt>
                <c:pt idx="945">
                  <c:v>44923</c:v>
                </c:pt>
                <c:pt idx="946">
                  <c:v>44922</c:v>
                </c:pt>
                <c:pt idx="947">
                  <c:v>44921</c:v>
                </c:pt>
                <c:pt idx="948">
                  <c:v>44920</c:v>
                </c:pt>
                <c:pt idx="949">
                  <c:v>44919</c:v>
                </c:pt>
                <c:pt idx="950">
                  <c:v>44918</c:v>
                </c:pt>
                <c:pt idx="951">
                  <c:v>44917</c:v>
                </c:pt>
                <c:pt idx="952">
                  <c:v>44916</c:v>
                </c:pt>
                <c:pt idx="953">
                  <c:v>44915</c:v>
                </c:pt>
                <c:pt idx="954">
                  <c:v>44914</c:v>
                </c:pt>
                <c:pt idx="955">
                  <c:v>44913</c:v>
                </c:pt>
                <c:pt idx="956">
                  <c:v>44912</c:v>
                </c:pt>
                <c:pt idx="957">
                  <c:v>44911</c:v>
                </c:pt>
                <c:pt idx="958">
                  <c:v>44910</c:v>
                </c:pt>
                <c:pt idx="959">
                  <c:v>44909</c:v>
                </c:pt>
                <c:pt idx="960">
                  <c:v>44908</c:v>
                </c:pt>
                <c:pt idx="961">
                  <c:v>44907</c:v>
                </c:pt>
                <c:pt idx="962">
                  <c:v>44906</c:v>
                </c:pt>
                <c:pt idx="963">
                  <c:v>44905</c:v>
                </c:pt>
                <c:pt idx="964">
                  <c:v>44904</c:v>
                </c:pt>
                <c:pt idx="965">
                  <c:v>44903</c:v>
                </c:pt>
                <c:pt idx="966">
                  <c:v>44902</c:v>
                </c:pt>
                <c:pt idx="967">
                  <c:v>44901</c:v>
                </c:pt>
                <c:pt idx="968">
                  <c:v>44900</c:v>
                </c:pt>
                <c:pt idx="969">
                  <c:v>44899</c:v>
                </c:pt>
                <c:pt idx="970">
                  <c:v>44898</c:v>
                </c:pt>
                <c:pt idx="971">
                  <c:v>44897</c:v>
                </c:pt>
                <c:pt idx="972">
                  <c:v>44896</c:v>
                </c:pt>
                <c:pt idx="973">
                  <c:v>44895</c:v>
                </c:pt>
                <c:pt idx="974">
                  <c:v>44894</c:v>
                </c:pt>
                <c:pt idx="975">
                  <c:v>44893</c:v>
                </c:pt>
                <c:pt idx="976">
                  <c:v>44892</c:v>
                </c:pt>
                <c:pt idx="977">
                  <c:v>44891</c:v>
                </c:pt>
                <c:pt idx="978">
                  <c:v>44890</c:v>
                </c:pt>
                <c:pt idx="979">
                  <c:v>44889</c:v>
                </c:pt>
                <c:pt idx="980">
                  <c:v>44888</c:v>
                </c:pt>
                <c:pt idx="981">
                  <c:v>44887</c:v>
                </c:pt>
                <c:pt idx="982">
                  <c:v>44886</c:v>
                </c:pt>
                <c:pt idx="983">
                  <c:v>44885</c:v>
                </c:pt>
                <c:pt idx="984">
                  <c:v>44884</c:v>
                </c:pt>
                <c:pt idx="985">
                  <c:v>44883</c:v>
                </c:pt>
                <c:pt idx="986">
                  <c:v>44882</c:v>
                </c:pt>
                <c:pt idx="987">
                  <c:v>44881</c:v>
                </c:pt>
                <c:pt idx="988">
                  <c:v>44880</c:v>
                </c:pt>
                <c:pt idx="989">
                  <c:v>44879</c:v>
                </c:pt>
                <c:pt idx="990">
                  <c:v>44878</c:v>
                </c:pt>
                <c:pt idx="991">
                  <c:v>44877</c:v>
                </c:pt>
                <c:pt idx="992">
                  <c:v>44876</c:v>
                </c:pt>
                <c:pt idx="993">
                  <c:v>44875</c:v>
                </c:pt>
                <c:pt idx="994">
                  <c:v>44874</c:v>
                </c:pt>
                <c:pt idx="995">
                  <c:v>44873</c:v>
                </c:pt>
                <c:pt idx="996">
                  <c:v>44872</c:v>
                </c:pt>
                <c:pt idx="997">
                  <c:v>44871</c:v>
                </c:pt>
                <c:pt idx="998">
                  <c:v>44870</c:v>
                </c:pt>
                <c:pt idx="999">
                  <c:v>44869</c:v>
                </c:pt>
                <c:pt idx="1000">
                  <c:v>44868</c:v>
                </c:pt>
                <c:pt idx="1001">
                  <c:v>44867</c:v>
                </c:pt>
                <c:pt idx="1002">
                  <c:v>44866</c:v>
                </c:pt>
                <c:pt idx="1003">
                  <c:v>44865</c:v>
                </c:pt>
                <c:pt idx="1004">
                  <c:v>44864</c:v>
                </c:pt>
                <c:pt idx="1005">
                  <c:v>44863</c:v>
                </c:pt>
                <c:pt idx="1006">
                  <c:v>44862</c:v>
                </c:pt>
                <c:pt idx="1007">
                  <c:v>44861</c:v>
                </c:pt>
                <c:pt idx="1008">
                  <c:v>44860</c:v>
                </c:pt>
                <c:pt idx="1009">
                  <c:v>44859</c:v>
                </c:pt>
                <c:pt idx="1010">
                  <c:v>44858</c:v>
                </c:pt>
                <c:pt idx="1011">
                  <c:v>44857</c:v>
                </c:pt>
                <c:pt idx="1012">
                  <c:v>44856</c:v>
                </c:pt>
                <c:pt idx="1013">
                  <c:v>44855</c:v>
                </c:pt>
                <c:pt idx="1014">
                  <c:v>44854</c:v>
                </c:pt>
                <c:pt idx="1015">
                  <c:v>44853</c:v>
                </c:pt>
                <c:pt idx="1016">
                  <c:v>44852</c:v>
                </c:pt>
                <c:pt idx="1017">
                  <c:v>44851</c:v>
                </c:pt>
                <c:pt idx="1018">
                  <c:v>44850</c:v>
                </c:pt>
                <c:pt idx="1019">
                  <c:v>44849</c:v>
                </c:pt>
                <c:pt idx="1020">
                  <c:v>44848</c:v>
                </c:pt>
                <c:pt idx="1021">
                  <c:v>44847</c:v>
                </c:pt>
                <c:pt idx="1022">
                  <c:v>44846</c:v>
                </c:pt>
                <c:pt idx="1023">
                  <c:v>44845</c:v>
                </c:pt>
                <c:pt idx="1024">
                  <c:v>44844</c:v>
                </c:pt>
                <c:pt idx="1025">
                  <c:v>44843</c:v>
                </c:pt>
                <c:pt idx="1026">
                  <c:v>44842</c:v>
                </c:pt>
                <c:pt idx="1027">
                  <c:v>44841</c:v>
                </c:pt>
                <c:pt idx="1028">
                  <c:v>44840</c:v>
                </c:pt>
                <c:pt idx="1029">
                  <c:v>44839</c:v>
                </c:pt>
                <c:pt idx="1030">
                  <c:v>44838</c:v>
                </c:pt>
                <c:pt idx="1031">
                  <c:v>44837</c:v>
                </c:pt>
                <c:pt idx="1032">
                  <c:v>44836</c:v>
                </c:pt>
                <c:pt idx="1033">
                  <c:v>44835</c:v>
                </c:pt>
                <c:pt idx="1034">
                  <c:v>44834</c:v>
                </c:pt>
                <c:pt idx="1035">
                  <c:v>44833</c:v>
                </c:pt>
                <c:pt idx="1036">
                  <c:v>44832</c:v>
                </c:pt>
                <c:pt idx="1037">
                  <c:v>44831</c:v>
                </c:pt>
                <c:pt idx="1038">
                  <c:v>44830</c:v>
                </c:pt>
                <c:pt idx="1039">
                  <c:v>44829</c:v>
                </c:pt>
                <c:pt idx="1040">
                  <c:v>44828</c:v>
                </c:pt>
                <c:pt idx="1041">
                  <c:v>44827</c:v>
                </c:pt>
                <c:pt idx="1042">
                  <c:v>44826</c:v>
                </c:pt>
                <c:pt idx="1043">
                  <c:v>44825</c:v>
                </c:pt>
                <c:pt idx="1044">
                  <c:v>44824</c:v>
                </c:pt>
                <c:pt idx="1045">
                  <c:v>44823</c:v>
                </c:pt>
                <c:pt idx="1046">
                  <c:v>44822</c:v>
                </c:pt>
                <c:pt idx="1047">
                  <c:v>44821</c:v>
                </c:pt>
                <c:pt idx="1048">
                  <c:v>44820</c:v>
                </c:pt>
                <c:pt idx="1049">
                  <c:v>44819</c:v>
                </c:pt>
                <c:pt idx="1050">
                  <c:v>44818</c:v>
                </c:pt>
                <c:pt idx="1051">
                  <c:v>44817</c:v>
                </c:pt>
                <c:pt idx="1052">
                  <c:v>44816</c:v>
                </c:pt>
                <c:pt idx="1053">
                  <c:v>44815</c:v>
                </c:pt>
                <c:pt idx="1054">
                  <c:v>44814</c:v>
                </c:pt>
                <c:pt idx="1055">
                  <c:v>44813</c:v>
                </c:pt>
                <c:pt idx="1056">
                  <c:v>44812</c:v>
                </c:pt>
                <c:pt idx="1057">
                  <c:v>44811</c:v>
                </c:pt>
                <c:pt idx="1058">
                  <c:v>44810</c:v>
                </c:pt>
                <c:pt idx="1059">
                  <c:v>44809</c:v>
                </c:pt>
                <c:pt idx="1060">
                  <c:v>44808</c:v>
                </c:pt>
                <c:pt idx="1061">
                  <c:v>44807</c:v>
                </c:pt>
                <c:pt idx="1062">
                  <c:v>44806</c:v>
                </c:pt>
                <c:pt idx="1063">
                  <c:v>44805</c:v>
                </c:pt>
                <c:pt idx="1064">
                  <c:v>44804</c:v>
                </c:pt>
                <c:pt idx="1065">
                  <c:v>44803</c:v>
                </c:pt>
                <c:pt idx="1066">
                  <c:v>44802</c:v>
                </c:pt>
                <c:pt idx="1067">
                  <c:v>44801</c:v>
                </c:pt>
                <c:pt idx="1068">
                  <c:v>44800</c:v>
                </c:pt>
                <c:pt idx="1069">
                  <c:v>44799</c:v>
                </c:pt>
                <c:pt idx="1070">
                  <c:v>44798</c:v>
                </c:pt>
                <c:pt idx="1071">
                  <c:v>44797</c:v>
                </c:pt>
                <c:pt idx="1072">
                  <c:v>44796</c:v>
                </c:pt>
                <c:pt idx="1073">
                  <c:v>44795</c:v>
                </c:pt>
                <c:pt idx="1074">
                  <c:v>44794</c:v>
                </c:pt>
                <c:pt idx="1075">
                  <c:v>44793</c:v>
                </c:pt>
                <c:pt idx="1076">
                  <c:v>44792</c:v>
                </c:pt>
                <c:pt idx="1077">
                  <c:v>44791</c:v>
                </c:pt>
                <c:pt idx="1078">
                  <c:v>44790</c:v>
                </c:pt>
                <c:pt idx="1079">
                  <c:v>44789</c:v>
                </c:pt>
                <c:pt idx="1080">
                  <c:v>44788</c:v>
                </c:pt>
                <c:pt idx="1081">
                  <c:v>44787</c:v>
                </c:pt>
                <c:pt idx="1082">
                  <c:v>44786</c:v>
                </c:pt>
                <c:pt idx="1083">
                  <c:v>44785</c:v>
                </c:pt>
                <c:pt idx="1084">
                  <c:v>44784</c:v>
                </c:pt>
                <c:pt idx="1085">
                  <c:v>44783</c:v>
                </c:pt>
                <c:pt idx="1086">
                  <c:v>44782</c:v>
                </c:pt>
                <c:pt idx="1087">
                  <c:v>44781</c:v>
                </c:pt>
                <c:pt idx="1088">
                  <c:v>44780</c:v>
                </c:pt>
                <c:pt idx="1089">
                  <c:v>44779</c:v>
                </c:pt>
                <c:pt idx="1090">
                  <c:v>44778</c:v>
                </c:pt>
                <c:pt idx="1091">
                  <c:v>44777</c:v>
                </c:pt>
                <c:pt idx="1092">
                  <c:v>44776</c:v>
                </c:pt>
                <c:pt idx="1093">
                  <c:v>44775</c:v>
                </c:pt>
                <c:pt idx="1094">
                  <c:v>44774</c:v>
                </c:pt>
                <c:pt idx="1095">
                  <c:v>44773</c:v>
                </c:pt>
                <c:pt idx="1096">
                  <c:v>44772</c:v>
                </c:pt>
                <c:pt idx="1097">
                  <c:v>44771</c:v>
                </c:pt>
                <c:pt idx="1098">
                  <c:v>44770</c:v>
                </c:pt>
                <c:pt idx="1099">
                  <c:v>44769</c:v>
                </c:pt>
                <c:pt idx="1100">
                  <c:v>44768</c:v>
                </c:pt>
                <c:pt idx="1101">
                  <c:v>44767</c:v>
                </c:pt>
                <c:pt idx="1102">
                  <c:v>44766</c:v>
                </c:pt>
                <c:pt idx="1103">
                  <c:v>44765</c:v>
                </c:pt>
                <c:pt idx="1104">
                  <c:v>44764</c:v>
                </c:pt>
                <c:pt idx="1105">
                  <c:v>44763</c:v>
                </c:pt>
                <c:pt idx="1106">
                  <c:v>44762</c:v>
                </c:pt>
                <c:pt idx="1107">
                  <c:v>44761</c:v>
                </c:pt>
                <c:pt idx="1108">
                  <c:v>44760</c:v>
                </c:pt>
                <c:pt idx="1109">
                  <c:v>44759</c:v>
                </c:pt>
                <c:pt idx="1110">
                  <c:v>44758</c:v>
                </c:pt>
                <c:pt idx="1111">
                  <c:v>44757</c:v>
                </c:pt>
                <c:pt idx="1112">
                  <c:v>44756</c:v>
                </c:pt>
                <c:pt idx="1113">
                  <c:v>44755</c:v>
                </c:pt>
                <c:pt idx="1114">
                  <c:v>44754</c:v>
                </c:pt>
                <c:pt idx="1115">
                  <c:v>44753</c:v>
                </c:pt>
                <c:pt idx="1116">
                  <c:v>44752</c:v>
                </c:pt>
                <c:pt idx="1117">
                  <c:v>44751</c:v>
                </c:pt>
                <c:pt idx="1118">
                  <c:v>44750</c:v>
                </c:pt>
                <c:pt idx="1119">
                  <c:v>44749</c:v>
                </c:pt>
                <c:pt idx="1120">
                  <c:v>44748</c:v>
                </c:pt>
                <c:pt idx="1121">
                  <c:v>44747</c:v>
                </c:pt>
                <c:pt idx="1122">
                  <c:v>44746</c:v>
                </c:pt>
                <c:pt idx="1123">
                  <c:v>44745</c:v>
                </c:pt>
                <c:pt idx="1124">
                  <c:v>44744</c:v>
                </c:pt>
                <c:pt idx="1125">
                  <c:v>44743</c:v>
                </c:pt>
                <c:pt idx="1126">
                  <c:v>44742</c:v>
                </c:pt>
                <c:pt idx="1127">
                  <c:v>44741</c:v>
                </c:pt>
                <c:pt idx="1128">
                  <c:v>44740</c:v>
                </c:pt>
                <c:pt idx="1129">
                  <c:v>44739</c:v>
                </c:pt>
                <c:pt idx="1130">
                  <c:v>44738</c:v>
                </c:pt>
                <c:pt idx="1131">
                  <c:v>44737</c:v>
                </c:pt>
                <c:pt idx="1132">
                  <c:v>44736</c:v>
                </c:pt>
                <c:pt idx="1133">
                  <c:v>44735</c:v>
                </c:pt>
                <c:pt idx="1134">
                  <c:v>44734</c:v>
                </c:pt>
                <c:pt idx="1135">
                  <c:v>44733</c:v>
                </c:pt>
                <c:pt idx="1136">
                  <c:v>44732</c:v>
                </c:pt>
                <c:pt idx="1137">
                  <c:v>44731</c:v>
                </c:pt>
                <c:pt idx="1138">
                  <c:v>44730</c:v>
                </c:pt>
                <c:pt idx="1139">
                  <c:v>44729</c:v>
                </c:pt>
                <c:pt idx="1140">
                  <c:v>44728</c:v>
                </c:pt>
                <c:pt idx="1141">
                  <c:v>44727</c:v>
                </c:pt>
                <c:pt idx="1142">
                  <c:v>44726</c:v>
                </c:pt>
                <c:pt idx="1143">
                  <c:v>44725</c:v>
                </c:pt>
                <c:pt idx="1144">
                  <c:v>44724</c:v>
                </c:pt>
                <c:pt idx="1145">
                  <c:v>44723</c:v>
                </c:pt>
                <c:pt idx="1146">
                  <c:v>44722</c:v>
                </c:pt>
                <c:pt idx="1147">
                  <c:v>44721</c:v>
                </c:pt>
                <c:pt idx="1148">
                  <c:v>44720</c:v>
                </c:pt>
                <c:pt idx="1149">
                  <c:v>44719</c:v>
                </c:pt>
                <c:pt idx="1150">
                  <c:v>44718</c:v>
                </c:pt>
                <c:pt idx="1151">
                  <c:v>44717</c:v>
                </c:pt>
                <c:pt idx="1152">
                  <c:v>44716</c:v>
                </c:pt>
                <c:pt idx="1153">
                  <c:v>44715</c:v>
                </c:pt>
                <c:pt idx="1154">
                  <c:v>44714</c:v>
                </c:pt>
                <c:pt idx="1155">
                  <c:v>44713</c:v>
                </c:pt>
                <c:pt idx="1156">
                  <c:v>44712</c:v>
                </c:pt>
                <c:pt idx="1157">
                  <c:v>44711</c:v>
                </c:pt>
                <c:pt idx="1158">
                  <c:v>44710</c:v>
                </c:pt>
                <c:pt idx="1159">
                  <c:v>44709</c:v>
                </c:pt>
                <c:pt idx="1160">
                  <c:v>44708</c:v>
                </c:pt>
                <c:pt idx="1161">
                  <c:v>44707</c:v>
                </c:pt>
                <c:pt idx="1162">
                  <c:v>44706</c:v>
                </c:pt>
                <c:pt idx="1163">
                  <c:v>44705</c:v>
                </c:pt>
                <c:pt idx="1164">
                  <c:v>44704</c:v>
                </c:pt>
                <c:pt idx="1165">
                  <c:v>44703</c:v>
                </c:pt>
                <c:pt idx="1166">
                  <c:v>44702</c:v>
                </c:pt>
                <c:pt idx="1167">
                  <c:v>44701</c:v>
                </c:pt>
                <c:pt idx="1168">
                  <c:v>44700</c:v>
                </c:pt>
                <c:pt idx="1169">
                  <c:v>44699</c:v>
                </c:pt>
                <c:pt idx="1170">
                  <c:v>44698</c:v>
                </c:pt>
                <c:pt idx="1171">
                  <c:v>44697</c:v>
                </c:pt>
                <c:pt idx="1172">
                  <c:v>44696</c:v>
                </c:pt>
                <c:pt idx="1173">
                  <c:v>44695</c:v>
                </c:pt>
                <c:pt idx="1174">
                  <c:v>44694</c:v>
                </c:pt>
                <c:pt idx="1175">
                  <c:v>44693</c:v>
                </c:pt>
                <c:pt idx="1176">
                  <c:v>44692</c:v>
                </c:pt>
                <c:pt idx="1177">
                  <c:v>44691</c:v>
                </c:pt>
                <c:pt idx="1178">
                  <c:v>44690</c:v>
                </c:pt>
                <c:pt idx="1179">
                  <c:v>44689</c:v>
                </c:pt>
                <c:pt idx="1180">
                  <c:v>44688</c:v>
                </c:pt>
                <c:pt idx="1181">
                  <c:v>44687</c:v>
                </c:pt>
                <c:pt idx="1182">
                  <c:v>44686</c:v>
                </c:pt>
                <c:pt idx="1183">
                  <c:v>44685</c:v>
                </c:pt>
                <c:pt idx="1184">
                  <c:v>44684</c:v>
                </c:pt>
                <c:pt idx="1185">
                  <c:v>44683</c:v>
                </c:pt>
                <c:pt idx="1186">
                  <c:v>44682</c:v>
                </c:pt>
                <c:pt idx="1187">
                  <c:v>44681</c:v>
                </c:pt>
                <c:pt idx="1188">
                  <c:v>44680</c:v>
                </c:pt>
                <c:pt idx="1189">
                  <c:v>44679</c:v>
                </c:pt>
                <c:pt idx="1190">
                  <c:v>44678</c:v>
                </c:pt>
                <c:pt idx="1191">
                  <c:v>44677</c:v>
                </c:pt>
                <c:pt idx="1192">
                  <c:v>44676</c:v>
                </c:pt>
                <c:pt idx="1193">
                  <c:v>44675</c:v>
                </c:pt>
                <c:pt idx="1194">
                  <c:v>44674</c:v>
                </c:pt>
                <c:pt idx="1195">
                  <c:v>44673</c:v>
                </c:pt>
                <c:pt idx="1196">
                  <c:v>44672</c:v>
                </c:pt>
                <c:pt idx="1197">
                  <c:v>44671</c:v>
                </c:pt>
                <c:pt idx="1198">
                  <c:v>44670</c:v>
                </c:pt>
                <c:pt idx="1199">
                  <c:v>44669</c:v>
                </c:pt>
                <c:pt idx="1200">
                  <c:v>44668</c:v>
                </c:pt>
                <c:pt idx="1201">
                  <c:v>44667</c:v>
                </c:pt>
                <c:pt idx="1202">
                  <c:v>44666</c:v>
                </c:pt>
                <c:pt idx="1203">
                  <c:v>44665</c:v>
                </c:pt>
                <c:pt idx="1204">
                  <c:v>44664</c:v>
                </c:pt>
                <c:pt idx="1205">
                  <c:v>44663</c:v>
                </c:pt>
                <c:pt idx="1206">
                  <c:v>44662</c:v>
                </c:pt>
                <c:pt idx="1207">
                  <c:v>44661</c:v>
                </c:pt>
                <c:pt idx="1208">
                  <c:v>44660</c:v>
                </c:pt>
                <c:pt idx="1209">
                  <c:v>44659</c:v>
                </c:pt>
                <c:pt idx="1210">
                  <c:v>44658</c:v>
                </c:pt>
                <c:pt idx="1211">
                  <c:v>44657</c:v>
                </c:pt>
                <c:pt idx="1212">
                  <c:v>44656</c:v>
                </c:pt>
                <c:pt idx="1213">
                  <c:v>44655</c:v>
                </c:pt>
                <c:pt idx="1214">
                  <c:v>44654</c:v>
                </c:pt>
                <c:pt idx="1215">
                  <c:v>44653</c:v>
                </c:pt>
                <c:pt idx="1216">
                  <c:v>44652</c:v>
                </c:pt>
                <c:pt idx="1217">
                  <c:v>44651</c:v>
                </c:pt>
                <c:pt idx="1218">
                  <c:v>44650</c:v>
                </c:pt>
                <c:pt idx="1219">
                  <c:v>44649</c:v>
                </c:pt>
                <c:pt idx="1220">
                  <c:v>44648</c:v>
                </c:pt>
                <c:pt idx="1221">
                  <c:v>44647</c:v>
                </c:pt>
                <c:pt idx="1222">
                  <c:v>44646</c:v>
                </c:pt>
                <c:pt idx="1223">
                  <c:v>44645</c:v>
                </c:pt>
                <c:pt idx="1224">
                  <c:v>44644</c:v>
                </c:pt>
                <c:pt idx="1225">
                  <c:v>44643</c:v>
                </c:pt>
                <c:pt idx="1226">
                  <c:v>44642</c:v>
                </c:pt>
                <c:pt idx="1227">
                  <c:v>44641</c:v>
                </c:pt>
                <c:pt idx="1228">
                  <c:v>44640</c:v>
                </c:pt>
                <c:pt idx="1229">
                  <c:v>44639</c:v>
                </c:pt>
                <c:pt idx="1230">
                  <c:v>44638</c:v>
                </c:pt>
                <c:pt idx="1231">
                  <c:v>44637</c:v>
                </c:pt>
                <c:pt idx="1232">
                  <c:v>44636</c:v>
                </c:pt>
                <c:pt idx="1233">
                  <c:v>44635</c:v>
                </c:pt>
                <c:pt idx="1234">
                  <c:v>44634</c:v>
                </c:pt>
                <c:pt idx="1235">
                  <c:v>44633</c:v>
                </c:pt>
                <c:pt idx="1236">
                  <c:v>44632</c:v>
                </c:pt>
                <c:pt idx="1237">
                  <c:v>44631</c:v>
                </c:pt>
                <c:pt idx="1238">
                  <c:v>44630</c:v>
                </c:pt>
                <c:pt idx="1239">
                  <c:v>44629</c:v>
                </c:pt>
                <c:pt idx="1240">
                  <c:v>44628</c:v>
                </c:pt>
                <c:pt idx="1241">
                  <c:v>44627</c:v>
                </c:pt>
                <c:pt idx="1242">
                  <c:v>44626</c:v>
                </c:pt>
                <c:pt idx="1243">
                  <c:v>44625</c:v>
                </c:pt>
                <c:pt idx="1244">
                  <c:v>44624</c:v>
                </c:pt>
                <c:pt idx="1245">
                  <c:v>44623</c:v>
                </c:pt>
                <c:pt idx="1246">
                  <c:v>44622</c:v>
                </c:pt>
                <c:pt idx="1247">
                  <c:v>44621</c:v>
                </c:pt>
                <c:pt idx="1248">
                  <c:v>44620</c:v>
                </c:pt>
                <c:pt idx="1249">
                  <c:v>44619</c:v>
                </c:pt>
                <c:pt idx="1250">
                  <c:v>44618</c:v>
                </c:pt>
                <c:pt idx="1251">
                  <c:v>44617</c:v>
                </c:pt>
                <c:pt idx="1252">
                  <c:v>44616</c:v>
                </c:pt>
                <c:pt idx="1253">
                  <c:v>44615</c:v>
                </c:pt>
              </c:numCache>
            </c:numRef>
          </c:cat>
          <c:val>
            <c:numRef>
              <c:f>Calculations!$C$3:$C$1256</c:f>
              <c:numCache>
                <c:formatCode>General</c:formatCode>
                <c:ptCount val="1254"/>
                <c:pt idx="0">
                  <c:v>230.19</c:v>
                </c:pt>
                <c:pt idx="1">
                  <c:v>231.01</c:v>
                </c:pt>
                <c:pt idx="2">
                  <c:v>232.79</c:v>
                </c:pt>
                <c:pt idx="3">
                  <c:v>231.44</c:v>
                </c:pt>
                <c:pt idx="4">
                  <c:v>232.23</c:v>
                </c:pt>
                <c:pt idx="5">
                  <c:v>228.29</c:v>
                </c:pt>
                <c:pt idx="6">
                  <c:v>227.47</c:v>
                </c:pt>
                <c:pt idx="7" formatCode="0.00">
                  <c:v>229.3</c:v>
                </c:pt>
                <c:pt idx="8">
                  <c:v>226.13</c:v>
                </c:pt>
                <c:pt idx="9">
                  <c:v>223.88</c:v>
                </c:pt>
                <c:pt idx="10">
                  <c:v>223.19</c:v>
                </c:pt>
                <c:pt idx="11">
                  <c:v>226.35</c:v>
                </c:pt>
                <c:pt idx="12">
                  <c:v>225.69</c:v>
                </c:pt>
                <c:pt idx="13">
                  <c:v>225.02</c:v>
                </c:pt>
                <c:pt idx="14">
                  <c:v>222.26</c:v>
                </c:pt>
                <c:pt idx="15">
                  <c:v>222.54</c:v>
                </c:pt>
                <c:pt idx="16">
                  <c:v>219.36</c:v>
                </c:pt>
                <c:pt idx="17">
                  <c:v>223.47</c:v>
                </c:pt>
                <c:pt idx="18">
                  <c:v>223.41</c:v>
                </c:pt>
                <c:pt idx="19">
                  <c:v>219.92</c:v>
                </c:pt>
                <c:pt idx="20">
                  <c:v>220.46</c:v>
                </c:pt>
                <c:pt idx="21">
                  <c:v>219.39</c:v>
                </c:pt>
                <c:pt idx="22">
                  <c:v>223.3</c:v>
                </c:pt>
                <c:pt idx="23">
                  <c:v>217.12</c:v>
                </c:pt>
                <c:pt idx="24">
                  <c:v>211.99</c:v>
                </c:pt>
                <c:pt idx="25">
                  <c:v>212.77</c:v>
                </c:pt>
                <c:pt idx="26">
                  <c:v>208.47</c:v>
                </c:pt>
                <c:pt idx="27">
                  <c:v>209.69</c:v>
                </c:pt>
                <c:pt idx="28">
                  <c:v>212.52</c:v>
                </c:pt>
                <c:pt idx="29">
                  <c:v>214.82</c:v>
                </c:pt>
                <c:pt idx="30">
                  <c:v>216.1</c:v>
                </c:pt>
                <c:pt idx="31">
                  <c:v>212.1</c:v>
                </c:pt>
                <c:pt idx="32">
                  <c:v>213.24</c:v>
                </c:pt>
                <c:pt idx="33">
                  <c:v>213.2</c:v>
                </c:pt>
                <c:pt idx="34">
                  <c:v>217.61</c:v>
                </c:pt>
                <c:pt idx="35">
                  <c:v>216.98</c:v>
                </c:pt>
                <c:pt idx="36">
                  <c:v>213.57</c:v>
                </c:pt>
                <c:pt idx="37">
                  <c:v>207.91</c:v>
                </c:pt>
                <c:pt idx="38">
                  <c:v>207.23</c:v>
                </c:pt>
                <c:pt idx="39">
                  <c:v>205.71</c:v>
                </c:pt>
                <c:pt idx="40">
                  <c:v>206.65</c:v>
                </c:pt>
                <c:pt idx="41">
                  <c:v>205.01</c:v>
                </c:pt>
                <c:pt idx="42">
                  <c:v>205.7</c:v>
                </c:pt>
                <c:pt idx="43">
                  <c:v>204.72</c:v>
                </c:pt>
                <c:pt idx="44">
                  <c:v>206.02</c:v>
                </c:pt>
                <c:pt idx="45">
                  <c:v>200.99</c:v>
                </c:pt>
                <c:pt idx="46">
                  <c:v>203.1</c:v>
                </c:pt>
                <c:pt idx="47">
                  <c:v>201.12</c:v>
                </c:pt>
                <c:pt idx="48">
                  <c:v>204.07</c:v>
                </c:pt>
                <c:pt idx="49">
                  <c:v>206.16</c:v>
                </c:pt>
                <c:pt idx="50">
                  <c:v>205.59</c:v>
                </c:pt>
                <c:pt idx="51">
                  <c:v>205.17</c:v>
                </c:pt>
                <c:pt idx="52">
                  <c:v>210.25</c:v>
                </c:pt>
                <c:pt idx="53">
                  <c:v>211.37</c:v>
                </c:pt>
                <c:pt idx="54">
                  <c:v>208.64</c:v>
                </c:pt>
                <c:pt idx="55">
                  <c:v>193.06</c:v>
                </c:pt>
                <c:pt idx="56">
                  <c:v>192.08</c:v>
                </c:pt>
                <c:pt idx="57">
                  <c:v>188.71</c:v>
                </c:pt>
                <c:pt idx="58">
                  <c:v>185.01</c:v>
                </c:pt>
                <c:pt idx="59">
                  <c:v>186.35</c:v>
                </c:pt>
                <c:pt idx="60">
                  <c:v>189.98</c:v>
                </c:pt>
                <c:pt idx="61">
                  <c:v>190.2</c:v>
                </c:pt>
                <c:pt idx="62">
                  <c:v>184.42</c:v>
                </c:pt>
                <c:pt idx="63">
                  <c:v>187.39</c:v>
                </c:pt>
                <c:pt idx="64">
                  <c:v>187.7</c:v>
                </c:pt>
                <c:pt idx="65">
                  <c:v>188.99</c:v>
                </c:pt>
                <c:pt idx="66">
                  <c:v>186.54</c:v>
                </c:pt>
                <c:pt idx="67">
                  <c:v>180.6</c:v>
                </c:pt>
                <c:pt idx="68">
                  <c:v>173.18</c:v>
                </c:pt>
                <c:pt idx="69">
                  <c:v>167.32</c:v>
                </c:pt>
                <c:pt idx="70">
                  <c:v>172.61</c:v>
                </c:pt>
                <c:pt idx="71">
                  <c:v>174.33</c:v>
                </c:pt>
                <c:pt idx="72">
                  <c:v>179.59</c:v>
                </c:pt>
                <c:pt idx="73">
                  <c:v>182.12</c:v>
                </c:pt>
                <c:pt idx="74">
                  <c:v>184.87</c:v>
                </c:pt>
                <c:pt idx="75">
                  <c:v>181.22</c:v>
                </c:pt>
                <c:pt idx="76">
                  <c:v>191.1</c:v>
                </c:pt>
                <c:pt idx="77">
                  <c:v>170.66</c:v>
                </c:pt>
                <c:pt idx="78">
                  <c:v>175.26</c:v>
                </c:pt>
                <c:pt idx="79">
                  <c:v>171</c:v>
                </c:pt>
                <c:pt idx="80">
                  <c:v>178.41</c:v>
                </c:pt>
                <c:pt idx="81">
                  <c:v>196.01</c:v>
                </c:pt>
                <c:pt idx="82">
                  <c:v>192.17</c:v>
                </c:pt>
                <c:pt idx="83">
                  <c:v>190.26</c:v>
                </c:pt>
                <c:pt idx="84">
                  <c:v>192.72</c:v>
                </c:pt>
                <c:pt idx="85">
                  <c:v>201.36</c:v>
                </c:pt>
                <c:pt idx="86">
                  <c:v>201.13</c:v>
                </c:pt>
                <c:pt idx="87">
                  <c:v>205.71</c:v>
                </c:pt>
                <c:pt idx="88">
                  <c:v>203.26</c:v>
                </c:pt>
                <c:pt idx="89">
                  <c:v>196.21</c:v>
                </c:pt>
                <c:pt idx="90">
                  <c:v>194.95</c:v>
                </c:pt>
                <c:pt idx="91">
                  <c:v>195.54</c:v>
                </c:pt>
                <c:pt idx="92">
                  <c:v>192.82</c:v>
                </c:pt>
                <c:pt idx="93">
                  <c:v>195.74</c:v>
                </c:pt>
                <c:pt idx="94">
                  <c:v>197.95</c:v>
                </c:pt>
                <c:pt idx="95">
                  <c:v>193.89</c:v>
                </c:pt>
                <c:pt idx="96">
                  <c:v>198.89</c:v>
                </c:pt>
                <c:pt idx="97">
                  <c:v>196.59</c:v>
                </c:pt>
                <c:pt idx="98">
                  <c:v>194.54</c:v>
                </c:pt>
                <c:pt idx="99">
                  <c:v>199.25</c:v>
                </c:pt>
                <c:pt idx="100">
                  <c:v>200.7</c:v>
                </c:pt>
                <c:pt idx="101">
                  <c:v>208.36</c:v>
                </c:pt>
                <c:pt idx="102">
                  <c:v>203.8</c:v>
                </c:pt>
                <c:pt idx="103">
                  <c:v>205.02</c:v>
                </c:pt>
                <c:pt idx="104">
                  <c:v>212.28</c:v>
                </c:pt>
                <c:pt idx="105">
                  <c:v>208.74</c:v>
                </c:pt>
                <c:pt idx="106">
                  <c:v>214.35</c:v>
                </c:pt>
                <c:pt idx="107">
                  <c:v>212.8</c:v>
                </c:pt>
                <c:pt idx="108">
                  <c:v>212.71</c:v>
                </c:pt>
                <c:pt idx="109">
                  <c:v>216.58</c:v>
                </c:pt>
                <c:pt idx="110">
                  <c:v>222.88</c:v>
                </c:pt>
                <c:pt idx="111">
                  <c:v>226.63</c:v>
                </c:pt>
                <c:pt idx="112">
                  <c:v>226.65</c:v>
                </c:pt>
                <c:pt idx="113">
                  <c:v>228.68</c:v>
                </c:pt>
                <c:pt idx="114">
                  <c:v>230.37</c:v>
                </c:pt>
                <c:pt idx="115">
                  <c:v>228.93</c:v>
                </c:pt>
                <c:pt idx="116">
                  <c:v>232.76</c:v>
                </c:pt>
                <c:pt idx="117">
                  <c:v>233.14</c:v>
                </c:pt>
                <c:pt idx="118">
                  <c:v>229.15</c:v>
                </c:pt>
                <c:pt idx="119">
                  <c:v>238.83</c:v>
                </c:pt>
                <c:pt idx="120">
                  <c:v>236.17</c:v>
                </c:pt>
                <c:pt idx="121">
                  <c:v>242.06</c:v>
                </c:pt>
                <c:pt idx="122">
                  <c:v>237.42</c:v>
                </c:pt>
                <c:pt idx="123">
                  <c:v>237.68</c:v>
                </c:pt>
                <c:pt idx="124">
                  <c:v>234.64</c:v>
                </c:pt>
                <c:pt idx="125">
                  <c:v>237.07</c:v>
                </c:pt>
                <c:pt idx="126">
                  <c:v>238.15</c:v>
                </c:pt>
                <c:pt idx="127">
                  <c:v>235.42</c:v>
                </c:pt>
                <c:pt idx="128">
                  <c:v>234.85</c:v>
                </c:pt>
                <c:pt idx="129">
                  <c:v>235.42</c:v>
                </c:pt>
                <c:pt idx="130">
                  <c:v>235.01</c:v>
                </c:pt>
                <c:pt idx="131">
                  <c:v>230.71</c:v>
                </c:pt>
                <c:pt idx="132">
                  <c:v>225.94</c:v>
                </c:pt>
                <c:pt idx="133">
                  <c:v>220.66</c:v>
                </c:pt>
                <c:pt idx="134">
                  <c:v>223.35</c:v>
                </c:pt>
                <c:pt idx="135">
                  <c:v>217.76</c:v>
                </c:pt>
                <c:pt idx="136">
                  <c:v>218.46</c:v>
                </c:pt>
                <c:pt idx="137">
                  <c:v>218.94</c:v>
                </c:pt>
                <c:pt idx="138">
                  <c:v>222.13</c:v>
                </c:pt>
                <c:pt idx="139">
                  <c:v>222.11</c:v>
                </c:pt>
                <c:pt idx="140">
                  <c:v>227.61</c:v>
                </c:pt>
                <c:pt idx="141">
                  <c:v>224.19</c:v>
                </c:pt>
                <c:pt idx="142">
                  <c:v>220.22</c:v>
                </c:pt>
                <c:pt idx="143">
                  <c:v>219.39</c:v>
                </c:pt>
                <c:pt idx="144">
                  <c:v>221.3</c:v>
                </c:pt>
                <c:pt idx="145">
                  <c:v>223.75</c:v>
                </c:pt>
                <c:pt idx="146">
                  <c:v>227.05</c:v>
                </c:pt>
                <c:pt idx="147">
                  <c:v>229.05</c:v>
                </c:pt>
                <c:pt idx="148">
                  <c:v>225.06</c:v>
                </c:pt>
                <c:pt idx="149">
                  <c:v>224.92</c:v>
                </c:pt>
                <c:pt idx="150">
                  <c:v>223.29</c:v>
                </c:pt>
                <c:pt idx="151">
                  <c:v>220.52</c:v>
                </c:pt>
                <c:pt idx="152">
                  <c:v>231.15</c:v>
                </c:pt>
                <c:pt idx="153">
                  <c:v>232.93</c:v>
                </c:pt>
                <c:pt idx="154">
                  <c:v>227.46</c:v>
                </c:pt>
                <c:pt idx="155">
                  <c:v>228.97</c:v>
                </c:pt>
                <c:pt idx="156">
                  <c:v>230.26</c:v>
                </c:pt>
                <c:pt idx="157">
                  <c:v>225.04</c:v>
                </c:pt>
                <c:pt idx="158">
                  <c:v>226.09</c:v>
                </c:pt>
                <c:pt idx="159">
                  <c:v>227.03</c:v>
                </c:pt>
                <c:pt idx="160">
                  <c:v>220.55</c:v>
                </c:pt>
                <c:pt idx="161">
                  <c:v>218.16</c:v>
                </c:pt>
                <c:pt idx="162">
                  <c:v>213.44</c:v>
                </c:pt>
                <c:pt idx="163">
                  <c:v>210.71</c:v>
                </c:pt>
                <c:pt idx="164">
                  <c:v>207.89</c:v>
                </c:pt>
                <c:pt idx="165">
                  <c:v>205.74</c:v>
                </c:pt>
                <c:pt idx="166">
                  <c:v>207.86</c:v>
                </c:pt>
                <c:pt idx="167">
                  <c:v>201.45</c:v>
                </c:pt>
                <c:pt idx="168">
                  <c:v>197.12</c:v>
                </c:pt>
                <c:pt idx="169">
                  <c:v>198.38</c:v>
                </c:pt>
                <c:pt idx="170">
                  <c:v>202.88</c:v>
                </c:pt>
                <c:pt idx="171">
                  <c:v>204.61</c:v>
                </c:pt>
                <c:pt idx="172">
                  <c:v>201.7</c:v>
                </c:pt>
                <c:pt idx="173">
                  <c:v>202.61</c:v>
                </c:pt>
                <c:pt idx="174">
                  <c:v>211.48</c:v>
                </c:pt>
                <c:pt idx="175">
                  <c:v>214.1</c:v>
                </c:pt>
                <c:pt idx="176">
                  <c:v>208.91</c:v>
                </c:pt>
                <c:pt idx="177">
                  <c:v>206.84</c:v>
                </c:pt>
                <c:pt idx="178">
                  <c:v>208.18</c:v>
                </c:pt>
                <c:pt idx="179">
                  <c:v>210.05</c:v>
                </c:pt>
                <c:pt idx="180">
                  <c:v>207.09</c:v>
                </c:pt>
                <c:pt idx="181">
                  <c:v>199.5</c:v>
                </c:pt>
                <c:pt idx="182">
                  <c:v>195.78</c:v>
                </c:pt>
                <c:pt idx="183">
                  <c:v>197.93</c:v>
                </c:pt>
                <c:pt idx="184">
                  <c:v>186.4</c:v>
                </c:pt>
                <c:pt idx="185">
                  <c:v>192.73</c:v>
                </c:pt>
                <c:pt idx="186">
                  <c:v>190.83</c:v>
                </c:pt>
                <c:pt idx="187">
                  <c:v>188.39</c:v>
                </c:pt>
                <c:pt idx="188">
                  <c:v>187.83</c:v>
                </c:pt>
                <c:pt idx="189">
                  <c:v>186.38</c:v>
                </c:pt>
                <c:pt idx="190">
                  <c:v>184.71</c:v>
                </c:pt>
                <c:pt idx="191">
                  <c:v>189.7</c:v>
                </c:pt>
                <c:pt idx="192">
                  <c:v>189.07</c:v>
                </c:pt>
                <c:pt idx="193">
                  <c:v>188.99</c:v>
                </c:pt>
                <c:pt idx="194">
                  <c:v>187.53</c:v>
                </c:pt>
                <c:pt idx="195">
                  <c:v>186.89</c:v>
                </c:pt>
                <c:pt idx="196">
                  <c:v>187.69</c:v>
                </c:pt>
                <c:pt idx="197">
                  <c:v>187.54</c:v>
                </c:pt>
                <c:pt idx="198">
                  <c:v>188.82</c:v>
                </c:pt>
                <c:pt idx="199">
                  <c:v>186.65</c:v>
                </c:pt>
                <c:pt idx="200">
                  <c:v>185.17</c:v>
                </c:pt>
                <c:pt idx="201">
                  <c:v>182.72</c:v>
                </c:pt>
                <c:pt idx="202">
                  <c:v>180.8</c:v>
                </c:pt>
                <c:pt idx="203">
                  <c:v>186.51</c:v>
                </c:pt>
                <c:pt idx="204">
                  <c:v>181.96</c:v>
                </c:pt>
                <c:pt idx="205">
                  <c:v>184.76</c:v>
                </c:pt>
                <c:pt idx="206">
                  <c:v>185.13</c:v>
                </c:pt>
                <c:pt idx="207">
                  <c:v>186.33</c:v>
                </c:pt>
                <c:pt idx="208">
                  <c:v>187.97</c:v>
                </c:pt>
                <c:pt idx="209">
                  <c:v>191.16</c:v>
                </c:pt>
                <c:pt idx="210">
                  <c:v>192.53</c:v>
                </c:pt>
                <c:pt idx="211">
                  <c:v>193.96</c:v>
                </c:pt>
                <c:pt idx="212">
                  <c:v>193.88</c:v>
                </c:pt>
                <c:pt idx="213">
                  <c:v>191.6</c:v>
                </c:pt>
                <c:pt idx="214">
                  <c:v>189.87</c:v>
                </c:pt>
                <c:pt idx="215">
                  <c:v>186.43</c:v>
                </c:pt>
                <c:pt idx="216">
                  <c:v>186.88</c:v>
                </c:pt>
                <c:pt idx="217">
                  <c:v>184.89</c:v>
                </c:pt>
                <c:pt idx="218">
                  <c:v>186.49</c:v>
                </c:pt>
                <c:pt idx="219">
                  <c:v>187</c:v>
                </c:pt>
                <c:pt idx="220">
                  <c:v>184.52</c:v>
                </c:pt>
                <c:pt idx="221">
                  <c:v>179.55</c:v>
                </c:pt>
                <c:pt idx="222">
                  <c:v>175.4</c:v>
                </c:pt>
                <c:pt idx="223">
                  <c:v>171.39</c:v>
                </c:pt>
                <c:pt idx="224">
                  <c:v>177.89</c:v>
                </c:pt>
                <c:pt idx="225">
                  <c:v>173.33</c:v>
                </c:pt>
                <c:pt idx="226">
                  <c:v>176.25</c:v>
                </c:pt>
                <c:pt idx="227">
                  <c:v>178.5</c:v>
                </c:pt>
                <c:pt idx="228">
                  <c:v>172.12</c:v>
                </c:pt>
                <c:pt idx="229">
                  <c:v>170.8</c:v>
                </c:pt>
                <c:pt idx="230">
                  <c:v>173.12</c:v>
                </c:pt>
                <c:pt idx="231">
                  <c:v>175.5</c:v>
                </c:pt>
                <c:pt idx="232">
                  <c:v>177.04</c:v>
                </c:pt>
                <c:pt idx="233">
                  <c:v>176.13</c:v>
                </c:pt>
                <c:pt idx="234">
                  <c:v>180.11</c:v>
                </c:pt>
                <c:pt idx="235">
                  <c:v>178.88</c:v>
                </c:pt>
                <c:pt idx="236">
                  <c:v>178.22</c:v>
                </c:pt>
                <c:pt idx="237">
                  <c:v>177.06</c:v>
                </c:pt>
                <c:pt idx="238">
                  <c:v>177.59</c:v>
                </c:pt>
                <c:pt idx="239">
                  <c:v>170.1</c:v>
                </c:pt>
                <c:pt idx="240">
                  <c:v>170.23</c:v>
                </c:pt>
                <c:pt idx="241">
                  <c:v>166.8</c:v>
                </c:pt>
                <c:pt idx="242">
                  <c:v>166.94</c:v>
                </c:pt>
                <c:pt idx="243">
                  <c:v>165.8</c:v>
                </c:pt>
                <c:pt idx="244">
                  <c:v>162.77000000000001</c:v>
                </c:pt>
                <c:pt idx="245">
                  <c:v>161.93</c:v>
                </c:pt>
                <c:pt idx="246">
                  <c:v>161.02000000000001</c:v>
                </c:pt>
                <c:pt idx="247">
                  <c:v>167.9</c:v>
                </c:pt>
                <c:pt idx="248">
                  <c:v>184.07</c:v>
                </c:pt>
                <c:pt idx="249">
                  <c:v>186.98</c:v>
                </c:pt>
                <c:pt idx="250">
                  <c:v>181.71</c:v>
                </c:pt>
                <c:pt idx="251">
                  <c:v>183.2</c:v>
                </c:pt>
                <c:pt idx="252">
                  <c:v>182.5</c:v>
                </c:pt>
                <c:pt idx="253">
                  <c:v>179.85</c:v>
                </c:pt>
                <c:pt idx="254">
                  <c:v>180.83</c:v>
                </c:pt>
                <c:pt idx="255">
                  <c:v>186.41</c:v>
                </c:pt>
                <c:pt idx="256">
                  <c:v>182.55</c:v>
                </c:pt>
                <c:pt idx="257">
                  <c:v>183.13</c:v>
                </c:pt>
                <c:pt idx="258">
                  <c:v>183.75</c:v>
                </c:pt>
                <c:pt idx="259">
                  <c:v>187.93</c:v>
                </c:pt>
                <c:pt idx="260">
                  <c:v>193.02</c:v>
                </c:pt>
                <c:pt idx="261">
                  <c:v>192.72</c:v>
                </c:pt>
                <c:pt idx="262">
                  <c:v>194.49</c:v>
                </c:pt>
                <c:pt idx="263">
                  <c:v>195.05</c:v>
                </c:pt>
                <c:pt idx="264">
                  <c:v>199.79</c:v>
                </c:pt>
                <c:pt idx="265">
                  <c:v>199.34</c:v>
                </c:pt>
                <c:pt idx="266">
                  <c:v>199.29</c:v>
                </c:pt>
                <c:pt idx="267">
                  <c:v>200</c:v>
                </c:pt>
                <c:pt idx="268">
                  <c:v>197.59</c:v>
                </c:pt>
                <c:pt idx="269">
                  <c:v>200</c:v>
                </c:pt>
                <c:pt idx="270">
                  <c:v>197.2</c:v>
                </c:pt>
                <c:pt idx="271">
                  <c:v>193.25</c:v>
                </c:pt>
                <c:pt idx="272">
                  <c:v>197.85</c:v>
                </c:pt>
                <c:pt idx="273">
                  <c:v>193.61</c:v>
                </c:pt>
                <c:pt idx="274">
                  <c:v>186.34</c:v>
                </c:pt>
                <c:pt idx="275">
                  <c:v>185.57</c:v>
                </c:pt>
                <c:pt idx="276">
                  <c:v>189.08</c:v>
                </c:pt>
                <c:pt idx="277">
                  <c:v>186.1</c:v>
                </c:pt>
                <c:pt idx="278">
                  <c:v>182.81</c:v>
                </c:pt>
                <c:pt idx="279">
                  <c:v>184.06</c:v>
                </c:pt>
                <c:pt idx="280">
                  <c:v>183.66</c:v>
                </c:pt>
                <c:pt idx="281">
                  <c:v>183.83</c:v>
                </c:pt>
                <c:pt idx="282">
                  <c:v>186.89</c:v>
                </c:pt>
                <c:pt idx="283">
                  <c:v>187.23</c:v>
                </c:pt>
                <c:pt idx="284">
                  <c:v>187.06</c:v>
                </c:pt>
                <c:pt idx="285">
                  <c:v>184.3</c:v>
                </c:pt>
                <c:pt idx="286">
                  <c:v>185</c:v>
                </c:pt>
                <c:pt idx="287">
                  <c:v>181.28</c:v>
                </c:pt>
                <c:pt idx="288">
                  <c:v>179.34</c:v>
                </c:pt>
                <c:pt idx="289">
                  <c:v>178.34</c:v>
                </c:pt>
                <c:pt idx="290">
                  <c:v>176.44</c:v>
                </c:pt>
                <c:pt idx="291">
                  <c:v>179.32</c:v>
                </c:pt>
                <c:pt idx="292">
                  <c:v>182.02</c:v>
                </c:pt>
                <c:pt idx="293">
                  <c:v>182.15</c:v>
                </c:pt>
                <c:pt idx="294">
                  <c:v>180.75</c:v>
                </c:pt>
                <c:pt idx="295">
                  <c:v>181.05</c:v>
                </c:pt>
                <c:pt idx="296">
                  <c:v>183.13</c:v>
                </c:pt>
                <c:pt idx="297">
                  <c:v>183.15</c:v>
                </c:pt>
                <c:pt idx="298">
                  <c:v>183.54</c:v>
                </c:pt>
                <c:pt idx="299">
                  <c:v>184.7</c:v>
                </c:pt>
                <c:pt idx="300">
                  <c:v>183.63</c:v>
                </c:pt>
                <c:pt idx="301">
                  <c:v>185.99</c:v>
                </c:pt>
                <c:pt idx="302">
                  <c:v>187.07</c:v>
                </c:pt>
                <c:pt idx="303">
                  <c:v>186.57</c:v>
                </c:pt>
                <c:pt idx="304">
                  <c:v>187.48</c:v>
                </c:pt>
                <c:pt idx="305">
                  <c:v>189.5</c:v>
                </c:pt>
                <c:pt idx="306">
                  <c:v>188</c:v>
                </c:pt>
                <c:pt idx="307">
                  <c:v>188.76</c:v>
                </c:pt>
                <c:pt idx="308">
                  <c:v>188.7</c:v>
                </c:pt>
                <c:pt idx="309">
                  <c:v>186.21</c:v>
                </c:pt>
                <c:pt idx="310">
                  <c:v>184.72</c:v>
                </c:pt>
                <c:pt idx="311">
                  <c:v>179</c:v>
                </c:pt>
                <c:pt idx="312">
                  <c:v>175</c:v>
                </c:pt>
                <c:pt idx="313">
                  <c:v>180.96</c:v>
                </c:pt>
                <c:pt idx="314">
                  <c:v>179.62</c:v>
                </c:pt>
                <c:pt idx="315">
                  <c:v>173.67</c:v>
                </c:pt>
                <c:pt idx="316">
                  <c:v>176.59</c:v>
                </c:pt>
                <c:pt idx="317">
                  <c:v>179.54</c:v>
                </c:pt>
                <c:pt idx="318">
                  <c:v>177.23</c:v>
                </c:pt>
                <c:pt idx="319">
                  <c:v>174.63</c:v>
                </c:pt>
                <c:pt idx="320">
                  <c:v>179.22</c:v>
                </c:pt>
                <c:pt idx="321">
                  <c:v>181.28</c:v>
                </c:pt>
                <c:pt idx="322">
                  <c:v>183.32</c:v>
                </c:pt>
                <c:pt idx="323">
                  <c:v>183.62</c:v>
                </c:pt>
                <c:pt idx="324">
                  <c:v>186.13</c:v>
                </c:pt>
                <c:pt idx="325">
                  <c:v>189.05</c:v>
                </c:pt>
                <c:pt idx="326">
                  <c:v>185.95</c:v>
                </c:pt>
                <c:pt idx="327">
                  <c:v>185.67</c:v>
                </c:pt>
                <c:pt idx="328">
                  <c:v>185.19</c:v>
                </c:pt>
                <c:pt idx="329">
                  <c:v>185.07</c:v>
                </c:pt>
                <c:pt idx="330">
                  <c:v>180</c:v>
                </c:pt>
                <c:pt idx="331">
                  <c:v>182.41</c:v>
                </c:pt>
                <c:pt idx="332">
                  <c:v>180.69</c:v>
                </c:pt>
                <c:pt idx="333">
                  <c:v>180.97</c:v>
                </c:pt>
                <c:pt idx="334">
                  <c:v>180.38</c:v>
                </c:pt>
                <c:pt idx="335">
                  <c:v>179.83</c:v>
                </c:pt>
                <c:pt idx="336">
                  <c:v>178.3</c:v>
                </c:pt>
                <c:pt idx="337">
                  <c:v>179.71</c:v>
                </c:pt>
                <c:pt idx="338">
                  <c:v>178.87</c:v>
                </c:pt>
                <c:pt idx="339">
                  <c:v>178.15</c:v>
                </c:pt>
                <c:pt idx="340">
                  <c:v>178.15</c:v>
                </c:pt>
                <c:pt idx="341">
                  <c:v>175.9</c:v>
                </c:pt>
                <c:pt idx="342">
                  <c:v>174.48</c:v>
                </c:pt>
                <c:pt idx="343">
                  <c:v>174.42</c:v>
                </c:pt>
                <c:pt idx="344">
                  <c:v>178.75</c:v>
                </c:pt>
                <c:pt idx="345">
                  <c:v>176.56</c:v>
                </c:pt>
                <c:pt idx="346">
                  <c:v>175.39</c:v>
                </c:pt>
                <c:pt idx="347">
                  <c:v>171.96</c:v>
                </c:pt>
                <c:pt idx="348">
                  <c:v>175.35</c:v>
                </c:pt>
                <c:pt idx="349">
                  <c:v>176.82</c:v>
                </c:pt>
                <c:pt idx="350">
                  <c:v>173.51</c:v>
                </c:pt>
                <c:pt idx="351">
                  <c:v>174.12</c:v>
                </c:pt>
                <c:pt idx="352">
                  <c:v>177.58</c:v>
                </c:pt>
                <c:pt idx="353">
                  <c:v>178.22</c:v>
                </c:pt>
                <c:pt idx="354">
                  <c:v>176.76</c:v>
                </c:pt>
                <c:pt idx="355">
                  <c:v>173.16</c:v>
                </c:pt>
                <c:pt idx="356">
                  <c:v>173.54</c:v>
                </c:pt>
                <c:pt idx="357">
                  <c:v>174.73</c:v>
                </c:pt>
                <c:pt idx="358">
                  <c:v>174.99</c:v>
                </c:pt>
                <c:pt idx="359">
                  <c:v>174.58</c:v>
                </c:pt>
                <c:pt idx="360">
                  <c:v>168.59</c:v>
                </c:pt>
                <c:pt idx="361">
                  <c:v>167.08</c:v>
                </c:pt>
                <c:pt idx="362">
                  <c:v>169.51</c:v>
                </c:pt>
                <c:pt idx="363">
                  <c:v>169.8</c:v>
                </c:pt>
                <c:pt idx="364">
                  <c:v>170.98</c:v>
                </c:pt>
                <c:pt idx="365">
                  <c:v>168.64</c:v>
                </c:pt>
                <c:pt idx="366">
                  <c:v>172.34</c:v>
                </c:pt>
                <c:pt idx="367">
                  <c:v>174.45</c:v>
                </c:pt>
                <c:pt idx="368">
                  <c:v>169.84</c:v>
                </c:pt>
                <c:pt idx="369">
                  <c:v>170.53</c:v>
                </c:pt>
                <c:pt idx="370">
                  <c:v>169.15</c:v>
                </c:pt>
                <c:pt idx="371">
                  <c:v>170.31</c:v>
                </c:pt>
                <c:pt idx="372">
                  <c:v>171.81</c:v>
                </c:pt>
                <c:pt idx="373">
                  <c:v>159.28</c:v>
                </c:pt>
                <c:pt idx="374">
                  <c:v>155.19999999999999</c:v>
                </c:pt>
                <c:pt idx="375">
                  <c:v>159</c:v>
                </c:pt>
                <c:pt idx="376">
                  <c:v>161.26</c:v>
                </c:pt>
                <c:pt idx="377">
                  <c:v>159.12</c:v>
                </c:pt>
                <c:pt idx="378">
                  <c:v>157.75</c:v>
                </c:pt>
                <c:pt idx="379">
                  <c:v>156.87</c:v>
                </c:pt>
                <c:pt idx="380">
                  <c:v>156.02000000000001</c:v>
                </c:pt>
                <c:pt idx="381">
                  <c:v>154.78</c:v>
                </c:pt>
                <c:pt idx="382">
                  <c:v>155.34</c:v>
                </c:pt>
                <c:pt idx="383">
                  <c:v>153.5</c:v>
                </c:pt>
                <c:pt idx="384">
                  <c:v>151.71</c:v>
                </c:pt>
                <c:pt idx="385">
                  <c:v>153.16</c:v>
                </c:pt>
                <c:pt idx="386">
                  <c:v>154.62</c:v>
                </c:pt>
                <c:pt idx="387">
                  <c:v>155.18</c:v>
                </c:pt>
                <c:pt idx="388">
                  <c:v>153.72999999999999</c:v>
                </c:pt>
                <c:pt idx="389">
                  <c:v>151.37</c:v>
                </c:pt>
                <c:pt idx="390">
                  <c:v>149.1</c:v>
                </c:pt>
                <c:pt idx="391">
                  <c:v>145.24</c:v>
                </c:pt>
                <c:pt idx="392">
                  <c:v>144.57</c:v>
                </c:pt>
                <c:pt idx="393">
                  <c:v>148.47</c:v>
                </c:pt>
                <c:pt idx="394">
                  <c:v>149.93</c:v>
                </c:pt>
                <c:pt idx="395">
                  <c:v>151.94</c:v>
                </c:pt>
                <c:pt idx="396">
                  <c:v>153.38</c:v>
                </c:pt>
                <c:pt idx="397">
                  <c:v>153.34</c:v>
                </c:pt>
                <c:pt idx="398">
                  <c:v>153.41</c:v>
                </c:pt>
                <c:pt idx="399">
                  <c:v>153.41999999999999</c:v>
                </c:pt>
                <c:pt idx="400">
                  <c:v>153.84</c:v>
                </c:pt>
                <c:pt idx="401">
                  <c:v>152.12</c:v>
                </c:pt>
                <c:pt idx="402">
                  <c:v>153.79</c:v>
                </c:pt>
                <c:pt idx="403">
                  <c:v>154.07</c:v>
                </c:pt>
                <c:pt idx="404">
                  <c:v>149.97</c:v>
                </c:pt>
                <c:pt idx="405">
                  <c:v>147.41999999999999</c:v>
                </c:pt>
                <c:pt idx="406">
                  <c:v>148.84</c:v>
                </c:pt>
                <c:pt idx="407">
                  <c:v>147.47999999999999</c:v>
                </c:pt>
                <c:pt idx="408">
                  <c:v>145.88999999999999</c:v>
                </c:pt>
                <c:pt idx="409">
                  <c:v>147.41999999999999</c:v>
                </c:pt>
                <c:pt idx="410">
                  <c:v>146.88</c:v>
                </c:pt>
                <c:pt idx="411">
                  <c:v>144.52000000000001</c:v>
                </c:pt>
                <c:pt idx="412">
                  <c:v>146.88</c:v>
                </c:pt>
                <c:pt idx="413">
                  <c:v>144.84</c:v>
                </c:pt>
                <c:pt idx="414">
                  <c:v>147.03</c:v>
                </c:pt>
                <c:pt idx="415">
                  <c:v>146.09</c:v>
                </c:pt>
                <c:pt idx="416">
                  <c:v>146.32</c:v>
                </c:pt>
                <c:pt idx="417">
                  <c:v>147.03</c:v>
                </c:pt>
                <c:pt idx="418">
                  <c:v>147.72999999999999</c:v>
                </c:pt>
                <c:pt idx="419">
                  <c:v>146.74</c:v>
                </c:pt>
                <c:pt idx="420">
                  <c:v>146.71</c:v>
                </c:pt>
                <c:pt idx="421">
                  <c:v>143.9</c:v>
                </c:pt>
                <c:pt idx="422">
                  <c:v>146.13</c:v>
                </c:pt>
                <c:pt idx="423">
                  <c:v>145.18</c:v>
                </c:pt>
                <c:pt idx="424">
                  <c:v>142.83000000000001</c:v>
                </c:pt>
                <c:pt idx="425">
                  <c:v>143.19999999999999</c:v>
                </c:pt>
                <c:pt idx="426">
                  <c:v>145.80000000000001</c:v>
                </c:pt>
                <c:pt idx="427">
                  <c:v>142.59</c:v>
                </c:pt>
                <c:pt idx="428">
                  <c:v>143.56</c:v>
                </c:pt>
                <c:pt idx="429">
                  <c:v>140.6</c:v>
                </c:pt>
                <c:pt idx="430">
                  <c:v>142.08000000000001</c:v>
                </c:pt>
                <c:pt idx="431">
                  <c:v>142.71</c:v>
                </c:pt>
                <c:pt idx="432">
                  <c:v>139.74</c:v>
                </c:pt>
                <c:pt idx="433">
                  <c:v>138.6</c:v>
                </c:pt>
                <c:pt idx="434">
                  <c:v>138.07</c:v>
                </c:pt>
                <c:pt idx="435">
                  <c:v>137</c:v>
                </c:pt>
                <c:pt idx="436">
                  <c:v>133.09</c:v>
                </c:pt>
                <c:pt idx="437">
                  <c:v>132.71</c:v>
                </c:pt>
                <c:pt idx="438">
                  <c:v>127.74</c:v>
                </c:pt>
                <c:pt idx="439">
                  <c:v>119.57</c:v>
                </c:pt>
                <c:pt idx="440">
                  <c:v>121.39</c:v>
                </c:pt>
                <c:pt idx="441">
                  <c:v>128.56</c:v>
                </c:pt>
                <c:pt idx="442">
                  <c:v>126.56</c:v>
                </c:pt>
                <c:pt idx="443">
                  <c:v>125.17</c:v>
                </c:pt>
                <c:pt idx="444">
                  <c:v>128.4</c:v>
                </c:pt>
                <c:pt idx="445">
                  <c:v>128.13</c:v>
                </c:pt>
                <c:pt idx="446">
                  <c:v>131.47</c:v>
                </c:pt>
                <c:pt idx="447">
                  <c:v>132.55000000000001</c:v>
                </c:pt>
                <c:pt idx="448">
                  <c:v>129.79</c:v>
                </c:pt>
                <c:pt idx="449">
                  <c:v>132.33000000000001</c:v>
                </c:pt>
                <c:pt idx="450">
                  <c:v>131.83000000000001</c:v>
                </c:pt>
                <c:pt idx="451">
                  <c:v>129.47999999999999</c:v>
                </c:pt>
                <c:pt idx="452">
                  <c:v>128.26</c:v>
                </c:pt>
                <c:pt idx="453">
                  <c:v>127.96</c:v>
                </c:pt>
                <c:pt idx="454">
                  <c:v>125.96</c:v>
                </c:pt>
                <c:pt idx="455">
                  <c:v>127</c:v>
                </c:pt>
                <c:pt idx="456">
                  <c:v>124.72</c:v>
                </c:pt>
                <c:pt idx="457">
                  <c:v>129.46</c:v>
                </c:pt>
                <c:pt idx="458">
                  <c:v>127.12</c:v>
                </c:pt>
                <c:pt idx="459">
                  <c:v>125.98</c:v>
                </c:pt>
                <c:pt idx="460">
                  <c:v>125.98</c:v>
                </c:pt>
                <c:pt idx="461">
                  <c:v>125.98</c:v>
                </c:pt>
                <c:pt idx="462">
                  <c:v>131.27000000000001</c:v>
                </c:pt>
                <c:pt idx="463">
                  <c:v>129.12</c:v>
                </c:pt>
                <c:pt idx="464">
                  <c:v>129.33000000000001</c:v>
                </c:pt>
                <c:pt idx="465">
                  <c:v>135.29</c:v>
                </c:pt>
                <c:pt idx="466">
                  <c:v>137.63</c:v>
                </c:pt>
                <c:pt idx="467">
                  <c:v>139.97999999999999</c:v>
                </c:pt>
                <c:pt idx="468">
                  <c:v>140.38999999999999</c:v>
                </c:pt>
                <c:pt idx="469">
                  <c:v>144.72</c:v>
                </c:pt>
                <c:pt idx="470">
                  <c:v>144.85</c:v>
                </c:pt>
                <c:pt idx="471">
                  <c:v>141.22999999999999</c:v>
                </c:pt>
                <c:pt idx="472">
                  <c:v>143.1</c:v>
                </c:pt>
                <c:pt idx="473">
                  <c:v>138.22999999999999</c:v>
                </c:pt>
                <c:pt idx="474">
                  <c:v>137.85</c:v>
                </c:pt>
                <c:pt idx="475">
                  <c:v>135.36000000000001</c:v>
                </c:pt>
                <c:pt idx="476">
                  <c:v>137.27000000000001</c:v>
                </c:pt>
                <c:pt idx="477">
                  <c:v>138.12</c:v>
                </c:pt>
                <c:pt idx="478">
                  <c:v>138.01</c:v>
                </c:pt>
                <c:pt idx="479">
                  <c:v>135.07</c:v>
                </c:pt>
                <c:pt idx="480">
                  <c:v>134.91</c:v>
                </c:pt>
                <c:pt idx="481">
                  <c:v>133.13999999999999</c:v>
                </c:pt>
                <c:pt idx="482">
                  <c:v>133.26</c:v>
                </c:pt>
                <c:pt idx="483">
                  <c:v>131.84</c:v>
                </c:pt>
                <c:pt idx="484">
                  <c:v>135.52000000000001</c:v>
                </c:pt>
                <c:pt idx="485">
                  <c:v>134.25</c:v>
                </c:pt>
                <c:pt idx="486">
                  <c:v>134.68</c:v>
                </c:pt>
                <c:pt idx="487">
                  <c:v>133.22</c:v>
                </c:pt>
                <c:pt idx="488">
                  <c:v>133.97999999999999</c:v>
                </c:pt>
                <c:pt idx="489">
                  <c:v>135.07</c:v>
                </c:pt>
                <c:pt idx="490">
                  <c:v>137.66999999999999</c:v>
                </c:pt>
                <c:pt idx="491">
                  <c:v>140.57</c:v>
                </c:pt>
                <c:pt idx="492">
                  <c:v>138.41</c:v>
                </c:pt>
                <c:pt idx="493">
                  <c:v>138.56</c:v>
                </c:pt>
                <c:pt idx="494">
                  <c:v>137.85</c:v>
                </c:pt>
                <c:pt idx="495">
                  <c:v>139.94</c:v>
                </c:pt>
                <c:pt idx="496">
                  <c:v>142.22</c:v>
                </c:pt>
                <c:pt idx="497">
                  <c:v>139.57</c:v>
                </c:pt>
                <c:pt idx="498">
                  <c:v>128.91</c:v>
                </c:pt>
                <c:pt idx="499">
                  <c:v>128.21</c:v>
                </c:pt>
                <c:pt idx="500">
                  <c:v>230.19</c:v>
                </c:pt>
                <c:pt idx="501">
                  <c:v>231.01</c:v>
                </c:pt>
                <c:pt idx="502">
                  <c:v>232.79</c:v>
                </c:pt>
                <c:pt idx="503">
                  <c:v>231.44</c:v>
                </c:pt>
                <c:pt idx="504">
                  <c:v>232.23</c:v>
                </c:pt>
                <c:pt idx="505">
                  <c:v>228.29</c:v>
                </c:pt>
                <c:pt idx="506">
                  <c:v>227.47</c:v>
                </c:pt>
                <c:pt idx="507">
                  <c:v>229.3</c:v>
                </c:pt>
                <c:pt idx="508">
                  <c:v>226.13</c:v>
                </c:pt>
                <c:pt idx="509">
                  <c:v>223.88</c:v>
                </c:pt>
                <c:pt idx="510">
                  <c:v>223.19</c:v>
                </c:pt>
                <c:pt idx="511">
                  <c:v>226.35</c:v>
                </c:pt>
                <c:pt idx="512">
                  <c:v>225.69</c:v>
                </c:pt>
                <c:pt idx="513">
                  <c:v>225.02</c:v>
                </c:pt>
                <c:pt idx="514">
                  <c:v>222.26</c:v>
                </c:pt>
                <c:pt idx="515">
                  <c:v>222.54</c:v>
                </c:pt>
                <c:pt idx="516">
                  <c:v>219.36</c:v>
                </c:pt>
                <c:pt idx="517">
                  <c:v>223.47</c:v>
                </c:pt>
                <c:pt idx="518">
                  <c:v>223.41</c:v>
                </c:pt>
                <c:pt idx="519">
                  <c:v>219.92</c:v>
                </c:pt>
                <c:pt idx="520">
                  <c:v>220.46</c:v>
                </c:pt>
                <c:pt idx="521">
                  <c:v>219.39</c:v>
                </c:pt>
                <c:pt idx="522">
                  <c:v>223.3</c:v>
                </c:pt>
                <c:pt idx="523">
                  <c:v>217.12</c:v>
                </c:pt>
                <c:pt idx="524">
                  <c:v>211.99</c:v>
                </c:pt>
                <c:pt idx="525">
                  <c:v>212.77</c:v>
                </c:pt>
                <c:pt idx="526">
                  <c:v>208.47</c:v>
                </c:pt>
                <c:pt idx="527">
                  <c:v>209.69</c:v>
                </c:pt>
                <c:pt idx="528">
                  <c:v>212.52</c:v>
                </c:pt>
                <c:pt idx="529">
                  <c:v>214.82</c:v>
                </c:pt>
                <c:pt idx="530">
                  <c:v>216.1</c:v>
                </c:pt>
                <c:pt idx="531">
                  <c:v>212.1</c:v>
                </c:pt>
                <c:pt idx="532">
                  <c:v>213.24</c:v>
                </c:pt>
                <c:pt idx="533">
                  <c:v>213.2</c:v>
                </c:pt>
                <c:pt idx="534">
                  <c:v>217.61</c:v>
                </c:pt>
                <c:pt idx="535">
                  <c:v>216.98</c:v>
                </c:pt>
                <c:pt idx="536">
                  <c:v>213.57</c:v>
                </c:pt>
                <c:pt idx="537">
                  <c:v>207.91</c:v>
                </c:pt>
                <c:pt idx="538">
                  <c:v>207.23</c:v>
                </c:pt>
                <c:pt idx="539">
                  <c:v>205.71</c:v>
                </c:pt>
                <c:pt idx="540">
                  <c:v>206.65</c:v>
                </c:pt>
                <c:pt idx="541">
                  <c:v>205.01</c:v>
                </c:pt>
                <c:pt idx="542">
                  <c:v>205.7</c:v>
                </c:pt>
                <c:pt idx="543">
                  <c:v>204.72</c:v>
                </c:pt>
                <c:pt idx="544">
                  <c:v>206.02</c:v>
                </c:pt>
                <c:pt idx="545">
                  <c:v>200.99</c:v>
                </c:pt>
                <c:pt idx="546">
                  <c:v>203.1</c:v>
                </c:pt>
                <c:pt idx="547">
                  <c:v>201.12</c:v>
                </c:pt>
                <c:pt idx="548">
                  <c:v>204.07</c:v>
                </c:pt>
                <c:pt idx="549">
                  <c:v>206.16</c:v>
                </c:pt>
                <c:pt idx="550">
                  <c:v>205.59</c:v>
                </c:pt>
                <c:pt idx="551">
                  <c:v>205.17</c:v>
                </c:pt>
                <c:pt idx="552">
                  <c:v>210.25</c:v>
                </c:pt>
                <c:pt idx="553">
                  <c:v>211.37</c:v>
                </c:pt>
                <c:pt idx="554">
                  <c:v>208.64</c:v>
                </c:pt>
                <c:pt idx="555">
                  <c:v>193.06</c:v>
                </c:pt>
                <c:pt idx="556">
                  <c:v>192.08</c:v>
                </c:pt>
                <c:pt idx="557">
                  <c:v>188.71</c:v>
                </c:pt>
                <c:pt idx="558">
                  <c:v>185.01</c:v>
                </c:pt>
                <c:pt idx="559">
                  <c:v>186.35</c:v>
                </c:pt>
                <c:pt idx="560">
                  <c:v>189.98</c:v>
                </c:pt>
                <c:pt idx="561">
                  <c:v>190.2</c:v>
                </c:pt>
                <c:pt idx="562">
                  <c:v>184.42</c:v>
                </c:pt>
                <c:pt idx="563">
                  <c:v>187.39</c:v>
                </c:pt>
                <c:pt idx="564">
                  <c:v>187.7</c:v>
                </c:pt>
                <c:pt idx="565">
                  <c:v>188.99</c:v>
                </c:pt>
                <c:pt idx="566">
                  <c:v>186.54</c:v>
                </c:pt>
                <c:pt idx="567">
                  <c:v>180.6</c:v>
                </c:pt>
                <c:pt idx="568">
                  <c:v>173.18</c:v>
                </c:pt>
                <c:pt idx="569">
                  <c:v>167.32</c:v>
                </c:pt>
                <c:pt idx="570">
                  <c:v>172.61</c:v>
                </c:pt>
                <c:pt idx="571">
                  <c:v>174.33</c:v>
                </c:pt>
                <c:pt idx="572">
                  <c:v>179.59</c:v>
                </c:pt>
                <c:pt idx="573">
                  <c:v>182.12</c:v>
                </c:pt>
                <c:pt idx="574">
                  <c:v>184.87</c:v>
                </c:pt>
                <c:pt idx="575">
                  <c:v>181.22</c:v>
                </c:pt>
                <c:pt idx="576">
                  <c:v>191.1</c:v>
                </c:pt>
                <c:pt idx="577">
                  <c:v>170.66</c:v>
                </c:pt>
                <c:pt idx="578">
                  <c:v>175.26</c:v>
                </c:pt>
                <c:pt idx="579">
                  <c:v>171</c:v>
                </c:pt>
                <c:pt idx="580">
                  <c:v>178.41</c:v>
                </c:pt>
                <c:pt idx="581">
                  <c:v>196.01</c:v>
                </c:pt>
                <c:pt idx="582">
                  <c:v>192.17</c:v>
                </c:pt>
                <c:pt idx="583">
                  <c:v>190.26</c:v>
                </c:pt>
                <c:pt idx="584">
                  <c:v>192.72</c:v>
                </c:pt>
                <c:pt idx="585">
                  <c:v>201.36</c:v>
                </c:pt>
                <c:pt idx="586">
                  <c:v>201.13</c:v>
                </c:pt>
                <c:pt idx="587">
                  <c:v>205.71</c:v>
                </c:pt>
                <c:pt idx="588">
                  <c:v>203.26</c:v>
                </c:pt>
                <c:pt idx="589">
                  <c:v>196.21</c:v>
                </c:pt>
                <c:pt idx="590">
                  <c:v>194.95</c:v>
                </c:pt>
                <c:pt idx="591">
                  <c:v>195.54</c:v>
                </c:pt>
                <c:pt idx="592">
                  <c:v>192.82</c:v>
                </c:pt>
                <c:pt idx="593">
                  <c:v>195.74</c:v>
                </c:pt>
                <c:pt idx="594">
                  <c:v>197.95</c:v>
                </c:pt>
                <c:pt idx="595">
                  <c:v>193.89</c:v>
                </c:pt>
                <c:pt idx="596">
                  <c:v>198.89</c:v>
                </c:pt>
                <c:pt idx="597">
                  <c:v>196.59</c:v>
                </c:pt>
                <c:pt idx="598">
                  <c:v>194.54</c:v>
                </c:pt>
                <c:pt idx="599">
                  <c:v>199.25</c:v>
                </c:pt>
                <c:pt idx="600">
                  <c:v>200.7</c:v>
                </c:pt>
                <c:pt idx="601">
                  <c:v>208.36</c:v>
                </c:pt>
                <c:pt idx="602">
                  <c:v>203.8</c:v>
                </c:pt>
                <c:pt idx="603">
                  <c:v>205.02</c:v>
                </c:pt>
                <c:pt idx="604">
                  <c:v>212.28</c:v>
                </c:pt>
                <c:pt idx="605">
                  <c:v>208.74</c:v>
                </c:pt>
                <c:pt idx="606">
                  <c:v>214.35</c:v>
                </c:pt>
                <c:pt idx="607">
                  <c:v>212.8</c:v>
                </c:pt>
                <c:pt idx="608">
                  <c:v>212.71</c:v>
                </c:pt>
                <c:pt idx="609">
                  <c:v>216.58</c:v>
                </c:pt>
                <c:pt idx="610">
                  <c:v>222.88</c:v>
                </c:pt>
                <c:pt idx="611">
                  <c:v>226.63</c:v>
                </c:pt>
                <c:pt idx="612">
                  <c:v>226.65</c:v>
                </c:pt>
                <c:pt idx="613">
                  <c:v>228.68</c:v>
                </c:pt>
                <c:pt idx="614">
                  <c:v>230.37</c:v>
                </c:pt>
                <c:pt idx="615">
                  <c:v>228.93</c:v>
                </c:pt>
                <c:pt idx="616">
                  <c:v>232.76</c:v>
                </c:pt>
                <c:pt idx="617">
                  <c:v>233.14</c:v>
                </c:pt>
                <c:pt idx="618">
                  <c:v>229.15</c:v>
                </c:pt>
                <c:pt idx="619">
                  <c:v>238.83</c:v>
                </c:pt>
                <c:pt idx="620">
                  <c:v>236.17</c:v>
                </c:pt>
                <c:pt idx="621">
                  <c:v>242.06</c:v>
                </c:pt>
                <c:pt idx="622">
                  <c:v>237.42</c:v>
                </c:pt>
                <c:pt idx="623">
                  <c:v>237.68</c:v>
                </c:pt>
                <c:pt idx="624">
                  <c:v>234.64</c:v>
                </c:pt>
                <c:pt idx="625">
                  <c:v>237.07</c:v>
                </c:pt>
                <c:pt idx="626">
                  <c:v>238.15</c:v>
                </c:pt>
                <c:pt idx="627">
                  <c:v>235.42</c:v>
                </c:pt>
                <c:pt idx="628">
                  <c:v>234.85</c:v>
                </c:pt>
                <c:pt idx="629">
                  <c:v>235.42</c:v>
                </c:pt>
                <c:pt idx="630">
                  <c:v>235.01</c:v>
                </c:pt>
                <c:pt idx="631">
                  <c:v>230.71</c:v>
                </c:pt>
                <c:pt idx="632">
                  <c:v>225.94</c:v>
                </c:pt>
                <c:pt idx="633">
                  <c:v>220.66</c:v>
                </c:pt>
                <c:pt idx="634">
                  <c:v>223.35</c:v>
                </c:pt>
                <c:pt idx="635">
                  <c:v>217.76</c:v>
                </c:pt>
                <c:pt idx="636">
                  <c:v>218.46</c:v>
                </c:pt>
                <c:pt idx="637">
                  <c:v>218.94</c:v>
                </c:pt>
                <c:pt idx="638">
                  <c:v>222.13</c:v>
                </c:pt>
                <c:pt idx="639">
                  <c:v>222.11</c:v>
                </c:pt>
                <c:pt idx="640">
                  <c:v>227.61</c:v>
                </c:pt>
                <c:pt idx="641">
                  <c:v>224.19</c:v>
                </c:pt>
                <c:pt idx="642">
                  <c:v>220.22</c:v>
                </c:pt>
                <c:pt idx="643">
                  <c:v>219.39</c:v>
                </c:pt>
                <c:pt idx="644">
                  <c:v>221.3</c:v>
                </c:pt>
                <c:pt idx="645">
                  <c:v>223.75</c:v>
                </c:pt>
                <c:pt idx="646">
                  <c:v>227.05</c:v>
                </c:pt>
                <c:pt idx="647">
                  <c:v>229.05</c:v>
                </c:pt>
                <c:pt idx="648">
                  <c:v>225.06</c:v>
                </c:pt>
                <c:pt idx="649">
                  <c:v>224.92</c:v>
                </c:pt>
                <c:pt idx="650">
                  <c:v>223.29</c:v>
                </c:pt>
                <c:pt idx="651">
                  <c:v>220.52</c:v>
                </c:pt>
                <c:pt idx="652">
                  <c:v>231.15</c:v>
                </c:pt>
                <c:pt idx="653">
                  <c:v>232.93</c:v>
                </c:pt>
                <c:pt idx="654">
                  <c:v>227.46</c:v>
                </c:pt>
                <c:pt idx="655">
                  <c:v>228.97</c:v>
                </c:pt>
                <c:pt idx="656">
                  <c:v>230.26</c:v>
                </c:pt>
                <c:pt idx="657">
                  <c:v>225.04</c:v>
                </c:pt>
                <c:pt idx="658">
                  <c:v>226.09</c:v>
                </c:pt>
                <c:pt idx="659">
                  <c:v>227.03</c:v>
                </c:pt>
                <c:pt idx="660">
                  <c:v>220.55</c:v>
                </c:pt>
                <c:pt idx="661">
                  <c:v>218.16</c:v>
                </c:pt>
                <c:pt idx="662">
                  <c:v>213.44</c:v>
                </c:pt>
                <c:pt idx="663">
                  <c:v>210.71</c:v>
                </c:pt>
                <c:pt idx="664">
                  <c:v>207.89</c:v>
                </c:pt>
                <c:pt idx="665">
                  <c:v>205.74</c:v>
                </c:pt>
                <c:pt idx="666">
                  <c:v>207.86</c:v>
                </c:pt>
                <c:pt idx="667">
                  <c:v>201.45</c:v>
                </c:pt>
                <c:pt idx="668">
                  <c:v>197.12</c:v>
                </c:pt>
                <c:pt idx="669">
                  <c:v>198.38</c:v>
                </c:pt>
                <c:pt idx="670">
                  <c:v>202.88</c:v>
                </c:pt>
                <c:pt idx="671">
                  <c:v>204.61</c:v>
                </c:pt>
                <c:pt idx="672">
                  <c:v>201.7</c:v>
                </c:pt>
                <c:pt idx="673">
                  <c:v>202.61</c:v>
                </c:pt>
                <c:pt idx="674">
                  <c:v>211.48</c:v>
                </c:pt>
                <c:pt idx="675">
                  <c:v>214.1</c:v>
                </c:pt>
                <c:pt idx="676">
                  <c:v>208.91</c:v>
                </c:pt>
                <c:pt idx="677">
                  <c:v>206.84</c:v>
                </c:pt>
                <c:pt idx="678">
                  <c:v>208.18</c:v>
                </c:pt>
                <c:pt idx="679">
                  <c:v>210.05</c:v>
                </c:pt>
                <c:pt idx="680">
                  <c:v>207.09</c:v>
                </c:pt>
                <c:pt idx="681">
                  <c:v>199.5</c:v>
                </c:pt>
                <c:pt idx="682">
                  <c:v>195.78</c:v>
                </c:pt>
                <c:pt idx="683">
                  <c:v>197.93</c:v>
                </c:pt>
                <c:pt idx="684">
                  <c:v>186.4</c:v>
                </c:pt>
                <c:pt idx="685">
                  <c:v>192.73</c:v>
                </c:pt>
                <c:pt idx="686">
                  <c:v>190.83</c:v>
                </c:pt>
                <c:pt idx="687">
                  <c:v>188.39</c:v>
                </c:pt>
                <c:pt idx="688">
                  <c:v>187.83</c:v>
                </c:pt>
                <c:pt idx="689">
                  <c:v>186.38</c:v>
                </c:pt>
                <c:pt idx="690">
                  <c:v>184.71</c:v>
                </c:pt>
                <c:pt idx="691">
                  <c:v>189.7</c:v>
                </c:pt>
                <c:pt idx="692">
                  <c:v>189.07</c:v>
                </c:pt>
                <c:pt idx="693">
                  <c:v>188.99</c:v>
                </c:pt>
                <c:pt idx="694">
                  <c:v>187.53</c:v>
                </c:pt>
                <c:pt idx="695">
                  <c:v>186.89</c:v>
                </c:pt>
                <c:pt idx="696">
                  <c:v>187.69</c:v>
                </c:pt>
                <c:pt idx="697">
                  <c:v>187.54</c:v>
                </c:pt>
                <c:pt idx="698">
                  <c:v>188.82</c:v>
                </c:pt>
                <c:pt idx="699">
                  <c:v>186.65</c:v>
                </c:pt>
                <c:pt idx="700">
                  <c:v>185.17</c:v>
                </c:pt>
                <c:pt idx="701">
                  <c:v>182.72</c:v>
                </c:pt>
                <c:pt idx="702">
                  <c:v>180.8</c:v>
                </c:pt>
                <c:pt idx="703">
                  <c:v>186.51</c:v>
                </c:pt>
                <c:pt idx="704">
                  <c:v>181.96</c:v>
                </c:pt>
                <c:pt idx="705">
                  <c:v>184.76</c:v>
                </c:pt>
                <c:pt idx="706">
                  <c:v>185.13</c:v>
                </c:pt>
                <c:pt idx="707">
                  <c:v>186.33</c:v>
                </c:pt>
                <c:pt idx="708">
                  <c:v>187.97</c:v>
                </c:pt>
                <c:pt idx="709">
                  <c:v>191.16</c:v>
                </c:pt>
                <c:pt idx="710">
                  <c:v>192.53</c:v>
                </c:pt>
                <c:pt idx="711">
                  <c:v>193.96</c:v>
                </c:pt>
                <c:pt idx="712">
                  <c:v>193.88</c:v>
                </c:pt>
                <c:pt idx="713">
                  <c:v>191.6</c:v>
                </c:pt>
                <c:pt idx="714">
                  <c:v>189.87</c:v>
                </c:pt>
                <c:pt idx="715">
                  <c:v>186.43</c:v>
                </c:pt>
                <c:pt idx="716">
                  <c:v>186.88</c:v>
                </c:pt>
                <c:pt idx="717">
                  <c:v>184.89</c:v>
                </c:pt>
                <c:pt idx="718">
                  <c:v>186.49</c:v>
                </c:pt>
                <c:pt idx="719">
                  <c:v>187</c:v>
                </c:pt>
                <c:pt idx="720">
                  <c:v>184.52</c:v>
                </c:pt>
                <c:pt idx="721">
                  <c:v>179.55</c:v>
                </c:pt>
                <c:pt idx="722">
                  <c:v>175.4</c:v>
                </c:pt>
                <c:pt idx="723">
                  <c:v>171.39</c:v>
                </c:pt>
                <c:pt idx="724">
                  <c:v>177.89</c:v>
                </c:pt>
                <c:pt idx="725">
                  <c:v>173.33</c:v>
                </c:pt>
                <c:pt idx="726">
                  <c:v>176.25</c:v>
                </c:pt>
                <c:pt idx="727">
                  <c:v>178.5</c:v>
                </c:pt>
                <c:pt idx="728">
                  <c:v>172.12</c:v>
                </c:pt>
                <c:pt idx="729">
                  <c:v>170.8</c:v>
                </c:pt>
                <c:pt idx="730">
                  <c:v>173.12</c:v>
                </c:pt>
                <c:pt idx="731">
                  <c:v>175.5</c:v>
                </c:pt>
                <c:pt idx="732">
                  <c:v>177.04</c:v>
                </c:pt>
                <c:pt idx="733">
                  <c:v>176.13</c:v>
                </c:pt>
                <c:pt idx="734">
                  <c:v>180.11</c:v>
                </c:pt>
                <c:pt idx="735">
                  <c:v>178.88</c:v>
                </c:pt>
                <c:pt idx="736">
                  <c:v>178.22</c:v>
                </c:pt>
                <c:pt idx="737">
                  <c:v>177.06</c:v>
                </c:pt>
                <c:pt idx="738">
                  <c:v>177.59</c:v>
                </c:pt>
                <c:pt idx="739">
                  <c:v>170.1</c:v>
                </c:pt>
                <c:pt idx="740">
                  <c:v>170.23</c:v>
                </c:pt>
                <c:pt idx="741">
                  <c:v>166.8</c:v>
                </c:pt>
                <c:pt idx="742">
                  <c:v>166.94</c:v>
                </c:pt>
                <c:pt idx="743">
                  <c:v>165.8</c:v>
                </c:pt>
                <c:pt idx="744">
                  <c:v>162.77000000000001</c:v>
                </c:pt>
                <c:pt idx="745">
                  <c:v>161.93</c:v>
                </c:pt>
                <c:pt idx="746">
                  <c:v>161.02000000000001</c:v>
                </c:pt>
                <c:pt idx="747">
                  <c:v>167.9</c:v>
                </c:pt>
                <c:pt idx="748">
                  <c:v>184.07</c:v>
                </c:pt>
                <c:pt idx="749">
                  <c:v>186.98</c:v>
                </c:pt>
                <c:pt idx="750">
                  <c:v>181.71</c:v>
                </c:pt>
                <c:pt idx="751">
                  <c:v>183.2</c:v>
                </c:pt>
                <c:pt idx="752">
                  <c:v>182.5</c:v>
                </c:pt>
                <c:pt idx="753">
                  <c:v>179.85</c:v>
                </c:pt>
                <c:pt idx="754">
                  <c:v>180.83</c:v>
                </c:pt>
                <c:pt idx="755">
                  <c:v>186.41</c:v>
                </c:pt>
                <c:pt idx="756">
                  <c:v>182.55</c:v>
                </c:pt>
                <c:pt idx="757">
                  <c:v>183.13</c:v>
                </c:pt>
                <c:pt idx="758">
                  <c:v>183.75</c:v>
                </c:pt>
                <c:pt idx="759">
                  <c:v>187.93</c:v>
                </c:pt>
                <c:pt idx="760">
                  <c:v>193.02</c:v>
                </c:pt>
                <c:pt idx="761">
                  <c:v>192.72</c:v>
                </c:pt>
                <c:pt idx="762">
                  <c:v>194.49</c:v>
                </c:pt>
                <c:pt idx="763">
                  <c:v>195.05</c:v>
                </c:pt>
                <c:pt idx="764">
                  <c:v>199.79</c:v>
                </c:pt>
                <c:pt idx="765">
                  <c:v>199.34</c:v>
                </c:pt>
                <c:pt idx="766">
                  <c:v>199.29</c:v>
                </c:pt>
                <c:pt idx="767">
                  <c:v>200</c:v>
                </c:pt>
                <c:pt idx="768">
                  <c:v>197.59</c:v>
                </c:pt>
                <c:pt idx="769">
                  <c:v>200</c:v>
                </c:pt>
                <c:pt idx="770">
                  <c:v>197.2</c:v>
                </c:pt>
                <c:pt idx="771">
                  <c:v>193.25</c:v>
                </c:pt>
                <c:pt idx="772">
                  <c:v>197.85</c:v>
                </c:pt>
                <c:pt idx="773">
                  <c:v>193.61</c:v>
                </c:pt>
                <c:pt idx="774">
                  <c:v>186.34</c:v>
                </c:pt>
                <c:pt idx="775">
                  <c:v>185.57</c:v>
                </c:pt>
                <c:pt idx="776">
                  <c:v>189.08</c:v>
                </c:pt>
                <c:pt idx="777">
                  <c:v>186.1</c:v>
                </c:pt>
                <c:pt idx="778">
                  <c:v>182.81</c:v>
                </c:pt>
                <c:pt idx="779">
                  <c:v>184.06</c:v>
                </c:pt>
                <c:pt idx="780">
                  <c:v>183.66</c:v>
                </c:pt>
                <c:pt idx="781">
                  <c:v>183.83</c:v>
                </c:pt>
                <c:pt idx="782">
                  <c:v>186.89</c:v>
                </c:pt>
                <c:pt idx="783">
                  <c:v>187.23</c:v>
                </c:pt>
                <c:pt idx="784">
                  <c:v>187.06</c:v>
                </c:pt>
                <c:pt idx="785">
                  <c:v>184.3</c:v>
                </c:pt>
                <c:pt idx="786">
                  <c:v>185</c:v>
                </c:pt>
                <c:pt idx="787">
                  <c:v>181.28</c:v>
                </c:pt>
                <c:pt idx="788">
                  <c:v>179.34</c:v>
                </c:pt>
                <c:pt idx="789">
                  <c:v>178.34</c:v>
                </c:pt>
                <c:pt idx="790">
                  <c:v>176.44</c:v>
                </c:pt>
                <c:pt idx="791">
                  <c:v>179.32</c:v>
                </c:pt>
                <c:pt idx="792">
                  <c:v>182.02</c:v>
                </c:pt>
                <c:pt idx="793">
                  <c:v>182.15</c:v>
                </c:pt>
                <c:pt idx="794">
                  <c:v>180.75</c:v>
                </c:pt>
                <c:pt idx="795">
                  <c:v>181.05</c:v>
                </c:pt>
                <c:pt idx="796">
                  <c:v>183.13</c:v>
                </c:pt>
                <c:pt idx="797">
                  <c:v>183.15</c:v>
                </c:pt>
                <c:pt idx="798">
                  <c:v>183.54</c:v>
                </c:pt>
                <c:pt idx="799">
                  <c:v>184.7</c:v>
                </c:pt>
                <c:pt idx="800">
                  <c:v>183.63</c:v>
                </c:pt>
                <c:pt idx="801">
                  <c:v>185.99</c:v>
                </c:pt>
                <c:pt idx="802">
                  <c:v>187.07</c:v>
                </c:pt>
                <c:pt idx="803">
                  <c:v>186.57</c:v>
                </c:pt>
                <c:pt idx="804">
                  <c:v>187.48</c:v>
                </c:pt>
                <c:pt idx="805">
                  <c:v>189.5</c:v>
                </c:pt>
                <c:pt idx="806">
                  <c:v>188</c:v>
                </c:pt>
                <c:pt idx="807">
                  <c:v>188.76</c:v>
                </c:pt>
                <c:pt idx="808">
                  <c:v>188.7</c:v>
                </c:pt>
                <c:pt idx="809">
                  <c:v>186.21</c:v>
                </c:pt>
                <c:pt idx="810">
                  <c:v>184.72</c:v>
                </c:pt>
                <c:pt idx="811">
                  <c:v>179</c:v>
                </c:pt>
                <c:pt idx="812">
                  <c:v>175</c:v>
                </c:pt>
                <c:pt idx="813">
                  <c:v>180.96</c:v>
                </c:pt>
                <c:pt idx="814">
                  <c:v>179.62</c:v>
                </c:pt>
                <c:pt idx="815">
                  <c:v>173.67</c:v>
                </c:pt>
                <c:pt idx="816">
                  <c:v>176.59</c:v>
                </c:pt>
                <c:pt idx="817">
                  <c:v>179.54</c:v>
                </c:pt>
                <c:pt idx="818">
                  <c:v>177.23</c:v>
                </c:pt>
                <c:pt idx="819">
                  <c:v>174.63</c:v>
                </c:pt>
                <c:pt idx="820">
                  <c:v>179.22</c:v>
                </c:pt>
                <c:pt idx="821">
                  <c:v>181.28</c:v>
                </c:pt>
                <c:pt idx="822">
                  <c:v>183.32</c:v>
                </c:pt>
                <c:pt idx="823">
                  <c:v>183.62</c:v>
                </c:pt>
                <c:pt idx="824">
                  <c:v>186.13</c:v>
                </c:pt>
                <c:pt idx="825">
                  <c:v>189.05</c:v>
                </c:pt>
                <c:pt idx="826">
                  <c:v>185.95</c:v>
                </c:pt>
                <c:pt idx="827">
                  <c:v>185.67</c:v>
                </c:pt>
                <c:pt idx="828">
                  <c:v>185.19</c:v>
                </c:pt>
                <c:pt idx="829">
                  <c:v>185.07</c:v>
                </c:pt>
                <c:pt idx="830">
                  <c:v>180</c:v>
                </c:pt>
                <c:pt idx="831">
                  <c:v>182.41</c:v>
                </c:pt>
                <c:pt idx="832">
                  <c:v>180.69</c:v>
                </c:pt>
                <c:pt idx="833">
                  <c:v>180.97</c:v>
                </c:pt>
                <c:pt idx="834">
                  <c:v>180.38</c:v>
                </c:pt>
                <c:pt idx="835">
                  <c:v>179.83</c:v>
                </c:pt>
                <c:pt idx="836">
                  <c:v>178.3</c:v>
                </c:pt>
                <c:pt idx="837">
                  <c:v>179.71</c:v>
                </c:pt>
                <c:pt idx="838">
                  <c:v>178.87</c:v>
                </c:pt>
                <c:pt idx="839">
                  <c:v>178.15</c:v>
                </c:pt>
                <c:pt idx="840">
                  <c:v>178.15</c:v>
                </c:pt>
                <c:pt idx="841">
                  <c:v>175.9</c:v>
                </c:pt>
                <c:pt idx="842">
                  <c:v>174.48</c:v>
                </c:pt>
                <c:pt idx="843">
                  <c:v>174.42</c:v>
                </c:pt>
                <c:pt idx="844">
                  <c:v>178.75</c:v>
                </c:pt>
                <c:pt idx="845">
                  <c:v>176.56</c:v>
                </c:pt>
                <c:pt idx="846">
                  <c:v>175.39</c:v>
                </c:pt>
                <c:pt idx="847">
                  <c:v>171.96</c:v>
                </c:pt>
                <c:pt idx="848">
                  <c:v>175.35</c:v>
                </c:pt>
                <c:pt idx="849">
                  <c:v>176.82</c:v>
                </c:pt>
                <c:pt idx="850">
                  <c:v>173.51</c:v>
                </c:pt>
                <c:pt idx="851">
                  <c:v>174.12</c:v>
                </c:pt>
                <c:pt idx="852">
                  <c:v>177.58</c:v>
                </c:pt>
                <c:pt idx="853">
                  <c:v>178.22</c:v>
                </c:pt>
                <c:pt idx="854">
                  <c:v>176.76</c:v>
                </c:pt>
                <c:pt idx="855">
                  <c:v>173.16</c:v>
                </c:pt>
                <c:pt idx="856">
                  <c:v>173.54</c:v>
                </c:pt>
                <c:pt idx="857">
                  <c:v>174.73</c:v>
                </c:pt>
                <c:pt idx="858">
                  <c:v>174.99</c:v>
                </c:pt>
                <c:pt idx="859">
                  <c:v>174.58</c:v>
                </c:pt>
                <c:pt idx="860">
                  <c:v>168.59</c:v>
                </c:pt>
                <c:pt idx="861">
                  <c:v>167.08</c:v>
                </c:pt>
                <c:pt idx="862">
                  <c:v>169.51</c:v>
                </c:pt>
                <c:pt idx="863">
                  <c:v>169.8</c:v>
                </c:pt>
                <c:pt idx="864">
                  <c:v>170.98</c:v>
                </c:pt>
                <c:pt idx="865">
                  <c:v>168.64</c:v>
                </c:pt>
                <c:pt idx="866">
                  <c:v>172.34</c:v>
                </c:pt>
                <c:pt idx="867">
                  <c:v>174.45</c:v>
                </c:pt>
                <c:pt idx="868">
                  <c:v>169.84</c:v>
                </c:pt>
                <c:pt idx="869">
                  <c:v>170.53</c:v>
                </c:pt>
                <c:pt idx="870">
                  <c:v>169.15</c:v>
                </c:pt>
                <c:pt idx="871">
                  <c:v>170.31</c:v>
                </c:pt>
                <c:pt idx="872">
                  <c:v>171.81</c:v>
                </c:pt>
                <c:pt idx="873">
                  <c:v>159.28</c:v>
                </c:pt>
                <c:pt idx="874">
                  <c:v>155.19999999999999</c:v>
                </c:pt>
                <c:pt idx="875">
                  <c:v>159</c:v>
                </c:pt>
                <c:pt idx="876">
                  <c:v>161.26</c:v>
                </c:pt>
                <c:pt idx="877">
                  <c:v>159.12</c:v>
                </c:pt>
                <c:pt idx="878">
                  <c:v>157.75</c:v>
                </c:pt>
                <c:pt idx="879">
                  <c:v>156.87</c:v>
                </c:pt>
                <c:pt idx="880">
                  <c:v>156.02000000000001</c:v>
                </c:pt>
                <c:pt idx="881">
                  <c:v>154.78</c:v>
                </c:pt>
                <c:pt idx="882">
                  <c:v>155.34</c:v>
                </c:pt>
                <c:pt idx="883">
                  <c:v>153.5</c:v>
                </c:pt>
                <c:pt idx="884">
                  <c:v>151.71</c:v>
                </c:pt>
                <c:pt idx="885">
                  <c:v>153.16</c:v>
                </c:pt>
                <c:pt idx="886">
                  <c:v>154.62</c:v>
                </c:pt>
                <c:pt idx="887">
                  <c:v>155.18</c:v>
                </c:pt>
                <c:pt idx="888">
                  <c:v>153.72999999999999</c:v>
                </c:pt>
                <c:pt idx="889">
                  <c:v>151.37</c:v>
                </c:pt>
                <c:pt idx="890">
                  <c:v>149.1</c:v>
                </c:pt>
                <c:pt idx="891">
                  <c:v>145.24</c:v>
                </c:pt>
                <c:pt idx="892">
                  <c:v>144.57</c:v>
                </c:pt>
                <c:pt idx="893">
                  <c:v>148.47</c:v>
                </c:pt>
                <c:pt idx="894">
                  <c:v>149.93</c:v>
                </c:pt>
                <c:pt idx="895">
                  <c:v>151.94</c:v>
                </c:pt>
                <c:pt idx="896">
                  <c:v>153.38</c:v>
                </c:pt>
                <c:pt idx="897">
                  <c:v>153.34</c:v>
                </c:pt>
                <c:pt idx="898">
                  <c:v>153.41</c:v>
                </c:pt>
                <c:pt idx="899">
                  <c:v>153.41999999999999</c:v>
                </c:pt>
                <c:pt idx="900">
                  <c:v>153.84</c:v>
                </c:pt>
                <c:pt idx="901">
                  <c:v>152.12</c:v>
                </c:pt>
                <c:pt idx="902">
                  <c:v>153.79</c:v>
                </c:pt>
                <c:pt idx="903">
                  <c:v>154.07</c:v>
                </c:pt>
                <c:pt idx="904">
                  <c:v>149.97</c:v>
                </c:pt>
                <c:pt idx="905">
                  <c:v>147.41999999999999</c:v>
                </c:pt>
                <c:pt idx="906">
                  <c:v>148.84</c:v>
                </c:pt>
                <c:pt idx="907">
                  <c:v>147.47999999999999</c:v>
                </c:pt>
                <c:pt idx="908">
                  <c:v>145.88999999999999</c:v>
                </c:pt>
                <c:pt idx="909">
                  <c:v>147.41999999999999</c:v>
                </c:pt>
                <c:pt idx="910">
                  <c:v>146.88</c:v>
                </c:pt>
                <c:pt idx="911">
                  <c:v>144.52000000000001</c:v>
                </c:pt>
                <c:pt idx="912">
                  <c:v>146.88</c:v>
                </c:pt>
                <c:pt idx="913">
                  <c:v>144.84</c:v>
                </c:pt>
                <c:pt idx="914">
                  <c:v>147.03</c:v>
                </c:pt>
                <c:pt idx="915">
                  <c:v>146.09</c:v>
                </c:pt>
                <c:pt idx="916">
                  <c:v>146.32</c:v>
                </c:pt>
                <c:pt idx="917">
                  <c:v>147.03</c:v>
                </c:pt>
                <c:pt idx="918">
                  <c:v>147.72999999999999</c:v>
                </c:pt>
                <c:pt idx="919">
                  <c:v>146.74</c:v>
                </c:pt>
                <c:pt idx="920">
                  <c:v>146.71</c:v>
                </c:pt>
                <c:pt idx="921">
                  <c:v>143.9</c:v>
                </c:pt>
                <c:pt idx="922">
                  <c:v>146.13</c:v>
                </c:pt>
                <c:pt idx="923">
                  <c:v>145.18</c:v>
                </c:pt>
                <c:pt idx="924">
                  <c:v>142.83000000000001</c:v>
                </c:pt>
                <c:pt idx="925">
                  <c:v>143.19999999999999</c:v>
                </c:pt>
                <c:pt idx="926">
                  <c:v>145.80000000000001</c:v>
                </c:pt>
                <c:pt idx="927">
                  <c:v>142.59</c:v>
                </c:pt>
                <c:pt idx="928">
                  <c:v>143.56</c:v>
                </c:pt>
                <c:pt idx="929">
                  <c:v>140.6</c:v>
                </c:pt>
                <c:pt idx="930">
                  <c:v>142.08000000000001</c:v>
                </c:pt>
                <c:pt idx="931">
                  <c:v>142.71</c:v>
                </c:pt>
                <c:pt idx="932">
                  <c:v>139.74</c:v>
                </c:pt>
                <c:pt idx="933">
                  <c:v>138.6</c:v>
                </c:pt>
                <c:pt idx="934">
                  <c:v>138.07</c:v>
                </c:pt>
                <c:pt idx="935">
                  <c:v>137</c:v>
                </c:pt>
                <c:pt idx="936">
                  <c:v>133.09</c:v>
                </c:pt>
                <c:pt idx="937">
                  <c:v>132.71</c:v>
                </c:pt>
                <c:pt idx="938">
                  <c:v>127.74</c:v>
                </c:pt>
                <c:pt idx="939">
                  <c:v>119.57</c:v>
                </c:pt>
                <c:pt idx="940">
                  <c:v>121.39</c:v>
                </c:pt>
                <c:pt idx="941">
                  <c:v>128.56</c:v>
                </c:pt>
                <c:pt idx="942">
                  <c:v>126.56</c:v>
                </c:pt>
                <c:pt idx="943">
                  <c:v>125.17</c:v>
                </c:pt>
                <c:pt idx="944">
                  <c:v>128.4</c:v>
                </c:pt>
                <c:pt idx="945">
                  <c:v>128.13</c:v>
                </c:pt>
                <c:pt idx="946">
                  <c:v>131.47</c:v>
                </c:pt>
                <c:pt idx="947">
                  <c:v>132.55000000000001</c:v>
                </c:pt>
                <c:pt idx="948">
                  <c:v>129.79</c:v>
                </c:pt>
                <c:pt idx="949">
                  <c:v>132.33000000000001</c:v>
                </c:pt>
                <c:pt idx="950">
                  <c:v>131.83000000000001</c:v>
                </c:pt>
                <c:pt idx="951">
                  <c:v>129.47999999999999</c:v>
                </c:pt>
                <c:pt idx="952">
                  <c:v>128.26</c:v>
                </c:pt>
                <c:pt idx="953">
                  <c:v>127.96</c:v>
                </c:pt>
                <c:pt idx="954">
                  <c:v>125.96</c:v>
                </c:pt>
                <c:pt idx="955">
                  <c:v>127</c:v>
                </c:pt>
                <c:pt idx="956">
                  <c:v>124.72</c:v>
                </c:pt>
                <c:pt idx="957">
                  <c:v>129.46</c:v>
                </c:pt>
                <c:pt idx="958">
                  <c:v>127.12</c:v>
                </c:pt>
                <c:pt idx="959">
                  <c:v>125.98</c:v>
                </c:pt>
                <c:pt idx="960">
                  <c:v>125.98</c:v>
                </c:pt>
                <c:pt idx="961">
                  <c:v>125.98</c:v>
                </c:pt>
                <c:pt idx="962">
                  <c:v>131.27000000000001</c:v>
                </c:pt>
                <c:pt idx="963">
                  <c:v>129.12</c:v>
                </c:pt>
                <c:pt idx="964">
                  <c:v>129.33000000000001</c:v>
                </c:pt>
                <c:pt idx="965">
                  <c:v>135.29</c:v>
                </c:pt>
                <c:pt idx="966">
                  <c:v>137.63</c:v>
                </c:pt>
                <c:pt idx="967">
                  <c:v>139.97999999999999</c:v>
                </c:pt>
                <c:pt idx="968">
                  <c:v>140.38999999999999</c:v>
                </c:pt>
                <c:pt idx="969">
                  <c:v>144.72</c:v>
                </c:pt>
                <c:pt idx="970">
                  <c:v>144.85</c:v>
                </c:pt>
                <c:pt idx="971">
                  <c:v>141.22999999999999</c:v>
                </c:pt>
                <c:pt idx="972">
                  <c:v>143.1</c:v>
                </c:pt>
                <c:pt idx="973">
                  <c:v>138.22999999999999</c:v>
                </c:pt>
                <c:pt idx="974">
                  <c:v>137.85</c:v>
                </c:pt>
                <c:pt idx="975">
                  <c:v>135.36000000000001</c:v>
                </c:pt>
                <c:pt idx="976">
                  <c:v>137.27000000000001</c:v>
                </c:pt>
                <c:pt idx="977">
                  <c:v>138.12</c:v>
                </c:pt>
                <c:pt idx="978">
                  <c:v>138.01</c:v>
                </c:pt>
                <c:pt idx="979">
                  <c:v>135.07</c:v>
                </c:pt>
                <c:pt idx="980">
                  <c:v>134.91</c:v>
                </c:pt>
                <c:pt idx="981">
                  <c:v>133.13999999999999</c:v>
                </c:pt>
                <c:pt idx="982">
                  <c:v>133.26</c:v>
                </c:pt>
                <c:pt idx="983">
                  <c:v>131.84</c:v>
                </c:pt>
                <c:pt idx="984">
                  <c:v>135.52000000000001</c:v>
                </c:pt>
                <c:pt idx="985">
                  <c:v>134.25</c:v>
                </c:pt>
                <c:pt idx="986">
                  <c:v>134.68</c:v>
                </c:pt>
                <c:pt idx="987">
                  <c:v>133.22</c:v>
                </c:pt>
                <c:pt idx="988">
                  <c:v>133.97999999999999</c:v>
                </c:pt>
                <c:pt idx="989">
                  <c:v>135.07</c:v>
                </c:pt>
                <c:pt idx="990">
                  <c:v>137.66999999999999</c:v>
                </c:pt>
                <c:pt idx="991">
                  <c:v>140.57</c:v>
                </c:pt>
                <c:pt idx="992">
                  <c:v>138.41</c:v>
                </c:pt>
                <c:pt idx="993">
                  <c:v>138.56</c:v>
                </c:pt>
                <c:pt idx="994">
                  <c:v>137.85</c:v>
                </c:pt>
                <c:pt idx="995">
                  <c:v>139.94</c:v>
                </c:pt>
                <c:pt idx="996">
                  <c:v>142.22</c:v>
                </c:pt>
                <c:pt idx="997">
                  <c:v>139.57</c:v>
                </c:pt>
                <c:pt idx="998">
                  <c:v>128.91</c:v>
                </c:pt>
                <c:pt idx="999">
                  <c:v>128.21</c:v>
                </c:pt>
                <c:pt idx="1000">
                  <c:v>167.74</c:v>
                </c:pt>
                <c:pt idx="1001">
                  <c:v>168.31</c:v>
                </c:pt>
                <c:pt idx="1002">
                  <c:v>166.57</c:v>
                </c:pt>
                <c:pt idx="1003">
                  <c:v>166.38</c:v>
                </c:pt>
                <c:pt idx="1004">
                  <c:v>180</c:v>
                </c:pt>
                <c:pt idx="1005">
                  <c:v>181.52</c:v>
                </c:pt>
                <c:pt idx="1006">
                  <c:v>181.32</c:v>
                </c:pt>
                <c:pt idx="1007">
                  <c:v>184.99</c:v>
                </c:pt>
                <c:pt idx="1008">
                  <c:v>182.83</c:v>
                </c:pt>
                <c:pt idx="1009">
                  <c:v>181.9</c:v>
                </c:pt>
                <c:pt idx="1010">
                  <c:v>179.26</c:v>
                </c:pt>
                <c:pt idx="1011">
                  <c:v>178.66</c:v>
                </c:pt>
                <c:pt idx="1012">
                  <c:v>177.48</c:v>
                </c:pt>
                <c:pt idx="1013">
                  <c:v>178.68</c:v>
                </c:pt>
                <c:pt idx="1014">
                  <c:v>181.56</c:v>
                </c:pt>
                <c:pt idx="1015">
                  <c:v>184.08</c:v>
                </c:pt>
                <c:pt idx="1016">
                  <c:v>183.87</c:v>
                </c:pt>
                <c:pt idx="1017">
                  <c:v>185.93</c:v>
                </c:pt>
                <c:pt idx="1018">
                  <c:v>185.97</c:v>
                </c:pt>
                <c:pt idx="1019">
                  <c:v>186.57</c:v>
                </c:pt>
                <c:pt idx="1020">
                  <c:v>184.83</c:v>
                </c:pt>
                <c:pt idx="1021">
                  <c:v>183.79</c:v>
                </c:pt>
                <c:pt idx="1022">
                  <c:v>175.55</c:v>
                </c:pt>
                <c:pt idx="1023">
                  <c:v>171.65</c:v>
                </c:pt>
                <c:pt idx="1024">
                  <c:v>172.01</c:v>
                </c:pt>
                <c:pt idx="1025">
                  <c:v>172.41</c:v>
                </c:pt>
                <c:pt idx="1026">
                  <c:v>172.2</c:v>
                </c:pt>
                <c:pt idx="1027">
                  <c:v>170.07</c:v>
                </c:pt>
                <c:pt idx="1028">
                  <c:v>172.45</c:v>
                </c:pt>
                <c:pt idx="1029">
                  <c:v>175.19</c:v>
                </c:pt>
                <c:pt idx="1030">
                  <c:v>175.27</c:v>
                </c:pt>
                <c:pt idx="1031">
                  <c:v>172.7</c:v>
                </c:pt>
                <c:pt idx="1032">
                  <c:v>174.35</c:v>
                </c:pt>
                <c:pt idx="1033">
                  <c:v>174.46</c:v>
                </c:pt>
                <c:pt idx="1034">
                  <c:v>170.76</c:v>
                </c:pt>
                <c:pt idx="1035">
                  <c:v>169.16</c:v>
                </c:pt>
                <c:pt idx="1036">
                  <c:v>169.19</c:v>
                </c:pt>
                <c:pt idx="1037">
                  <c:v>167.34</c:v>
                </c:pt>
                <c:pt idx="1038">
                  <c:v>167.48</c:v>
                </c:pt>
                <c:pt idx="1039">
                  <c:v>164.06</c:v>
                </c:pt>
                <c:pt idx="1040">
                  <c:v>163.21</c:v>
                </c:pt>
                <c:pt idx="1041">
                  <c:v>159.9</c:v>
                </c:pt>
                <c:pt idx="1042">
                  <c:v>160.31</c:v>
                </c:pt>
                <c:pt idx="1043">
                  <c:v>159.35</c:v>
                </c:pt>
                <c:pt idx="1044">
                  <c:v>161.69999999999999</c:v>
                </c:pt>
                <c:pt idx="1045">
                  <c:v>160.93</c:v>
                </c:pt>
                <c:pt idx="1046">
                  <c:v>161.15</c:v>
                </c:pt>
                <c:pt idx="1047">
                  <c:v>161.51</c:v>
                </c:pt>
                <c:pt idx="1048">
                  <c:v>163.26</c:v>
                </c:pt>
                <c:pt idx="1049">
                  <c:v>162.94999999999999</c:v>
                </c:pt>
                <c:pt idx="1050">
                  <c:v>162.25</c:v>
                </c:pt>
                <c:pt idx="1051">
                  <c:v>160.15</c:v>
                </c:pt>
                <c:pt idx="1052">
                  <c:v>162.38</c:v>
                </c:pt>
                <c:pt idx="1053">
                  <c:v>161.59</c:v>
                </c:pt>
                <c:pt idx="1054">
                  <c:v>161.61000000000001</c:v>
                </c:pt>
                <c:pt idx="1055">
                  <c:v>163.52000000000001</c:v>
                </c:pt>
                <c:pt idx="1056">
                  <c:v>161.15</c:v>
                </c:pt>
                <c:pt idx="1057">
                  <c:v>158.07</c:v>
                </c:pt>
                <c:pt idx="1058">
                  <c:v>157.6</c:v>
                </c:pt>
                <c:pt idx="1059">
                  <c:v>161.19999999999999</c:v>
                </c:pt>
                <c:pt idx="1060">
                  <c:v>159.53</c:v>
                </c:pt>
                <c:pt idx="1061">
                  <c:v>164.58</c:v>
                </c:pt>
                <c:pt idx="1062">
                  <c:v>165.32</c:v>
                </c:pt>
                <c:pt idx="1063">
                  <c:v>163.53</c:v>
                </c:pt>
                <c:pt idx="1064">
                  <c:v>165.59</c:v>
                </c:pt>
                <c:pt idx="1065">
                  <c:v>169.33</c:v>
                </c:pt>
                <c:pt idx="1066">
                  <c:v>173.37</c:v>
                </c:pt>
                <c:pt idx="1067">
                  <c:v>173.57</c:v>
                </c:pt>
                <c:pt idx="1068">
                  <c:v>172.93</c:v>
                </c:pt>
                <c:pt idx="1069">
                  <c:v>170.87</c:v>
                </c:pt>
                <c:pt idx="1070">
                  <c:v>170.45</c:v>
                </c:pt>
                <c:pt idx="1071">
                  <c:v>167.04</c:v>
                </c:pt>
                <c:pt idx="1072">
                  <c:v>165.45</c:v>
                </c:pt>
                <c:pt idx="1073">
                  <c:v>168.1</c:v>
                </c:pt>
                <c:pt idx="1074">
                  <c:v>166.74</c:v>
                </c:pt>
                <c:pt idx="1075">
                  <c:v>168.6</c:v>
                </c:pt>
                <c:pt idx="1076">
                  <c:v>169.97</c:v>
                </c:pt>
                <c:pt idx="1077">
                  <c:v>168.96</c:v>
                </c:pt>
                <c:pt idx="1078">
                  <c:v>166.65</c:v>
                </c:pt>
                <c:pt idx="1079">
                  <c:v>170</c:v>
                </c:pt>
                <c:pt idx="1080">
                  <c:v>168.97</c:v>
                </c:pt>
                <c:pt idx="1081">
                  <c:v>168.61</c:v>
                </c:pt>
                <c:pt idx="1082">
                  <c:v>164.97</c:v>
                </c:pt>
                <c:pt idx="1083">
                  <c:v>163.97</c:v>
                </c:pt>
                <c:pt idx="1084">
                  <c:v>161.19</c:v>
                </c:pt>
                <c:pt idx="1085">
                  <c:v>161.34</c:v>
                </c:pt>
                <c:pt idx="1086">
                  <c:v>158.05000000000001</c:v>
                </c:pt>
                <c:pt idx="1087">
                  <c:v>154.69999999999999</c:v>
                </c:pt>
                <c:pt idx="1088">
                  <c:v>152.77000000000001</c:v>
                </c:pt>
                <c:pt idx="1089">
                  <c:v>153.79</c:v>
                </c:pt>
                <c:pt idx="1090">
                  <c:v>152.6</c:v>
                </c:pt>
                <c:pt idx="1091">
                  <c:v>152.31</c:v>
                </c:pt>
                <c:pt idx="1092">
                  <c:v>154.35</c:v>
                </c:pt>
                <c:pt idx="1093">
                  <c:v>156.88</c:v>
                </c:pt>
                <c:pt idx="1094">
                  <c:v>155.54</c:v>
                </c:pt>
                <c:pt idx="1095">
                  <c:v>153.75</c:v>
                </c:pt>
                <c:pt idx="1096">
                  <c:v>151.4</c:v>
                </c:pt>
                <c:pt idx="1097">
                  <c:v>156.79</c:v>
                </c:pt>
                <c:pt idx="1098">
                  <c:v>154.59</c:v>
                </c:pt>
                <c:pt idx="1099">
                  <c:v>154.08000000000001</c:v>
                </c:pt>
                <c:pt idx="1100">
                  <c:v>154.47999999999999</c:v>
                </c:pt>
                <c:pt idx="1101">
                  <c:v>155.68</c:v>
                </c:pt>
                <c:pt idx="1102">
                  <c:v>152.88</c:v>
                </c:pt>
                <c:pt idx="1103">
                  <c:v>153.13999999999999</c:v>
                </c:pt>
                <c:pt idx="1104">
                  <c:v>147.6</c:v>
                </c:pt>
                <c:pt idx="1105">
                  <c:v>150.02000000000001</c:v>
                </c:pt>
                <c:pt idx="1106">
                  <c:v>148.88</c:v>
                </c:pt>
                <c:pt idx="1107">
                  <c:v>150.25</c:v>
                </c:pt>
                <c:pt idx="1108">
                  <c:v>154.72999999999999</c:v>
                </c:pt>
                <c:pt idx="1109">
                  <c:v>157.31</c:v>
                </c:pt>
                <c:pt idx="1110">
                  <c:v>154.65</c:v>
                </c:pt>
                <c:pt idx="1111">
                  <c:v>152.86000000000001</c:v>
                </c:pt>
                <c:pt idx="1112">
                  <c:v>157.97999999999999</c:v>
                </c:pt>
                <c:pt idx="1113">
                  <c:v>159.72999999999999</c:v>
                </c:pt>
                <c:pt idx="1114">
                  <c:v>159.04</c:v>
                </c:pt>
                <c:pt idx="1115">
                  <c:v>162.5</c:v>
                </c:pt>
                <c:pt idx="1116">
                  <c:v>166.41</c:v>
                </c:pt>
                <c:pt idx="1117">
                  <c:v>165.43</c:v>
                </c:pt>
                <c:pt idx="1118">
                  <c:v>163.44999999999999</c:v>
                </c:pt>
                <c:pt idx="1119">
                  <c:v>163.89</c:v>
                </c:pt>
                <c:pt idx="1120">
                  <c:v>163.11000000000001</c:v>
                </c:pt>
                <c:pt idx="1121">
                  <c:v>164.33</c:v>
                </c:pt>
                <c:pt idx="1122">
                  <c:v>165.25</c:v>
                </c:pt>
                <c:pt idx="1123">
                  <c:v>166.15</c:v>
                </c:pt>
                <c:pt idx="1124">
                  <c:v>167.61</c:v>
                </c:pt>
                <c:pt idx="1125">
                  <c:v>166.55</c:v>
                </c:pt>
                <c:pt idx="1126">
                  <c:v>165.63</c:v>
                </c:pt>
                <c:pt idx="1127">
                  <c:v>169</c:v>
                </c:pt>
                <c:pt idx="1128">
                  <c:v>167.14</c:v>
                </c:pt>
                <c:pt idx="1129">
                  <c:v>160.31</c:v>
                </c:pt>
                <c:pt idx="1130">
                  <c:v>161.88</c:v>
                </c:pt>
                <c:pt idx="1131">
                  <c:v>161.63</c:v>
                </c:pt>
                <c:pt idx="1132">
                  <c:v>166.31</c:v>
                </c:pt>
                <c:pt idx="1133">
                  <c:v>164.7</c:v>
                </c:pt>
                <c:pt idx="1134">
                  <c:v>164.61</c:v>
                </c:pt>
                <c:pt idx="1135">
                  <c:v>165.35</c:v>
                </c:pt>
                <c:pt idx="1136">
                  <c:v>163.16999999999999</c:v>
                </c:pt>
                <c:pt idx="1137">
                  <c:v>156.04</c:v>
                </c:pt>
                <c:pt idx="1138">
                  <c:v>155.21</c:v>
                </c:pt>
                <c:pt idx="1139">
                  <c:v>156.37</c:v>
                </c:pt>
                <c:pt idx="1140">
                  <c:v>158.30000000000001</c:v>
                </c:pt>
                <c:pt idx="1141">
                  <c:v>156.04</c:v>
                </c:pt>
                <c:pt idx="1142">
                  <c:v>155.71</c:v>
                </c:pt>
                <c:pt idx="1143">
                  <c:v>159.13999999999999</c:v>
                </c:pt>
                <c:pt idx="1144">
                  <c:v>158.11000000000001</c:v>
                </c:pt>
                <c:pt idx="1145">
                  <c:v>156.91999999999999</c:v>
                </c:pt>
                <c:pt idx="1146">
                  <c:v>160.93</c:v>
                </c:pt>
                <c:pt idx="1147">
                  <c:v>159.33000000000001</c:v>
                </c:pt>
                <c:pt idx="1148">
                  <c:v>162.85</c:v>
                </c:pt>
                <c:pt idx="1149">
                  <c:v>164.29</c:v>
                </c:pt>
                <c:pt idx="1150">
                  <c:v>166.1</c:v>
                </c:pt>
                <c:pt idx="1151">
                  <c:v>164.2</c:v>
                </c:pt>
                <c:pt idx="1152">
                  <c:v>158.63999999999999</c:v>
                </c:pt>
                <c:pt idx="1153">
                  <c:v>159.26</c:v>
                </c:pt>
                <c:pt idx="1154">
                  <c:v>160.33000000000001</c:v>
                </c:pt>
                <c:pt idx="1155">
                  <c:v>160.31</c:v>
                </c:pt>
                <c:pt idx="1156">
                  <c:v>160.08000000000001</c:v>
                </c:pt>
                <c:pt idx="1157">
                  <c:v>161.80000000000001</c:v>
                </c:pt>
                <c:pt idx="1158">
                  <c:v>162.05000000000001</c:v>
                </c:pt>
                <c:pt idx="1159">
                  <c:v>158.26</c:v>
                </c:pt>
                <c:pt idx="1160">
                  <c:v>157.85</c:v>
                </c:pt>
                <c:pt idx="1161">
                  <c:v>155.82</c:v>
                </c:pt>
                <c:pt idx="1162">
                  <c:v>155.08000000000001</c:v>
                </c:pt>
                <c:pt idx="1163">
                  <c:v>155.21</c:v>
                </c:pt>
                <c:pt idx="1164">
                  <c:v>158.87</c:v>
                </c:pt>
                <c:pt idx="1165">
                  <c:v>157.9</c:v>
                </c:pt>
                <c:pt idx="1166">
                  <c:v>158.13</c:v>
                </c:pt>
                <c:pt idx="1167">
                  <c:v>159.34</c:v>
                </c:pt>
                <c:pt idx="1168">
                  <c:v>160.18</c:v>
                </c:pt>
                <c:pt idx="1169">
                  <c:v>161</c:v>
                </c:pt>
                <c:pt idx="1170">
                  <c:v>158.4</c:v>
                </c:pt>
                <c:pt idx="1171">
                  <c:v>159.77000000000001</c:v>
                </c:pt>
                <c:pt idx="1172">
                  <c:v>159.25</c:v>
                </c:pt>
                <c:pt idx="1173">
                  <c:v>155.9</c:v>
                </c:pt>
                <c:pt idx="1174">
                  <c:v>154.91999999999999</c:v>
                </c:pt>
                <c:pt idx="1175">
                  <c:v>154.97</c:v>
                </c:pt>
                <c:pt idx="1176">
                  <c:v>155.85</c:v>
                </c:pt>
                <c:pt idx="1177">
                  <c:v>155.27000000000001</c:v>
                </c:pt>
                <c:pt idx="1178">
                  <c:v>156.78</c:v>
                </c:pt>
                <c:pt idx="1179">
                  <c:v>156.55000000000001</c:v>
                </c:pt>
                <c:pt idx="1180">
                  <c:v>156.44</c:v>
                </c:pt>
                <c:pt idx="1181">
                  <c:v>155.51</c:v>
                </c:pt>
                <c:pt idx="1182">
                  <c:v>156.87</c:v>
                </c:pt>
                <c:pt idx="1183">
                  <c:v>151.75</c:v>
                </c:pt>
                <c:pt idx="1184">
                  <c:v>157.19</c:v>
                </c:pt>
                <c:pt idx="1185">
                  <c:v>165.57</c:v>
                </c:pt>
                <c:pt idx="1186">
                  <c:v>166.1</c:v>
                </c:pt>
                <c:pt idx="1187">
                  <c:v>162.06</c:v>
                </c:pt>
                <c:pt idx="1188">
                  <c:v>152.41999999999999</c:v>
                </c:pt>
                <c:pt idx="1189">
                  <c:v>150.22</c:v>
                </c:pt>
                <c:pt idx="1190">
                  <c:v>151.81</c:v>
                </c:pt>
                <c:pt idx="1191">
                  <c:v>160.55000000000001</c:v>
                </c:pt>
                <c:pt idx="1192">
                  <c:v>158.13999999999999</c:v>
                </c:pt>
                <c:pt idx="1193">
                  <c:v>164.32</c:v>
                </c:pt>
                <c:pt idx="1194">
                  <c:v>160.35</c:v>
                </c:pt>
                <c:pt idx="1195">
                  <c:v>160.22</c:v>
                </c:pt>
                <c:pt idx="1196">
                  <c:v>158.82</c:v>
                </c:pt>
                <c:pt idx="1197">
                  <c:v>159.25</c:v>
                </c:pt>
                <c:pt idx="1198">
                  <c:v>160.85</c:v>
                </c:pt>
                <c:pt idx="1199">
                  <c:v>160.36000000000001</c:v>
                </c:pt>
                <c:pt idx="1200">
                  <c:v>163.63999999999999</c:v>
                </c:pt>
                <c:pt idx="1201">
                  <c:v>166.93</c:v>
                </c:pt>
                <c:pt idx="1202">
                  <c:v>168.19</c:v>
                </c:pt>
                <c:pt idx="1203">
                  <c:v>172.18</c:v>
                </c:pt>
                <c:pt idx="1204">
                  <c:v>172.15</c:v>
                </c:pt>
                <c:pt idx="1205">
                  <c:v>164.33</c:v>
                </c:pt>
                <c:pt idx="1206">
                  <c:v>159.53</c:v>
                </c:pt>
                <c:pt idx="1207">
                  <c:v>159.79</c:v>
                </c:pt>
                <c:pt idx="1208">
                  <c:v>155</c:v>
                </c:pt>
                <c:pt idx="1209">
                  <c:v>159.96</c:v>
                </c:pt>
                <c:pt idx="1210">
                  <c:v>156.25</c:v>
                </c:pt>
                <c:pt idx="1211">
                  <c:v>161.06</c:v>
                </c:pt>
                <c:pt idx="1212">
                  <c:v>157.44</c:v>
                </c:pt>
                <c:pt idx="1213">
                  <c:v>157.24</c:v>
                </c:pt>
                <c:pt idx="1214">
                  <c:v>158.69999999999999</c:v>
                </c:pt>
                <c:pt idx="1215">
                  <c:v>154.76</c:v>
                </c:pt>
                <c:pt idx="1216">
                  <c:v>150.99</c:v>
                </c:pt>
                <c:pt idx="1217">
                  <c:v>149.99</c:v>
                </c:pt>
                <c:pt idx="1218">
                  <c:v>156.44999999999999</c:v>
                </c:pt>
                <c:pt idx="1219">
                  <c:v>148.02000000000001</c:v>
                </c:pt>
                <c:pt idx="1220">
                  <c:v>147.75</c:v>
                </c:pt>
                <c:pt idx="1221">
                  <c:v>150.44</c:v>
                </c:pt>
                <c:pt idx="1222">
                  <c:v>153.91</c:v>
                </c:pt>
                <c:pt idx="1223">
                  <c:v>157.81</c:v>
                </c:pt>
                <c:pt idx="1224">
                  <c:v>155.15</c:v>
                </c:pt>
                <c:pt idx="1225">
                  <c:v>155.81</c:v>
                </c:pt>
                <c:pt idx="1226">
                  <c:v>158.76</c:v>
                </c:pt>
                <c:pt idx="1227">
                  <c:v>163.43</c:v>
                </c:pt>
                <c:pt idx="1228">
                  <c:v>157.49</c:v>
                </c:pt>
                <c:pt idx="1229">
                  <c:v>164.73</c:v>
                </c:pt>
                <c:pt idx="1230">
                  <c:v>168.4</c:v>
                </c:pt>
                <c:pt idx="1231">
                  <c:v>176.57</c:v>
                </c:pt>
                <c:pt idx="1232">
                  <c:v>174.96</c:v>
                </c:pt>
                <c:pt idx="1233">
                  <c:v>172.55</c:v>
                </c:pt>
                <c:pt idx="1234">
                  <c:v>170.09</c:v>
                </c:pt>
                <c:pt idx="1235">
                  <c:v>170</c:v>
                </c:pt>
                <c:pt idx="1236">
                  <c:v>172.09</c:v>
                </c:pt>
                <c:pt idx="1237">
                  <c:v>167.33</c:v>
                </c:pt>
                <c:pt idx="1238">
                  <c:v>165.37</c:v>
                </c:pt>
                <c:pt idx="1239">
                  <c:v>164.24</c:v>
                </c:pt>
                <c:pt idx="1240">
                  <c:v>164.87</c:v>
                </c:pt>
                <c:pt idx="1241">
                  <c:v>163.02000000000001</c:v>
                </c:pt>
                <c:pt idx="1242">
                  <c:v>165.63</c:v>
                </c:pt>
                <c:pt idx="1243">
                  <c:v>159.12</c:v>
                </c:pt>
                <c:pt idx="1244">
                  <c:v>157.4</c:v>
                </c:pt>
                <c:pt idx="1245">
                  <c:v>158.05000000000001</c:v>
                </c:pt>
                <c:pt idx="1246">
                  <c:v>158.11000000000001</c:v>
                </c:pt>
                <c:pt idx="1247">
                  <c:v>154.03</c:v>
                </c:pt>
                <c:pt idx="1248">
                  <c:v>157.41</c:v>
                </c:pt>
                <c:pt idx="1249">
                  <c:v>158.37</c:v>
                </c:pt>
                <c:pt idx="1250">
                  <c:v>161.25</c:v>
                </c:pt>
                <c:pt idx="1251">
                  <c:v>160.25</c:v>
                </c:pt>
                <c:pt idx="1252">
                  <c:v>156.94</c:v>
                </c:pt>
                <c:pt idx="1253">
                  <c:v>155.6</c:v>
                </c:pt>
              </c:numCache>
            </c:numRef>
          </c:val>
          <c:smooth val="0"/>
          <c:extLst>
            <c:ext xmlns:c16="http://schemas.microsoft.com/office/drawing/2014/chart" uri="{C3380CC4-5D6E-409C-BE32-E72D297353CC}">
              <c16:uniqueId val="{00000000-66B4-4906-A408-7770D2624563}"/>
            </c:ext>
          </c:extLst>
        </c:ser>
        <c:dLbls>
          <c:showLegendKey val="0"/>
          <c:showVal val="0"/>
          <c:showCatName val="0"/>
          <c:showSerName val="0"/>
          <c:showPercent val="0"/>
          <c:showBubbleSize val="0"/>
        </c:dLbls>
        <c:smooth val="0"/>
        <c:axId val="1288167935"/>
        <c:axId val="1288168415"/>
      </c:lineChart>
      <c:dateAx>
        <c:axId val="1288167935"/>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rgbClr val="002060"/>
                </a:solidFill>
                <a:latin typeface="+mn-lt"/>
                <a:ea typeface="+mn-ea"/>
                <a:cs typeface="+mn-cs"/>
              </a:defRPr>
            </a:pPr>
            <a:endParaRPr lang="en-US"/>
          </a:p>
        </c:txPr>
        <c:crossAx val="1288168415"/>
        <c:crosses val="autoZero"/>
        <c:auto val="1"/>
        <c:lblOffset val="100"/>
        <c:baseTimeUnit val="days"/>
      </c:dateAx>
      <c:valAx>
        <c:axId val="128816841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002060"/>
                </a:solidFill>
                <a:latin typeface="+mn-lt"/>
                <a:ea typeface="+mn-ea"/>
                <a:cs typeface="+mn-cs"/>
              </a:defRPr>
            </a:pPr>
            <a:endParaRPr lang="en-US"/>
          </a:p>
        </c:txPr>
        <c:crossAx val="1288167935"/>
        <c:crosses val="autoZero"/>
        <c:crossBetween val="between"/>
      </c:valAx>
      <c:spPr>
        <a:noFill/>
        <a:ln>
          <a:noFill/>
        </a:ln>
        <a:effectLst/>
      </c:spPr>
    </c:plotArea>
    <c:plotVisOnly val="1"/>
    <c:dispBlanksAs val="gap"/>
    <c:showDLblsOverMax val="0"/>
  </c:chart>
  <c:spPr>
    <a:solidFill>
      <a:schemeClr val="accent4">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Calculations!$D$2</c:f>
              <c:strCache>
                <c:ptCount val="1"/>
                <c:pt idx="0">
                  <c:v>Volume</c:v>
                </c:pt>
              </c:strCache>
            </c:strRef>
          </c:tx>
          <c:spPr>
            <a:solidFill>
              <a:srgbClr val="002060"/>
            </a:solidFill>
            <a:ln>
              <a:noFill/>
            </a:ln>
            <a:effectLst/>
          </c:spPr>
          <c:invertIfNegative val="0"/>
          <c:cat>
            <c:numRef>
              <c:f>Calculations!$B$3:$B$1256</c:f>
              <c:numCache>
                <c:formatCode>m/d/yyyy</c:formatCode>
                <c:ptCount val="1254"/>
                <c:pt idx="0">
                  <c:v>45868</c:v>
                </c:pt>
                <c:pt idx="1">
                  <c:v>45867</c:v>
                </c:pt>
                <c:pt idx="2">
                  <c:v>45866</c:v>
                </c:pt>
                <c:pt idx="3">
                  <c:v>45865</c:v>
                </c:pt>
                <c:pt idx="4">
                  <c:v>45864</c:v>
                </c:pt>
                <c:pt idx="5">
                  <c:v>45863</c:v>
                </c:pt>
                <c:pt idx="6">
                  <c:v>45862</c:v>
                </c:pt>
                <c:pt idx="7">
                  <c:v>45861</c:v>
                </c:pt>
                <c:pt idx="8">
                  <c:v>45860</c:v>
                </c:pt>
                <c:pt idx="9">
                  <c:v>45859</c:v>
                </c:pt>
                <c:pt idx="10">
                  <c:v>45858</c:v>
                </c:pt>
                <c:pt idx="11">
                  <c:v>45857</c:v>
                </c:pt>
                <c:pt idx="12">
                  <c:v>45856</c:v>
                </c:pt>
                <c:pt idx="13">
                  <c:v>45855</c:v>
                </c:pt>
                <c:pt idx="14">
                  <c:v>45854</c:v>
                </c:pt>
                <c:pt idx="15">
                  <c:v>45853</c:v>
                </c:pt>
                <c:pt idx="16">
                  <c:v>45852</c:v>
                </c:pt>
                <c:pt idx="17">
                  <c:v>45851</c:v>
                </c:pt>
                <c:pt idx="18">
                  <c:v>45850</c:v>
                </c:pt>
                <c:pt idx="19">
                  <c:v>45849</c:v>
                </c:pt>
                <c:pt idx="20">
                  <c:v>45848</c:v>
                </c:pt>
                <c:pt idx="21">
                  <c:v>45847</c:v>
                </c:pt>
                <c:pt idx="22">
                  <c:v>45846</c:v>
                </c:pt>
                <c:pt idx="23">
                  <c:v>45845</c:v>
                </c:pt>
                <c:pt idx="24">
                  <c:v>45844</c:v>
                </c:pt>
                <c:pt idx="25">
                  <c:v>45843</c:v>
                </c:pt>
                <c:pt idx="26">
                  <c:v>45842</c:v>
                </c:pt>
                <c:pt idx="27">
                  <c:v>45841</c:v>
                </c:pt>
                <c:pt idx="28">
                  <c:v>45840</c:v>
                </c:pt>
                <c:pt idx="29">
                  <c:v>45839</c:v>
                </c:pt>
                <c:pt idx="30">
                  <c:v>45838</c:v>
                </c:pt>
                <c:pt idx="31">
                  <c:v>45837</c:v>
                </c:pt>
                <c:pt idx="32">
                  <c:v>45836</c:v>
                </c:pt>
                <c:pt idx="33">
                  <c:v>45835</c:v>
                </c:pt>
                <c:pt idx="34">
                  <c:v>45834</c:v>
                </c:pt>
                <c:pt idx="35">
                  <c:v>45833</c:v>
                </c:pt>
                <c:pt idx="36">
                  <c:v>45832</c:v>
                </c:pt>
                <c:pt idx="37">
                  <c:v>45831</c:v>
                </c:pt>
                <c:pt idx="38">
                  <c:v>45830</c:v>
                </c:pt>
                <c:pt idx="39">
                  <c:v>45829</c:v>
                </c:pt>
                <c:pt idx="40">
                  <c:v>45828</c:v>
                </c:pt>
                <c:pt idx="41">
                  <c:v>45827</c:v>
                </c:pt>
                <c:pt idx="42">
                  <c:v>45826</c:v>
                </c:pt>
                <c:pt idx="43">
                  <c:v>45825</c:v>
                </c:pt>
                <c:pt idx="44">
                  <c:v>45824</c:v>
                </c:pt>
                <c:pt idx="45">
                  <c:v>45823</c:v>
                </c:pt>
                <c:pt idx="46">
                  <c:v>45822</c:v>
                </c:pt>
                <c:pt idx="47">
                  <c:v>45821</c:v>
                </c:pt>
                <c:pt idx="48">
                  <c:v>45820</c:v>
                </c:pt>
                <c:pt idx="49">
                  <c:v>45819</c:v>
                </c:pt>
                <c:pt idx="50">
                  <c:v>45818</c:v>
                </c:pt>
                <c:pt idx="51">
                  <c:v>45817</c:v>
                </c:pt>
                <c:pt idx="52">
                  <c:v>45816</c:v>
                </c:pt>
                <c:pt idx="53">
                  <c:v>45815</c:v>
                </c:pt>
                <c:pt idx="54">
                  <c:v>45814</c:v>
                </c:pt>
                <c:pt idx="55">
                  <c:v>45813</c:v>
                </c:pt>
                <c:pt idx="56">
                  <c:v>45812</c:v>
                </c:pt>
                <c:pt idx="57">
                  <c:v>45811</c:v>
                </c:pt>
                <c:pt idx="58">
                  <c:v>45810</c:v>
                </c:pt>
                <c:pt idx="59">
                  <c:v>45809</c:v>
                </c:pt>
                <c:pt idx="60">
                  <c:v>45808</c:v>
                </c:pt>
                <c:pt idx="61">
                  <c:v>45807</c:v>
                </c:pt>
                <c:pt idx="62">
                  <c:v>45806</c:v>
                </c:pt>
                <c:pt idx="63">
                  <c:v>45805</c:v>
                </c:pt>
                <c:pt idx="64">
                  <c:v>45804</c:v>
                </c:pt>
                <c:pt idx="65">
                  <c:v>45803</c:v>
                </c:pt>
                <c:pt idx="66">
                  <c:v>45802</c:v>
                </c:pt>
                <c:pt idx="67">
                  <c:v>45801</c:v>
                </c:pt>
                <c:pt idx="68">
                  <c:v>45800</c:v>
                </c:pt>
                <c:pt idx="69">
                  <c:v>45799</c:v>
                </c:pt>
                <c:pt idx="70">
                  <c:v>45798</c:v>
                </c:pt>
                <c:pt idx="71">
                  <c:v>45797</c:v>
                </c:pt>
                <c:pt idx="72">
                  <c:v>45796</c:v>
                </c:pt>
                <c:pt idx="73">
                  <c:v>45795</c:v>
                </c:pt>
                <c:pt idx="74">
                  <c:v>45794</c:v>
                </c:pt>
                <c:pt idx="75">
                  <c:v>45793</c:v>
                </c:pt>
                <c:pt idx="76">
                  <c:v>45792</c:v>
                </c:pt>
                <c:pt idx="77">
                  <c:v>45791</c:v>
                </c:pt>
                <c:pt idx="78">
                  <c:v>45790</c:v>
                </c:pt>
                <c:pt idx="79">
                  <c:v>45789</c:v>
                </c:pt>
                <c:pt idx="80">
                  <c:v>45788</c:v>
                </c:pt>
                <c:pt idx="81">
                  <c:v>45787</c:v>
                </c:pt>
                <c:pt idx="82">
                  <c:v>45786</c:v>
                </c:pt>
                <c:pt idx="83">
                  <c:v>45785</c:v>
                </c:pt>
                <c:pt idx="84">
                  <c:v>45784</c:v>
                </c:pt>
                <c:pt idx="85">
                  <c:v>45783</c:v>
                </c:pt>
                <c:pt idx="86">
                  <c:v>45782</c:v>
                </c:pt>
                <c:pt idx="87">
                  <c:v>45781</c:v>
                </c:pt>
                <c:pt idx="88">
                  <c:v>45780</c:v>
                </c:pt>
                <c:pt idx="89">
                  <c:v>45779</c:v>
                </c:pt>
                <c:pt idx="90">
                  <c:v>45778</c:v>
                </c:pt>
                <c:pt idx="91">
                  <c:v>45777</c:v>
                </c:pt>
                <c:pt idx="92">
                  <c:v>45776</c:v>
                </c:pt>
                <c:pt idx="93">
                  <c:v>45775</c:v>
                </c:pt>
                <c:pt idx="94">
                  <c:v>45774</c:v>
                </c:pt>
                <c:pt idx="95">
                  <c:v>45773</c:v>
                </c:pt>
                <c:pt idx="96">
                  <c:v>45772</c:v>
                </c:pt>
                <c:pt idx="97">
                  <c:v>45771</c:v>
                </c:pt>
                <c:pt idx="98">
                  <c:v>45770</c:v>
                </c:pt>
                <c:pt idx="99">
                  <c:v>45769</c:v>
                </c:pt>
                <c:pt idx="100">
                  <c:v>45768</c:v>
                </c:pt>
                <c:pt idx="101">
                  <c:v>45767</c:v>
                </c:pt>
                <c:pt idx="102">
                  <c:v>45766</c:v>
                </c:pt>
                <c:pt idx="103">
                  <c:v>45765</c:v>
                </c:pt>
                <c:pt idx="104">
                  <c:v>45764</c:v>
                </c:pt>
                <c:pt idx="105">
                  <c:v>45763</c:v>
                </c:pt>
                <c:pt idx="106">
                  <c:v>45762</c:v>
                </c:pt>
                <c:pt idx="107">
                  <c:v>45761</c:v>
                </c:pt>
                <c:pt idx="108">
                  <c:v>45760</c:v>
                </c:pt>
                <c:pt idx="109">
                  <c:v>45759</c:v>
                </c:pt>
                <c:pt idx="110">
                  <c:v>45758</c:v>
                </c:pt>
                <c:pt idx="111">
                  <c:v>45757</c:v>
                </c:pt>
                <c:pt idx="112">
                  <c:v>45756</c:v>
                </c:pt>
                <c:pt idx="113">
                  <c:v>45755</c:v>
                </c:pt>
                <c:pt idx="114">
                  <c:v>45754</c:v>
                </c:pt>
                <c:pt idx="115">
                  <c:v>45753</c:v>
                </c:pt>
                <c:pt idx="116">
                  <c:v>45752</c:v>
                </c:pt>
                <c:pt idx="117">
                  <c:v>45751</c:v>
                </c:pt>
                <c:pt idx="118">
                  <c:v>45750</c:v>
                </c:pt>
                <c:pt idx="119">
                  <c:v>45749</c:v>
                </c:pt>
                <c:pt idx="120">
                  <c:v>45748</c:v>
                </c:pt>
                <c:pt idx="121">
                  <c:v>45747</c:v>
                </c:pt>
                <c:pt idx="122">
                  <c:v>45746</c:v>
                </c:pt>
                <c:pt idx="123">
                  <c:v>45745</c:v>
                </c:pt>
                <c:pt idx="124">
                  <c:v>45744</c:v>
                </c:pt>
                <c:pt idx="125">
                  <c:v>45743</c:v>
                </c:pt>
                <c:pt idx="126">
                  <c:v>45742</c:v>
                </c:pt>
                <c:pt idx="127">
                  <c:v>45741</c:v>
                </c:pt>
                <c:pt idx="128">
                  <c:v>45740</c:v>
                </c:pt>
                <c:pt idx="129">
                  <c:v>45739</c:v>
                </c:pt>
                <c:pt idx="130">
                  <c:v>45738</c:v>
                </c:pt>
                <c:pt idx="131">
                  <c:v>45737</c:v>
                </c:pt>
                <c:pt idx="132">
                  <c:v>45736</c:v>
                </c:pt>
                <c:pt idx="133">
                  <c:v>45735</c:v>
                </c:pt>
                <c:pt idx="134">
                  <c:v>45734</c:v>
                </c:pt>
                <c:pt idx="135">
                  <c:v>45733</c:v>
                </c:pt>
                <c:pt idx="136">
                  <c:v>45732</c:v>
                </c:pt>
                <c:pt idx="137">
                  <c:v>45731</c:v>
                </c:pt>
                <c:pt idx="138">
                  <c:v>45730</c:v>
                </c:pt>
                <c:pt idx="139">
                  <c:v>45729</c:v>
                </c:pt>
                <c:pt idx="140">
                  <c:v>45728</c:v>
                </c:pt>
                <c:pt idx="141">
                  <c:v>45727</c:v>
                </c:pt>
                <c:pt idx="142">
                  <c:v>45726</c:v>
                </c:pt>
                <c:pt idx="143">
                  <c:v>45725</c:v>
                </c:pt>
                <c:pt idx="144">
                  <c:v>45724</c:v>
                </c:pt>
                <c:pt idx="145">
                  <c:v>45723</c:v>
                </c:pt>
                <c:pt idx="146">
                  <c:v>45722</c:v>
                </c:pt>
                <c:pt idx="147">
                  <c:v>45721</c:v>
                </c:pt>
                <c:pt idx="148">
                  <c:v>45720</c:v>
                </c:pt>
                <c:pt idx="149">
                  <c:v>45719</c:v>
                </c:pt>
                <c:pt idx="150">
                  <c:v>45718</c:v>
                </c:pt>
                <c:pt idx="151">
                  <c:v>45717</c:v>
                </c:pt>
                <c:pt idx="152">
                  <c:v>45716</c:v>
                </c:pt>
                <c:pt idx="153">
                  <c:v>45715</c:v>
                </c:pt>
                <c:pt idx="154">
                  <c:v>45714</c:v>
                </c:pt>
                <c:pt idx="155">
                  <c:v>45713</c:v>
                </c:pt>
                <c:pt idx="156">
                  <c:v>45712</c:v>
                </c:pt>
                <c:pt idx="157">
                  <c:v>45711</c:v>
                </c:pt>
                <c:pt idx="158">
                  <c:v>45710</c:v>
                </c:pt>
                <c:pt idx="159">
                  <c:v>45709</c:v>
                </c:pt>
                <c:pt idx="160">
                  <c:v>45708</c:v>
                </c:pt>
                <c:pt idx="161">
                  <c:v>45707</c:v>
                </c:pt>
                <c:pt idx="162">
                  <c:v>45706</c:v>
                </c:pt>
                <c:pt idx="163">
                  <c:v>45705</c:v>
                </c:pt>
                <c:pt idx="164">
                  <c:v>45704</c:v>
                </c:pt>
                <c:pt idx="165">
                  <c:v>45703</c:v>
                </c:pt>
                <c:pt idx="166">
                  <c:v>45702</c:v>
                </c:pt>
                <c:pt idx="167">
                  <c:v>45701</c:v>
                </c:pt>
                <c:pt idx="168">
                  <c:v>45700</c:v>
                </c:pt>
                <c:pt idx="169">
                  <c:v>45699</c:v>
                </c:pt>
                <c:pt idx="170">
                  <c:v>45698</c:v>
                </c:pt>
                <c:pt idx="171">
                  <c:v>45697</c:v>
                </c:pt>
                <c:pt idx="172">
                  <c:v>45696</c:v>
                </c:pt>
                <c:pt idx="173">
                  <c:v>45695</c:v>
                </c:pt>
                <c:pt idx="174">
                  <c:v>45694</c:v>
                </c:pt>
                <c:pt idx="175">
                  <c:v>45693</c:v>
                </c:pt>
                <c:pt idx="176">
                  <c:v>45692</c:v>
                </c:pt>
                <c:pt idx="177">
                  <c:v>45691</c:v>
                </c:pt>
                <c:pt idx="178">
                  <c:v>45690</c:v>
                </c:pt>
                <c:pt idx="179">
                  <c:v>45689</c:v>
                </c:pt>
                <c:pt idx="180">
                  <c:v>45688</c:v>
                </c:pt>
                <c:pt idx="181">
                  <c:v>45687</c:v>
                </c:pt>
                <c:pt idx="182">
                  <c:v>45686</c:v>
                </c:pt>
                <c:pt idx="183">
                  <c:v>45685</c:v>
                </c:pt>
                <c:pt idx="184">
                  <c:v>45684</c:v>
                </c:pt>
                <c:pt idx="185">
                  <c:v>45683</c:v>
                </c:pt>
                <c:pt idx="186">
                  <c:v>45682</c:v>
                </c:pt>
                <c:pt idx="187">
                  <c:v>45681</c:v>
                </c:pt>
                <c:pt idx="188">
                  <c:v>45680</c:v>
                </c:pt>
                <c:pt idx="189">
                  <c:v>45679</c:v>
                </c:pt>
                <c:pt idx="190">
                  <c:v>45678</c:v>
                </c:pt>
                <c:pt idx="191">
                  <c:v>45677</c:v>
                </c:pt>
                <c:pt idx="192">
                  <c:v>45676</c:v>
                </c:pt>
                <c:pt idx="193">
                  <c:v>45675</c:v>
                </c:pt>
                <c:pt idx="194">
                  <c:v>45674</c:v>
                </c:pt>
                <c:pt idx="195">
                  <c:v>45673</c:v>
                </c:pt>
                <c:pt idx="196">
                  <c:v>45672</c:v>
                </c:pt>
                <c:pt idx="197">
                  <c:v>45671</c:v>
                </c:pt>
                <c:pt idx="198">
                  <c:v>45670</c:v>
                </c:pt>
                <c:pt idx="199">
                  <c:v>45669</c:v>
                </c:pt>
                <c:pt idx="200">
                  <c:v>45668</c:v>
                </c:pt>
                <c:pt idx="201">
                  <c:v>45667</c:v>
                </c:pt>
                <c:pt idx="202">
                  <c:v>45666</c:v>
                </c:pt>
                <c:pt idx="203">
                  <c:v>45665</c:v>
                </c:pt>
                <c:pt idx="204">
                  <c:v>45664</c:v>
                </c:pt>
                <c:pt idx="205">
                  <c:v>45663</c:v>
                </c:pt>
                <c:pt idx="206">
                  <c:v>45662</c:v>
                </c:pt>
                <c:pt idx="207">
                  <c:v>45661</c:v>
                </c:pt>
                <c:pt idx="208">
                  <c:v>45660</c:v>
                </c:pt>
                <c:pt idx="209">
                  <c:v>45659</c:v>
                </c:pt>
                <c:pt idx="210">
                  <c:v>45658</c:v>
                </c:pt>
                <c:pt idx="211">
                  <c:v>45657</c:v>
                </c:pt>
                <c:pt idx="212">
                  <c:v>45656</c:v>
                </c:pt>
                <c:pt idx="213">
                  <c:v>45655</c:v>
                </c:pt>
                <c:pt idx="214">
                  <c:v>45654</c:v>
                </c:pt>
                <c:pt idx="215">
                  <c:v>45653</c:v>
                </c:pt>
                <c:pt idx="216">
                  <c:v>45652</c:v>
                </c:pt>
                <c:pt idx="217">
                  <c:v>45651</c:v>
                </c:pt>
                <c:pt idx="218">
                  <c:v>45650</c:v>
                </c:pt>
                <c:pt idx="219">
                  <c:v>45649</c:v>
                </c:pt>
                <c:pt idx="220">
                  <c:v>45648</c:v>
                </c:pt>
                <c:pt idx="221">
                  <c:v>45647</c:v>
                </c:pt>
                <c:pt idx="222">
                  <c:v>45646</c:v>
                </c:pt>
                <c:pt idx="223">
                  <c:v>45645</c:v>
                </c:pt>
                <c:pt idx="224">
                  <c:v>45644</c:v>
                </c:pt>
                <c:pt idx="225">
                  <c:v>45643</c:v>
                </c:pt>
                <c:pt idx="226">
                  <c:v>45642</c:v>
                </c:pt>
                <c:pt idx="227">
                  <c:v>45641</c:v>
                </c:pt>
                <c:pt idx="228">
                  <c:v>45640</c:v>
                </c:pt>
                <c:pt idx="229">
                  <c:v>45639</c:v>
                </c:pt>
                <c:pt idx="230">
                  <c:v>45638</c:v>
                </c:pt>
                <c:pt idx="231">
                  <c:v>45637</c:v>
                </c:pt>
                <c:pt idx="232">
                  <c:v>45636</c:v>
                </c:pt>
                <c:pt idx="233">
                  <c:v>45635</c:v>
                </c:pt>
                <c:pt idx="234">
                  <c:v>45634</c:v>
                </c:pt>
                <c:pt idx="235">
                  <c:v>45633</c:v>
                </c:pt>
                <c:pt idx="236">
                  <c:v>45632</c:v>
                </c:pt>
                <c:pt idx="237">
                  <c:v>45631</c:v>
                </c:pt>
                <c:pt idx="238">
                  <c:v>45630</c:v>
                </c:pt>
                <c:pt idx="239">
                  <c:v>45629</c:v>
                </c:pt>
                <c:pt idx="240">
                  <c:v>45628</c:v>
                </c:pt>
                <c:pt idx="241">
                  <c:v>45627</c:v>
                </c:pt>
                <c:pt idx="242">
                  <c:v>45626</c:v>
                </c:pt>
                <c:pt idx="243">
                  <c:v>45625</c:v>
                </c:pt>
                <c:pt idx="244">
                  <c:v>45624</c:v>
                </c:pt>
                <c:pt idx="245">
                  <c:v>45623</c:v>
                </c:pt>
                <c:pt idx="246">
                  <c:v>45622</c:v>
                </c:pt>
                <c:pt idx="247">
                  <c:v>45621</c:v>
                </c:pt>
                <c:pt idx="248">
                  <c:v>45620</c:v>
                </c:pt>
                <c:pt idx="249">
                  <c:v>45619</c:v>
                </c:pt>
                <c:pt idx="250">
                  <c:v>45618</c:v>
                </c:pt>
                <c:pt idx="251">
                  <c:v>45617</c:v>
                </c:pt>
                <c:pt idx="252">
                  <c:v>45616</c:v>
                </c:pt>
                <c:pt idx="253">
                  <c:v>45615</c:v>
                </c:pt>
                <c:pt idx="254">
                  <c:v>45614</c:v>
                </c:pt>
                <c:pt idx="255">
                  <c:v>45613</c:v>
                </c:pt>
                <c:pt idx="256">
                  <c:v>45612</c:v>
                </c:pt>
                <c:pt idx="257">
                  <c:v>45611</c:v>
                </c:pt>
                <c:pt idx="258">
                  <c:v>45610</c:v>
                </c:pt>
                <c:pt idx="259">
                  <c:v>45609</c:v>
                </c:pt>
                <c:pt idx="260">
                  <c:v>45608</c:v>
                </c:pt>
                <c:pt idx="261">
                  <c:v>45607</c:v>
                </c:pt>
                <c:pt idx="262">
                  <c:v>45606</c:v>
                </c:pt>
                <c:pt idx="263">
                  <c:v>45605</c:v>
                </c:pt>
                <c:pt idx="264">
                  <c:v>45604</c:v>
                </c:pt>
                <c:pt idx="265">
                  <c:v>45603</c:v>
                </c:pt>
                <c:pt idx="266">
                  <c:v>45602</c:v>
                </c:pt>
                <c:pt idx="267">
                  <c:v>45601</c:v>
                </c:pt>
                <c:pt idx="268">
                  <c:v>45600</c:v>
                </c:pt>
                <c:pt idx="269">
                  <c:v>45599</c:v>
                </c:pt>
                <c:pt idx="270">
                  <c:v>45598</c:v>
                </c:pt>
                <c:pt idx="271">
                  <c:v>45597</c:v>
                </c:pt>
                <c:pt idx="272">
                  <c:v>45596</c:v>
                </c:pt>
                <c:pt idx="273">
                  <c:v>45595</c:v>
                </c:pt>
                <c:pt idx="274">
                  <c:v>45594</c:v>
                </c:pt>
                <c:pt idx="275">
                  <c:v>45593</c:v>
                </c:pt>
                <c:pt idx="276">
                  <c:v>45592</c:v>
                </c:pt>
                <c:pt idx="277">
                  <c:v>45591</c:v>
                </c:pt>
                <c:pt idx="278">
                  <c:v>45590</c:v>
                </c:pt>
                <c:pt idx="279">
                  <c:v>45589</c:v>
                </c:pt>
                <c:pt idx="280">
                  <c:v>45588</c:v>
                </c:pt>
                <c:pt idx="281">
                  <c:v>45587</c:v>
                </c:pt>
                <c:pt idx="282">
                  <c:v>45586</c:v>
                </c:pt>
                <c:pt idx="283">
                  <c:v>45585</c:v>
                </c:pt>
                <c:pt idx="284">
                  <c:v>45584</c:v>
                </c:pt>
                <c:pt idx="285">
                  <c:v>45583</c:v>
                </c:pt>
                <c:pt idx="286">
                  <c:v>45582</c:v>
                </c:pt>
                <c:pt idx="287">
                  <c:v>45581</c:v>
                </c:pt>
                <c:pt idx="288">
                  <c:v>45580</c:v>
                </c:pt>
                <c:pt idx="289">
                  <c:v>45579</c:v>
                </c:pt>
                <c:pt idx="290">
                  <c:v>45578</c:v>
                </c:pt>
                <c:pt idx="291">
                  <c:v>45577</c:v>
                </c:pt>
                <c:pt idx="292">
                  <c:v>45576</c:v>
                </c:pt>
                <c:pt idx="293">
                  <c:v>45575</c:v>
                </c:pt>
                <c:pt idx="294">
                  <c:v>45574</c:v>
                </c:pt>
                <c:pt idx="295">
                  <c:v>45573</c:v>
                </c:pt>
                <c:pt idx="296">
                  <c:v>45572</c:v>
                </c:pt>
                <c:pt idx="297">
                  <c:v>45571</c:v>
                </c:pt>
                <c:pt idx="298">
                  <c:v>45570</c:v>
                </c:pt>
                <c:pt idx="299">
                  <c:v>45569</c:v>
                </c:pt>
                <c:pt idx="300">
                  <c:v>45568</c:v>
                </c:pt>
                <c:pt idx="301">
                  <c:v>45567</c:v>
                </c:pt>
                <c:pt idx="302">
                  <c:v>45566</c:v>
                </c:pt>
                <c:pt idx="303">
                  <c:v>45565</c:v>
                </c:pt>
                <c:pt idx="304">
                  <c:v>45564</c:v>
                </c:pt>
                <c:pt idx="305">
                  <c:v>45563</c:v>
                </c:pt>
                <c:pt idx="306">
                  <c:v>45562</c:v>
                </c:pt>
                <c:pt idx="307">
                  <c:v>45561</c:v>
                </c:pt>
                <c:pt idx="308">
                  <c:v>45560</c:v>
                </c:pt>
                <c:pt idx="309">
                  <c:v>45559</c:v>
                </c:pt>
                <c:pt idx="310">
                  <c:v>45558</c:v>
                </c:pt>
                <c:pt idx="311">
                  <c:v>45557</c:v>
                </c:pt>
                <c:pt idx="312">
                  <c:v>45556</c:v>
                </c:pt>
                <c:pt idx="313">
                  <c:v>45555</c:v>
                </c:pt>
                <c:pt idx="314">
                  <c:v>45554</c:v>
                </c:pt>
                <c:pt idx="315">
                  <c:v>45553</c:v>
                </c:pt>
                <c:pt idx="316">
                  <c:v>45552</c:v>
                </c:pt>
                <c:pt idx="317">
                  <c:v>45551</c:v>
                </c:pt>
                <c:pt idx="318">
                  <c:v>45550</c:v>
                </c:pt>
                <c:pt idx="319">
                  <c:v>45549</c:v>
                </c:pt>
                <c:pt idx="320">
                  <c:v>45548</c:v>
                </c:pt>
                <c:pt idx="321">
                  <c:v>45547</c:v>
                </c:pt>
                <c:pt idx="322">
                  <c:v>45546</c:v>
                </c:pt>
                <c:pt idx="323">
                  <c:v>45545</c:v>
                </c:pt>
                <c:pt idx="324">
                  <c:v>45544</c:v>
                </c:pt>
                <c:pt idx="325">
                  <c:v>45543</c:v>
                </c:pt>
                <c:pt idx="326">
                  <c:v>45542</c:v>
                </c:pt>
                <c:pt idx="327">
                  <c:v>45541</c:v>
                </c:pt>
                <c:pt idx="328">
                  <c:v>45540</c:v>
                </c:pt>
                <c:pt idx="329">
                  <c:v>45539</c:v>
                </c:pt>
                <c:pt idx="330">
                  <c:v>45538</c:v>
                </c:pt>
                <c:pt idx="331">
                  <c:v>45537</c:v>
                </c:pt>
                <c:pt idx="332">
                  <c:v>45536</c:v>
                </c:pt>
                <c:pt idx="333">
                  <c:v>45535</c:v>
                </c:pt>
                <c:pt idx="334">
                  <c:v>45534</c:v>
                </c:pt>
                <c:pt idx="335">
                  <c:v>45533</c:v>
                </c:pt>
                <c:pt idx="336">
                  <c:v>45532</c:v>
                </c:pt>
                <c:pt idx="337">
                  <c:v>45531</c:v>
                </c:pt>
                <c:pt idx="338">
                  <c:v>45530</c:v>
                </c:pt>
                <c:pt idx="339">
                  <c:v>45529</c:v>
                </c:pt>
                <c:pt idx="340">
                  <c:v>45528</c:v>
                </c:pt>
                <c:pt idx="341">
                  <c:v>45527</c:v>
                </c:pt>
                <c:pt idx="342">
                  <c:v>45526</c:v>
                </c:pt>
                <c:pt idx="343">
                  <c:v>45525</c:v>
                </c:pt>
                <c:pt idx="344">
                  <c:v>45524</c:v>
                </c:pt>
                <c:pt idx="345">
                  <c:v>45523</c:v>
                </c:pt>
                <c:pt idx="346">
                  <c:v>45522</c:v>
                </c:pt>
                <c:pt idx="347">
                  <c:v>45521</c:v>
                </c:pt>
                <c:pt idx="348">
                  <c:v>45520</c:v>
                </c:pt>
                <c:pt idx="349">
                  <c:v>45519</c:v>
                </c:pt>
                <c:pt idx="350">
                  <c:v>45518</c:v>
                </c:pt>
                <c:pt idx="351">
                  <c:v>45517</c:v>
                </c:pt>
                <c:pt idx="352">
                  <c:v>45516</c:v>
                </c:pt>
                <c:pt idx="353">
                  <c:v>45515</c:v>
                </c:pt>
                <c:pt idx="354">
                  <c:v>45514</c:v>
                </c:pt>
                <c:pt idx="355">
                  <c:v>45513</c:v>
                </c:pt>
                <c:pt idx="356">
                  <c:v>45512</c:v>
                </c:pt>
                <c:pt idx="357">
                  <c:v>45511</c:v>
                </c:pt>
                <c:pt idx="358">
                  <c:v>45510</c:v>
                </c:pt>
                <c:pt idx="359">
                  <c:v>45509</c:v>
                </c:pt>
                <c:pt idx="360">
                  <c:v>45508</c:v>
                </c:pt>
                <c:pt idx="361">
                  <c:v>45507</c:v>
                </c:pt>
                <c:pt idx="362">
                  <c:v>45506</c:v>
                </c:pt>
                <c:pt idx="363">
                  <c:v>45505</c:v>
                </c:pt>
                <c:pt idx="364">
                  <c:v>45504</c:v>
                </c:pt>
                <c:pt idx="365">
                  <c:v>45503</c:v>
                </c:pt>
                <c:pt idx="366">
                  <c:v>45502</c:v>
                </c:pt>
                <c:pt idx="367">
                  <c:v>45501</c:v>
                </c:pt>
                <c:pt idx="368">
                  <c:v>45500</c:v>
                </c:pt>
                <c:pt idx="369">
                  <c:v>45499</c:v>
                </c:pt>
                <c:pt idx="370">
                  <c:v>45498</c:v>
                </c:pt>
                <c:pt idx="371">
                  <c:v>45497</c:v>
                </c:pt>
                <c:pt idx="372">
                  <c:v>45496</c:v>
                </c:pt>
                <c:pt idx="373">
                  <c:v>45495</c:v>
                </c:pt>
                <c:pt idx="374">
                  <c:v>45494</c:v>
                </c:pt>
                <c:pt idx="375">
                  <c:v>45493</c:v>
                </c:pt>
                <c:pt idx="376">
                  <c:v>45492</c:v>
                </c:pt>
                <c:pt idx="377">
                  <c:v>45491</c:v>
                </c:pt>
                <c:pt idx="378">
                  <c:v>45490</c:v>
                </c:pt>
                <c:pt idx="379">
                  <c:v>45489</c:v>
                </c:pt>
                <c:pt idx="380">
                  <c:v>45488</c:v>
                </c:pt>
                <c:pt idx="381">
                  <c:v>45487</c:v>
                </c:pt>
                <c:pt idx="382">
                  <c:v>45486</c:v>
                </c:pt>
                <c:pt idx="383">
                  <c:v>45485</c:v>
                </c:pt>
                <c:pt idx="384">
                  <c:v>45484</c:v>
                </c:pt>
                <c:pt idx="385">
                  <c:v>45483</c:v>
                </c:pt>
                <c:pt idx="386">
                  <c:v>45482</c:v>
                </c:pt>
                <c:pt idx="387">
                  <c:v>45481</c:v>
                </c:pt>
                <c:pt idx="388">
                  <c:v>45480</c:v>
                </c:pt>
                <c:pt idx="389">
                  <c:v>45479</c:v>
                </c:pt>
                <c:pt idx="390">
                  <c:v>45478</c:v>
                </c:pt>
                <c:pt idx="391">
                  <c:v>45477</c:v>
                </c:pt>
                <c:pt idx="392">
                  <c:v>45476</c:v>
                </c:pt>
                <c:pt idx="393">
                  <c:v>45475</c:v>
                </c:pt>
                <c:pt idx="394">
                  <c:v>45474</c:v>
                </c:pt>
                <c:pt idx="395">
                  <c:v>45473</c:v>
                </c:pt>
                <c:pt idx="396">
                  <c:v>45472</c:v>
                </c:pt>
                <c:pt idx="397">
                  <c:v>45471</c:v>
                </c:pt>
                <c:pt idx="398">
                  <c:v>45470</c:v>
                </c:pt>
                <c:pt idx="399">
                  <c:v>45469</c:v>
                </c:pt>
                <c:pt idx="400">
                  <c:v>45468</c:v>
                </c:pt>
                <c:pt idx="401">
                  <c:v>45467</c:v>
                </c:pt>
                <c:pt idx="402">
                  <c:v>45466</c:v>
                </c:pt>
                <c:pt idx="403">
                  <c:v>45465</c:v>
                </c:pt>
                <c:pt idx="404">
                  <c:v>45464</c:v>
                </c:pt>
                <c:pt idx="405">
                  <c:v>45463</c:v>
                </c:pt>
                <c:pt idx="406">
                  <c:v>45462</c:v>
                </c:pt>
                <c:pt idx="407">
                  <c:v>45461</c:v>
                </c:pt>
                <c:pt idx="408">
                  <c:v>45460</c:v>
                </c:pt>
                <c:pt idx="409">
                  <c:v>45459</c:v>
                </c:pt>
                <c:pt idx="410">
                  <c:v>45458</c:v>
                </c:pt>
                <c:pt idx="411">
                  <c:v>45457</c:v>
                </c:pt>
                <c:pt idx="412">
                  <c:v>45456</c:v>
                </c:pt>
                <c:pt idx="413">
                  <c:v>45455</c:v>
                </c:pt>
                <c:pt idx="414">
                  <c:v>45454</c:v>
                </c:pt>
                <c:pt idx="415">
                  <c:v>45453</c:v>
                </c:pt>
                <c:pt idx="416">
                  <c:v>45452</c:v>
                </c:pt>
                <c:pt idx="417">
                  <c:v>45451</c:v>
                </c:pt>
                <c:pt idx="418">
                  <c:v>45450</c:v>
                </c:pt>
                <c:pt idx="419">
                  <c:v>45449</c:v>
                </c:pt>
                <c:pt idx="420">
                  <c:v>45448</c:v>
                </c:pt>
                <c:pt idx="421">
                  <c:v>45447</c:v>
                </c:pt>
                <c:pt idx="422">
                  <c:v>45446</c:v>
                </c:pt>
                <c:pt idx="423">
                  <c:v>45445</c:v>
                </c:pt>
                <c:pt idx="424">
                  <c:v>45444</c:v>
                </c:pt>
                <c:pt idx="425">
                  <c:v>45443</c:v>
                </c:pt>
                <c:pt idx="426">
                  <c:v>45442</c:v>
                </c:pt>
                <c:pt idx="427">
                  <c:v>45441</c:v>
                </c:pt>
                <c:pt idx="428">
                  <c:v>45440</c:v>
                </c:pt>
                <c:pt idx="429">
                  <c:v>45439</c:v>
                </c:pt>
                <c:pt idx="430">
                  <c:v>45438</c:v>
                </c:pt>
                <c:pt idx="431">
                  <c:v>45437</c:v>
                </c:pt>
                <c:pt idx="432">
                  <c:v>45436</c:v>
                </c:pt>
                <c:pt idx="433">
                  <c:v>45435</c:v>
                </c:pt>
                <c:pt idx="434">
                  <c:v>45434</c:v>
                </c:pt>
                <c:pt idx="435">
                  <c:v>45433</c:v>
                </c:pt>
                <c:pt idx="436">
                  <c:v>45432</c:v>
                </c:pt>
                <c:pt idx="437">
                  <c:v>45431</c:v>
                </c:pt>
                <c:pt idx="438">
                  <c:v>45430</c:v>
                </c:pt>
                <c:pt idx="439">
                  <c:v>45429</c:v>
                </c:pt>
                <c:pt idx="440">
                  <c:v>45428</c:v>
                </c:pt>
                <c:pt idx="441">
                  <c:v>45427</c:v>
                </c:pt>
                <c:pt idx="442">
                  <c:v>45426</c:v>
                </c:pt>
                <c:pt idx="443">
                  <c:v>45425</c:v>
                </c:pt>
                <c:pt idx="444">
                  <c:v>45424</c:v>
                </c:pt>
                <c:pt idx="445">
                  <c:v>45423</c:v>
                </c:pt>
                <c:pt idx="446">
                  <c:v>45422</c:v>
                </c:pt>
                <c:pt idx="447">
                  <c:v>45421</c:v>
                </c:pt>
                <c:pt idx="448">
                  <c:v>45420</c:v>
                </c:pt>
                <c:pt idx="449">
                  <c:v>45419</c:v>
                </c:pt>
                <c:pt idx="450">
                  <c:v>45418</c:v>
                </c:pt>
                <c:pt idx="451">
                  <c:v>45417</c:v>
                </c:pt>
                <c:pt idx="452">
                  <c:v>45416</c:v>
                </c:pt>
                <c:pt idx="453">
                  <c:v>45415</c:v>
                </c:pt>
                <c:pt idx="454">
                  <c:v>45414</c:v>
                </c:pt>
                <c:pt idx="455">
                  <c:v>45413</c:v>
                </c:pt>
                <c:pt idx="456">
                  <c:v>45412</c:v>
                </c:pt>
                <c:pt idx="457">
                  <c:v>45411</c:v>
                </c:pt>
                <c:pt idx="458">
                  <c:v>45410</c:v>
                </c:pt>
                <c:pt idx="459">
                  <c:v>45409</c:v>
                </c:pt>
                <c:pt idx="460">
                  <c:v>45408</c:v>
                </c:pt>
                <c:pt idx="461">
                  <c:v>45407</c:v>
                </c:pt>
                <c:pt idx="462">
                  <c:v>45406</c:v>
                </c:pt>
                <c:pt idx="463">
                  <c:v>45405</c:v>
                </c:pt>
                <c:pt idx="464">
                  <c:v>45404</c:v>
                </c:pt>
                <c:pt idx="465">
                  <c:v>45403</c:v>
                </c:pt>
                <c:pt idx="466">
                  <c:v>45402</c:v>
                </c:pt>
                <c:pt idx="467">
                  <c:v>45401</c:v>
                </c:pt>
                <c:pt idx="468">
                  <c:v>45400</c:v>
                </c:pt>
                <c:pt idx="469">
                  <c:v>45399</c:v>
                </c:pt>
                <c:pt idx="470">
                  <c:v>45398</c:v>
                </c:pt>
                <c:pt idx="471">
                  <c:v>45397</c:v>
                </c:pt>
                <c:pt idx="472">
                  <c:v>45396</c:v>
                </c:pt>
                <c:pt idx="473">
                  <c:v>45395</c:v>
                </c:pt>
                <c:pt idx="474">
                  <c:v>45394</c:v>
                </c:pt>
                <c:pt idx="475">
                  <c:v>45393</c:v>
                </c:pt>
                <c:pt idx="476">
                  <c:v>45392</c:v>
                </c:pt>
                <c:pt idx="477">
                  <c:v>45391</c:v>
                </c:pt>
                <c:pt idx="478">
                  <c:v>45390</c:v>
                </c:pt>
                <c:pt idx="479">
                  <c:v>45389</c:v>
                </c:pt>
                <c:pt idx="480">
                  <c:v>45388</c:v>
                </c:pt>
                <c:pt idx="481">
                  <c:v>45387</c:v>
                </c:pt>
                <c:pt idx="482">
                  <c:v>45386</c:v>
                </c:pt>
                <c:pt idx="483">
                  <c:v>45385</c:v>
                </c:pt>
                <c:pt idx="484">
                  <c:v>45384</c:v>
                </c:pt>
                <c:pt idx="485">
                  <c:v>45383</c:v>
                </c:pt>
                <c:pt idx="486">
                  <c:v>45382</c:v>
                </c:pt>
                <c:pt idx="487">
                  <c:v>45381</c:v>
                </c:pt>
                <c:pt idx="488">
                  <c:v>45380</c:v>
                </c:pt>
                <c:pt idx="489">
                  <c:v>45379</c:v>
                </c:pt>
                <c:pt idx="490">
                  <c:v>45378</c:v>
                </c:pt>
                <c:pt idx="491">
                  <c:v>45377</c:v>
                </c:pt>
                <c:pt idx="492">
                  <c:v>45376</c:v>
                </c:pt>
                <c:pt idx="493">
                  <c:v>45375</c:v>
                </c:pt>
                <c:pt idx="494">
                  <c:v>45374</c:v>
                </c:pt>
                <c:pt idx="495">
                  <c:v>45373</c:v>
                </c:pt>
                <c:pt idx="496">
                  <c:v>45372</c:v>
                </c:pt>
                <c:pt idx="497">
                  <c:v>45371</c:v>
                </c:pt>
                <c:pt idx="498">
                  <c:v>45370</c:v>
                </c:pt>
                <c:pt idx="499">
                  <c:v>45369</c:v>
                </c:pt>
                <c:pt idx="500">
                  <c:v>45368</c:v>
                </c:pt>
                <c:pt idx="501">
                  <c:v>45367</c:v>
                </c:pt>
                <c:pt idx="502">
                  <c:v>45366</c:v>
                </c:pt>
                <c:pt idx="503">
                  <c:v>45365</c:v>
                </c:pt>
                <c:pt idx="504">
                  <c:v>45364</c:v>
                </c:pt>
                <c:pt idx="505">
                  <c:v>45363</c:v>
                </c:pt>
                <c:pt idx="506">
                  <c:v>45362</c:v>
                </c:pt>
                <c:pt idx="507">
                  <c:v>45361</c:v>
                </c:pt>
                <c:pt idx="508">
                  <c:v>45360</c:v>
                </c:pt>
                <c:pt idx="509">
                  <c:v>45359</c:v>
                </c:pt>
                <c:pt idx="510">
                  <c:v>45358</c:v>
                </c:pt>
                <c:pt idx="511">
                  <c:v>45357</c:v>
                </c:pt>
                <c:pt idx="512">
                  <c:v>45356</c:v>
                </c:pt>
                <c:pt idx="513">
                  <c:v>45355</c:v>
                </c:pt>
                <c:pt idx="514">
                  <c:v>45354</c:v>
                </c:pt>
                <c:pt idx="515">
                  <c:v>45353</c:v>
                </c:pt>
                <c:pt idx="516">
                  <c:v>45352</c:v>
                </c:pt>
                <c:pt idx="517">
                  <c:v>45351</c:v>
                </c:pt>
                <c:pt idx="518">
                  <c:v>45350</c:v>
                </c:pt>
                <c:pt idx="519">
                  <c:v>45349</c:v>
                </c:pt>
                <c:pt idx="520">
                  <c:v>45348</c:v>
                </c:pt>
                <c:pt idx="521">
                  <c:v>45347</c:v>
                </c:pt>
                <c:pt idx="522">
                  <c:v>45346</c:v>
                </c:pt>
                <c:pt idx="523">
                  <c:v>45345</c:v>
                </c:pt>
                <c:pt idx="524">
                  <c:v>45344</c:v>
                </c:pt>
                <c:pt idx="525">
                  <c:v>45343</c:v>
                </c:pt>
                <c:pt idx="526">
                  <c:v>45342</c:v>
                </c:pt>
                <c:pt idx="527">
                  <c:v>45341</c:v>
                </c:pt>
                <c:pt idx="528">
                  <c:v>45340</c:v>
                </c:pt>
                <c:pt idx="529">
                  <c:v>45339</c:v>
                </c:pt>
                <c:pt idx="530">
                  <c:v>45338</c:v>
                </c:pt>
                <c:pt idx="531">
                  <c:v>45337</c:v>
                </c:pt>
                <c:pt idx="532">
                  <c:v>45336</c:v>
                </c:pt>
                <c:pt idx="533">
                  <c:v>45335</c:v>
                </c:pt>
                <c:pt idx="534">
                  <c:v>45334</c:v>
                </c:pt>
                <c:pt idx="535">
                  <c:v>45333</c:v>
                </c:pt>
                <c:pt idx="536">
                  <c:v>45332</c:v>
                </c:pt>
                <c:pt idx="537">
                  <c:v>45331</c:v>
                </c:pt>
                <c:pt idx="538">
                  <c:v>45330</c:v>
                </c:pt>
                <c:pt idx="539">
                  <c:v>45329</c:v>
                </c:pt>
                <c:pt idx="540">
                  <c:v>45328</c:v>
                </c:pt>
                <c:pt idx="541">
                  <c:v>45327</c:v>
                </c:pt>
                <c:pt idx="542">
                  <c:v>45326</c:v>
                </c:pt>
                <c:pt idx="543">
                  <c:v>45325</c:v>
                </c:pt>
                <c:pt idx="544">
                  <c:v>45324</c:v>
                </c:pt>
                <c:pt idx="545">
                  <c:v>45323</c:v>
                </c:pt>
                <c:pt idx="546">
                  <c:v>45322</c:v>
                </c:pt>
                <c:pt idx="547">
                  <c:v>45321</c:v>
                </c:pt>
                <c:pt idx="548">
                  <c:v>45320</c:v>
                </c:pt>
                <c:pt idx="549">
                  <c:v>45319</c:v>
                </c:pt>
                <c:pt idx="550">
                  <c:v>45318</c:v>
                </c:pt>
                <c:pt idx="551">
                  <c:v>45317</c:v>
                </c:pt>
                <c:pt idx="552">
                  <c:v>45316</c:v>
                </c:pt>
                <c:pt idx="553">
                  <c:v>45315</c:v>
                </c:pt>
                <c:pt idx="554">
                  <c:v>45314</c:v>
                </c:pt>
                <c:pt idx="555">
                  <c:v>45313</c:v>
                </c:pt>
                <c:pt idx="556">
                  <c:v>45312</c:v>
                </c:pt>
                <c:pt idx="557">
                  <c:v>45311</c:v>
                </c:pt>
                <c:pt idx="558">
                  <c:v>45310</c:v>
                </c:pt>
                <c:pt idx="559">
                  <c:v>45309</c:v>
                </c:pt>
                <c:pt idx="560">
                  <c:v>45308</c:v>
                </c:pt>
                <c:pt idx="561">
                  <c:v>45307</c:v>
                </c:pt>
                <c:pt idx="562">
                  <c:v>45306</c:v>
                </c:pt>
                <c:pt idx="563">
                  <c:v>45305</c:v>
                </c:pt>
                <c:pt idx="564">
                  <c:v>45304</c:v>
                </c:pt>
                <c:pt idx="565">
                  <c:v>45303</c:v>
                </c:pt>
                <c:pt idx="566">
                  <c:v>45302</c:v>
                </c:pt>
                <c:pt idx="567">
                  <c:v>45301</c:v>
                </c:pt>
                <c:pt idx="568">
                  <c:v>45300</c:v>
                </c:pt>
                <c:pt idx="569">
                  <c:v>45299</c:v>
                </c:pt>
                <c:pt idx="570">
                  <c:v>45298</c:v>
                </c:pt>
                <c:pt idx="571">
                  <c:v>45297</c:v>
                </c:pt>
                <c:pt idx="572">
                  <c:v>45296</c:v>
                </c:pt>
                <c:pt idx="573">
                  <c:v>45295</c:v>
                </c:pt>
                <c:pt idx="574">
                  <c:v>45294</c:v>
                </c:pt>
                <c:pt idx="575">
                  <c:v>45293</c:v>
                </c:pt>
                <c:pt idx="576">
                  <c:v>45292</c:v>
                </c:pt>
                <c:pt idx="577">
                  <c:v>45291</c:v>
                </c:pt>
                <c:pt idx="578">
                  <c:v>45290</c:v>
                </c:pt>
                <c:pt idx="579">
                  <c:v>45289</c:v>
                </c:pt>
                <c:pt idx="580">
                  <c:v>45288</c:v>
                </c:pt>
                <c:pt idx="581">
                  <c:v>45287</c:v>
                </c:pt>
                <c:pt idx="582">
                  <c:v>45286</c:v>
                </c:pt>
                <c:pt idx="583">
                  <c:v>45285</c:v>
                </c:pt>
                <c:pt idx="584">
                  <c:v>45284</c:v>
                </c:pt>
                <c:pt idx="585">
                  <c:v>45283</c:v>
                </c:pt>
                <c:pt idx="586">
                  <c:v>45282</c:v>
                </c:pt>
                <c:pt idx="587">
                  <c:v>45281</c:v>
                </c:pt>
                <c:pt idx="588">
                  <c:v>45280</c:v>
                </c:pt>
                <c:pt idx="589">
                  <c:v>45279</c:v>
                </c:pt>
                <c:pt idx="590">
                  <c:v>45278</c:v>
                </c:pt>
                <c:pt idx="591">
                  <c:v>45277</c:v>
                </c:pt>
                <c:pt idx="592">
                  <c:v>45276</c:v>
                </c:pt>
                <c:pt idx="593">
                  <c:v>45275</c:v>
                </c:pt>
                <c:pt idx="594">
                  <c:v>45274</c:v>
                </c:pt>
                <c:pt idx="595">
                  <c:v>45273</c:v>
                </c:pt>
                <c:pt idx="596">
                  <c:v>45272</c:v>
                </c:pt>
                <c:pt idx="597">
                  <c:v>45271</c:v>
                </c:pt>
                <c:pt idx="598">
                  <c:v>45270</c:v>
                </c:pt>
                <c:pt idx="599">
                  <c:v>45269</c:v>
                </c:pt>
                <c:pt idx="600">
                  <c:v>45268</c:v>
                </c:pt>
                <c:pt idx="601">
                  <c:v>45267</c:v>
                </c:pt>
                <c:pt idx="602">
                  <c:v>45266</c:v>
                </c:pt>
                <c:pt idx="603">
                  <c:v>45265</c:v>
                </c:pt>
                <c:pt idx="604">
                  <c:v>45264</c:v>
                </c:pt>
                <c:pt idx="605">
                  <c:v>45263</c:v>
                </c:pt>
                <c:pt idx="606">
                  <c:v>45262</c:v>
                </c:pt>
                <c:pt idx="607">
                  <c:v>45261</c:v>
                </c:pt>
                <c:pt idx="608">
                  <c:v>45260</c:v>
                </c:pt>
                <c:pt idx="609">
                  <c:v>45259</c:v>
                </c:pt>
                <c:pt idx="610">
                  <c:v>45258</c:v>
                </c:pt>
                <c:pt idx="611">
                  <c:v>45257</c:v>
                </c:pt>
                <c:pt idx="612">
                  <c:v>45256</c:v>
                </c:pt>
                <c:pt idx="613">
                  <c:v>45255</c:v>
                </c:pt>
                <c:pt idx="614">
                  <c:v>45254</c:v>
                </c:pt>
                <c:pt idx="615">
                  <c:v>45253</c:v>
                </c:pt>
                <c:pt idx="616">
                  <c:v>45252</c:v>
                </c:pt>
                <c:pt idx="617">
                  <c:v>45251</c:v>
                </c:pt>
                <c:pt idx="618">
                  <c:v>45250</c:v>
                </c:pt>
                <c:pt idx="619">
                  <c:v>45249</c:v>
                </c:pt>
                <c:pt idx="620">
                  <c:v>45248</c:v>
                </c:pt>
                <c:pt idx="621">
                  <c:v>45247</c:v>
                </c:pt>
                <c:pt idx="622">
                  <c:v>45246</c:v>
                </c:pt>
                <c:pt idx="623">
                  <c:v>45245</c:v>
                </c:pt>
                <c:pt idx="624">
                  <c:v>45244</c:v>
                </c:pt>
                <c:pt idx="625">
                  <c:v>45243</c:v>
                </c:pt>
                <c:pt idx="626">
                  <c:v>45242</c:v>
                </c:pt>
                <c:pt idx="627">
                  <c:v>45241</c:v>
                </c:pt>
                <c:pt idx="628">
                  <c:v>45240</c:v>
                </c:pt>
                <c:pt idx="629">
                  <c:v>45239</c:v>
                </c:pt>
                <c:pt idx="630">
                  <c:v>45238</c:v>
                </c:pt>
                <c:pt idx="631">
                  <c:v>45237</c:v>
                </c:pt>
                <c:pt idx="632">
                  <c:v>45236</c:v>
                </c:pt>
                <c:pt idx="633">
                  <c:v>45235</c:v>
                </c:pt>
                <c:pt idx="634">
                  <c:v>45234</c:v>
                </c:pt>
                <c:pt idx="635">
                  <c:v>45233</c:v>
                </c:pt>
                <c:pt idx="636">
                  <c:v>45232</c:v>
                </c:pt>
                <c:pt idx="637">
                  <c:v>45231</c:v>
                </c:pt>
                <c:pt idx="638">
                  <c:v>45230</c:v>
                </c:pt>
                <c:pt idx="639">
                  <c:v>45229</c:v>
                </c:pt>
                <c:pt idx="640">
                  <c:v>45228</c:v>
                </c:pt>
                <c:pt idx="641">
                  <c:v>45227</c:v>
                </c:pt>
                <c:pt idx="642">
                  <c:v>45226</c:v>
                </c:pt>
                <c:pt idx="643">
                  <c:v>45225</c:v>
                </c:pt>
                <c:pt idx="644">
                  <c:v>45224</c:v>
                </c:pt>
                <c:pt idx="645">
                  <c:v>45223</c:v>
                </c:pt>
                <c:pt idx="646">
                  <c:v>45222</c:v>
                </c:pt>
                <c:pt idx="647">
                  <c:v>45221</c:v>
                </c:pt>
                <c:pt idx="648">
                  <c:v>45220</c:v>
                </c:pt>
                <c:pt idx="649">
                  <c:v>45219</c:v>
                </c:pt>
                <c:pt idx="650">
                  <c:v>45218</c:v>
                </c:pt>
                <c:pt idx="651">
                  <c:v>45217</c:v>
                </c:pt>
                <c:pt idx="652">
                  <c:v>45216</c:v>
                </c:pt>
                <c:pt idx="653">
                  <c:v>45215</c:v>
                </c:pt>
                <c:pt idx="654">
                  <c:v>45214</c:v>
                </c:pt>
                <c:pt idx="655">
                  <c:v>45213</c:v>
                </c:pt>
                <c:pt idx="656">
                  <c:v>45212</c:v>
                </c:pt>
                <c:pt idx="657">
                  <c:v>45211</c:v>
                </c:pt>
                <c:pt idx="658">
                  <c:v>45210</c:v>
                </c:pt>
                <c:pt idx="659">
                  <c:v>45209</c:v>
                </c:pt>
                <c:pt idx="660">
                  <c:v>45208</c:v>
                </c:pt>
                <c:pt idx="661">
                  <c:v>45207</c:v>
                </c:pt>
                <c:pt idx="662">
                  <c:v>45206</c:v>
                </c:pt>
                <c:pt idx="663">
                  <c:v>45205</c:v>
                </c:pt>
                <c:pt idx="664">
                  <c:v>45204</c:v>
                </c:pt>
                <c:pt idx="665">
                  <c:v>45203</c:v>
                </c:pt>
                <c:pt idx="666">
                  <c:v>45202</c:v>
                </c:pt>
                <c:pt idx="667">
                  <c:v>45201</c:v>
                </c:pt>
                <c:pt idx="668">
                  <c:v>45200</c:v>
                </c:pt>
                <c:pt idx="669">
                  <c:v>45199</c:v>
                </c:pt>
                <c:pt idx="670">
                  <c:v>45198</c:v>
                </c:pt>
                <c:pt idx="671">
                  <c:v>45197</c:v>
                </c:pt>
                <c:pt idx="672">
                  <c:v>45196</c:v>
                </c:pt>
                <c:pt idx="673">
                  <c:v>45195</c:v>
                </c:pt>
                <c:pt idx="674">
                  <c:v>45194</c:v>
                </c:pt>
                <c:pt idx="675">
                  <c:v>45193</c:v>
                </c:pt>
                <c:pt idx="676">
                  <c:v>45192</c:v>
                </c:pt>
                <c:pt idx="677">
                  <c:v>45191</c:v>
                </c:pt>
                <c:pt idx="678">
                  <c:v>45190</c:v>
                </c:pt>
                <c:pt idx="679">
                  <c:v>45189</c:v>
                </c:pt>
                <c:pt idx="680">
                  <c:v>45188</c:v>
                </c:pt>
                <c:pt idx="681">
                  <c:v>45187</c:v>
                </c:pt>
                <c:pt idx="682">
                  <c:v>45186</c:v>
                </c:pt>
                <c:pt idx="683">
                  <c:v>45185</c:v>
                </c:pt>
                <c:pt idx="684">
                  <c:v>45184</c:v>
                </c:pt>
                <c:pt idx="685">
                  <c:v>45183</c:v>
                </c:pt>
                <c:pt idx="686">
                  <c:v>45182</c:v>
                </c:pt>
                <c:pt idx="687">
                  <c:v>45181</c:v>
                </c:pt>
                <c:pt idx="688">
                  <c:v>45180</c:v>
                </c:pt>
                <c:pt idx="689">
                  <c:v>45179</c:v>
                </c:pt>
                <c:pt idx="690">
                  <c:v>45178</c:v>
                </c:pt>
                <c:pt idx="691">
                  <c:v>45177</c:v>
                </c:pt>
                <c:pt idx="692">
                  <c:v>45176</c:v>
                </c:pt>
                <c:pt idx="693">
                  <c:v>45175</c:v>
                </c:pt>
                <c:pt idx="694">
                  <c:v>45174</c:v>
                </c:pt>
                <c:pt idx="695">
                  <c:v>45173</c:v>
                </c:pt>
                <c:pt idx="696">
                  <c:v>45172</c:v>
                </c:pt>
                <c:pt idx="697">
                  <c:v>45171</c:v>
                </c:pt>
                <c:pt idx="698">
                  <c:v>45170</c:v>
                </c:pt>
                <c:pt idx="699">
                  <c:v>45169</c:v>
                </c:pt>
                <c:pt idx="700">
                  <c:v>45168</c:v>
                </c:pt>
                <c:pt idx="701">
                  <c:v>45167</c:v>
                </c:pt>
                <c:pt idx="702">
                  <c:v>45166</c:v>
                </c:pt>
                <c:pt idx="703">
                  <c:v>45165</c:v>
                </c:pt>
                <c:pt idx="704">
                  <c:v>45164</c:v>
                </c:pt>
                <c:pt idx="705">
                  <c:v>45163</c:v>
                </c:pt>
                <c:pt idx="706">
                  <c:v>45162</c:v>
                </c:pt>
                <c:pt idx="707">
                  <c:v>45161</c:v>
                </c:pt>
                <c:pt idx="708">
                  <c:v>45160</c:v>
                </c:pt>
                <c:pt idx="709">
                  <c:v>45159</c:v>
                </c:pt>
                <c:pt idx="710">
                  <c:v>45158</c:v>
                </c:pt>
                <c:pt idx="711">
                  <c:v>45157</c:v>
                </c:pt>
                <c:pt idx="712">
                  <c:v>45156</c:v>
                </c:pt>
                <c:pt idx="713">
                  <c:v>45155</c:v>
                </c:pt>
                <c:pt idx="714">
                  <c:v>45154</c:v>
                </c:pt>
                <c:pt idx="715">
                  <c:v>45153</c:v>
                </c:pt>
                <c:pt idx="716">
                  <c:v>45152</c:v>
                </c:pt>
                <c:pt idx="717">
                  <c:v>45151</c:v>
                </c:pt>
                <c:pt idx="718">
                  <c:v>45150</c:v>
                </c:pt>
                <c:pt idx="719">
                  <c:v>45149</c:v>
                </c:pt>
                <c:pt idx="720">
                  <c:v>45148</c:v>
                </c:pt>
                <c:pt idx="721">
                  <c:v>45147</c:v>
                </c:pt>
                <c:pt idx="722">
                  <c:v>45146</c:v>
                </c:pt>
                <c:pt idx="723">
                  <c:v>45145</c:v>
                </c:pt>
                <c:pt idx="724">
                  <c:v>45144</c:v>
                </c:pt>
                <c:pt idx="725">
                  <c:v>45143</c:v>
                </c:pt>
                <c:pt idx="726">
                  <c:v>45142</c:v>
                </c:pt>
                <c:pt idx="727">
                  <c:v>45141</c:v>
                </c:pt>
                <c:pt idx="728">
                  <c:v>45140</c:v>
                </c:pt>
                <c:pt idx="729">
                  <c:v>45139</c:v>
                </c:pt>
                <c:pt idx="730">
                  <c:v>45138</c:v>
                </c:pt>
                <c:pt idx="731">
                  <c:v>45137</c:v>
                </c:pt>
                <c:pt idx="732">
                  <c:v>45136</c:v>
                </c:pt>
                <c:pt idx="733">
                  <c:v>45135</c:v>
                </c:pt>
                <c:pt idx="734">
                  <c:v>45134</c:v>
                </c:pt>
                <c:pt idx="735">
                  <c:v>45133</c:v>
                </c:pt>
                <c:pt idx="736">
                  <c:v>45132</c:v>
                </c:pt>
                <c:pt idx="737">
                  <c:v>45131</c:v>
                </c:pt>
                <c:pt idx="738">
                  <c:v>45130</c:v>
                </c:pt>
                <c:pt idx="739">
                  <c:v>45129</c:v>
                </c:pt>
                <c:pt idx="740">
                  <c:v>45128</c:v>
                </c:pt>
                <c:pt idx="741">
                  <c:v>45127</c:v>
                </c:pt>
                <c:pt idx="742">
                  <c:v>45126</c:v>
                </c:pt>
                <c:pt idx="743">
                  <c:v>45125</c:v>
                </c:pt>
                <c:pt idx="744">
                  <c:v>45124</c:v>
                </c:pt>
                <c:pt idx="745">
                  <c:v>45123</c:v>
                </c:pt>
                <c:pt idx="746">
                  <c:v>45122</c:v>
                </c:pt>
                <c:pt idx="747">
                  <c:v>45121</c:v>
                </c:pt>
                <c:pt idx="748">
                  <c:v>45120</c:v>
                </c:pt>
                <c:pt idx="749">
                  <c:v>45119</c:v>
                </c:pt>
                <c:pt idx="750">
                  <c:v>45118</c:v>
                </c:pt>
                <c:pt idx="751">
                  <c:v>45117</c:v>
                </c:pt>
                <c:pt idx="752">
                  <c:v>45116</c:v>
                </c:pt>
                <c:pt idx="753">
                  <c:v>45115</c:v>
                </c:pt>
                <c:pt idx="754">
                  <c:v>45114</c:v>
                </c:pt>
                <c:pt idx="755">
                  <c:v>45113</c:v>
                </c:pt>
                <c:pt idx="756">
                  <c:v>45112</c:v>
                </c:pt>
                <c:pt idx="757">
                  <c:v>45111</c:v>
                </c:pt>
                <c:pt idx="758">
                  <c:v>45110</c:v>
                </c:pt>
                <c:pt idx="759">
                  <c:v>45109</c:v>
                </c:pt>
                <c:pt idx="760">
                  <c:v>45108</c:v>
                </c:pt>
                <c:pt idx="761">
                  <c:v>45107</c:v>
                </c:pt>
                <c:pt idx="762">
                  <c:v>45106</c:v>
                </c:pt>
                <c:pt idx="763">
                  <c:v>45105</c:v>
                </c:pt>
                <c:pt idx="764">
                  <c:v>45104</c:v>
                </c:pt>
                <c:pt idx="765">
                  <c:v>45103</c:v>
                </c:pt>
                <c:pt idx="766">
                  <c:v>45102</c:v>
                </c:pt>
                <c:pt idx="767">
                  <c:v>45101</c:v>
                </c:pt>
                <c:pt idx="768">
                  <c:v>45100</c:v>
                </c:pt>
                <c:pt idx="769">
                  <c:v>45099</c:v>
                </c:pt>
                <c:pt idx="770">
                  <c:v>45098</c:v>
                </c:pt>
                <c:pt idx="771">
                  <c:v>45097</c:v>
                </c:pt>
                <c:pt idx="772">
                  <c:v>45096</c:v>
                </c:pt>
                <c:pt idx="773">
                  <c:v>45095</c:v>
                </c:pt>
                <c:pt idx="774">
                  <c:v>45094</c:v>
                </c:pt>
                <c:pt idx="775">
                  <c:v>45093</c:v>
                </c:pt>
                <c:pt idx="776">
                  <c:v>45092</c:v>
                </c:pt>
                <c:pt idx="777">
                  <c:v>45091</c:v>
                </c:pt>
                <c:pt idx="778">
                  <c:v>45090</c:v>
                </c:pt>
                <c:pt idx="779">
                  <c:v>45089</c:v>
                </c:pt>
                <c:pt idx="780">
                  <c:v>45088</c:v>
                </c:pt>
                <c:pt idx="781">
                  <c:v>45087</c:v>
                </c:pt>
                <c:pt idx="782">
                  <c:v>45086</c:v>
                </c:pt>
                <c:pt idx="783">
                  <c:v>45085</c:v>
                </c:pt>
                <c:pt idx="784">
                  <c:v>45084</c:v>
                </c:pt>
                <c:pt idx="785">
                  <c:v>45083</c:v>
                </c:pt>
                <c:pt idx="786">
                  <c:v>45082</c:v>
                </c:pt>
                <c:pt idx="787">
                  <c:v>45081</c:v>
                </c:pt>
                <c:pt idx="788">
                  <c:v>45080</c:v>
                </c:pt>
                <c:pt idx="789">
                  <c:v>45079</c:v>
                </c:pt>
                <c:pt idx="790">
                  <c:v>45078</c:v>
                </c:pt>
                <c:pt idx="791">
                  <c:v>45077</c:v>
                </c:pt>
                <c:pt idx="792">
                  <c:v>45076</c:v>
                </c:pt>
                <c:pt idx="793">
                  <c:v>45075</c:v>
                </c:pt>
                <c:pt idx="794">
                  <c:v>45074</c:v>
                </c:pt>
                <c:pt idx="795">
                  <c:v>45073</c:v>
                </c:pt>
                <c:pt idx="796">
                  <c:v>45072</c:v>
                </c:pt>
                <c:pt idx="797">
                  <c:v>45071</c:v>
                </c:pt>
                <c:pt idx="798">
                  <c:v>45070</c:v>
                </c:pt>
                <c:pt idx="799">
                  <c:v>45069</c:v>
                </c:pt>
                <c:pt idx="800">
                  <c:v>45068</c:v>
                </c:pt>
                <c:pt idx="801">
                  <c:v>45067</c:v>
                </c:pt>
                <c:pt idx="802">
                  <c:v>45066</c:v>
                </c:pt>
                <c:pt idx="803">
                  <c:v>45065</c:v>
                </c:pt>
                <c:pt idx="804">
                  <c:v>45064</c:v>
                </c:pt>
                <c:pt idx="805">
                  <c:v>45063</c:v>
                </c:pt>
                <c:pt idx="806">
                  <c:v>45062</c:v>
                </c:pt>
                <c:pt idx="807">
                  <c:v>45061</c:v>
                </c:pt>
                <c:pt idx="808">
                  <c:v>45060</c:v>
                </c:pt>
                <c:pt idx="809">
                  <c:v>45059</c:v>
                </c:pt>
                <c:pt idx="810">
                  <c:v>45058</c:v>
                </c:pt>
                <c:pt idx="811">
                  <c:v>45057</c:v>
                </c:pt>
                <c:pt idx="812">
                  <c:v>45056</c:v>
                </c:pt>
                <c:pt idx="813">
                  <c:v>45055</c:v>
                </c:pt>
                <c:pt idx="814">
                  <c:v>45054</c:v>
                </c:pt>
                <c:pt idx="815">
                  <c:v>45053</c:v>
                </c:pt>
                <c:pt idx="816">
                  <c:v>45052</c:v>
                </c:pt>
                <c:pt idx="817">
                  <c:v>45051</c:v>
                </c:pt>
                <c:pt idx="818">
                  <c:v>45050</c:v>
                </c:pt>
                <c:pt idx="819">
                  <c:v>45049</c:v>
                </c:pt>
                <c:pt idx="820">
                  <c:v>45048</c:v>
                </c:pt>
                <c:pt idx="821">
                  <c:v>45047</c:v>
                </c:pt>
                <c:pt idx="822">
                  <c:v>45046</c:v>
                </c:pt>
                <c:pt idx="823">
                  <c:v>45045</c:v>
                </c:pt>
                <c:pt idx="824">
                  <c:v>45044</c:v>
                </c:pt>
                <c:pt idx="825">
                  <c:v>45043</c:v>
                </c:pt>
                <c:pt idx="826">
                  <c:v>45042</c:v>
                </c:pt>
                <c:pt idx="827">
                  <c:v>45041</c:v>
                </c:pt>
                <c:pt idx="828">
                  <c:v>45040</c:v>
                </c:pt>
                <c:pt idx="829">
                  <c:v>45039</c:v>
                </c:pt>
                <c:pt idx="830">
                  <c:v>45038</c:v>
                </c:pt>
                <c:pt idx="831">
                  <c:v>45037</c:v>
                </c:pt>
                <c:pt idx="832">
                  <c:v>45036</c:v>
                </c:pt>
                <c:pt idx="833">
                  <c:v>45035</c:v>
                </c:pt>
                <c:pt idx="834">
                  <c:v>45034</c:v>
                </c:pt>
                <c:pt idx="835">
                  <c:v>45033</c:v>
                </c:pt>
                <c:pt idx="836">
                  <c:v>45032</c:v>
                </c:pt>
                <c:pt idx="837">
                  <c:v>45031</c:v>
                </c:pt>
                <c:pt idx="838">
                  <c:v>45030</c:v>
                </c:pt>
                <c:pt idx="839">
                  <c:v>45029</c:v>
                </c:pt>
                <c:pt idx="840">
                  <c:v>45028</c:v>
                </c:pt>
                <c:pt idx="841">
                  <c:v>45027</c:v>
                </c:pt>
                <c:pt idx="842">
                  <c:v>45026</c:v>
                </c:pt>
                <c:pt idx="843">
                  <c:v>45025</c:v>
                </c:pt>
                <c:pt idx="844">
                  <c:v>45024</c:v>
                </c:pt>
                <c:pt idx="845">
                  <c:v>45023</c:v>
                </c:pt>
                <c:pt idx="846">
                  <c:v>45022</c:v>
                </c:pt>
                <c:pt idx="847">
                  <c:v>45021</c:v>
                </c:pt>
                <c:pt idx="848">
                  <c:v>45020</c:v>
                </c:pt>
                <c:pt idx="849">
                  <c:v>45019</c:v>
                </c:pt>
                <c:pt idx="850">
                  <c:v>45018</c:v>
                </c:pt>
                <c:pt idx="851">
                  <c:v>45017</c:v>
                </c:pt>
                <c:pt idx="852">
                  <c:v>45016</c:v>
                </c:pt>
                <c:pt idx="853">
                  <c:v>45015</c:v>
                </c:pt>
                <c:pt idx="854">
                  <c:v>45014</c:v>
                </c:pt>
                <c:pt idx="855">
                  <c:v>45013</c:v>
                </c:pt>
                <c:pt idx="856">
                  <c:v>45012</c:v>
                </c:pt>
                <c:pt idx="857">
                  <c:v>45011</c:v>
                </c:pt>
                <c:pt idx="858">
                  <c:v>45010</c:v>
                </c:pt>
                <c:pt idx="859">
                  <c:v>45009</c:v>
                </c:pt>
                <c:pt idx="860">
                  <c:v>45008</c:v>
                </c:pt>
                <c:pt idx="861">
                  <c:v>45007</c:v>
                </c:pt>
                <c:pt idx="862">
                  <c:v>45006</c:v>
                </c:pt>
                <c:pt idx="863">
                  <c:v>45005</c:v>
                </c:pt>
                <c:pt idx="864">
                  <c:v>45004</c:v>
                </c:pt>
                <c:pt idx="865">
                  <c:v>45003</c:v>
                </c:pt>
                <c:pt idx="866">
                  <c:v>45002</c:v>
                </c:pt>
                <c:pt idx="867">
                  <c:v>45001</c:v>
                </c:pt>
                <c:pt idx="868">
                  <c:v>45000</c:v>
                </c:pt>
                <c:pt idx="869">
                  <c:v>44999</c:v>
                </c:pt>
                <c:pt idx="870">
                  <c:v>44998</c:v>
                </c:pt>
                <c:pt idx="871">
                  <c:v>44997</c:v>
                </c:pt>
                <c:pt idx="872">
                  <c:v>44996</c:v>
                </c:pt>
                <c:pt idx="873">
                  <c:v>44995</c:v>
                </c:pt>
                <c:pt idx="874">
                  <c:v>44994</c:v>
                </c:pt>
                <c:pt idx="875">
                  <c:v>44993</c:v>
                </c:pt>
                <c:pt idx="876">
                  <c:v>44992</c:v>
                </c:pt>
                <c:pt idx="877">
                  <c:v>44991</c:v>
                </c:pt>
                <c:pt idx="878">
                  <c:v>44990</c:v>
                </c:pt>
                <c:pt idx="879">
                  <c:v>44989</c:v>
                </c:pt>
                <c:pt idx="880">
                  <c:v>44988</c:v>
                </c:pt>
                <c:pt idx="881">
                  <c:v>44987</c:v>
                </c:pt>
                <c:pt idx="882">
                  <c:v>44986</c:v>
                </c:pt>
                <c:pt idx="883">
                  <c:v>44985</c:v>
                </c:pt>
                <c:pt idx="884">
                  <c:v>44984</c:v>
                </c:pt>
                <c:pt idx="885">
                  <c:v>44983</c:v>
                </c:pt>
                <c:pt idx="886">
                  <c:v>44982</c:v>
                </c:pt>
                <c:pt idx="887">
                  <c:v>44981</c:v>
                </c:pt>
                <c:pt idx="888">
                  <c:v>44980</c:v>
                </c:pt>
                <c:pt idx="889">
                  <c:v>44979</c:v>
                </c:pt>
                <c:pt idx="890">
                  <c:v>44978</c:v>
                </c:pt>
                <c:pt idx="891">
                  <c:v>44977</c:v>
                </c:pt>
                <c:pt idx="892">
                  <c:v>44976</c:v>
                </c:pt>
                <c:pt idx="893">
                  <c:v>44975</c:v>
                </c:pt>
                <c:pt idx="894">
                  <c:v>44974</c:v>
                </c:pt>
                <c:pt idx="895">
                  <c:v>44973</c:v>
                </c:pt>
                <c:pt idx="896">
                  <c:v>44972</c:v>
                </c:pt>
                <c:pt idx="897">
                  <c:v>44971</c:v>
                </c:pt>
                <c:pt idx="898">
                  <c:v>44970</c:v>
                </c:pt>
                <c:pt idx="899">
                  <c:v>44969</c:v>
                </c:pt>
                <c:pt idx="900">
                  <c:v>44968</c:v>
                </c:pt>
                <c:pt idx="901">
                  <c:v>44967</c:v>
                </c:pt>
                <c:pt idx="902">
                  <c:v>44966</c:v>
                </c:pt>
                <c:pt idx="903">
                  <c:v>44965</c:v>
                </c:pt>
                <c:pt idx="904">
                  <c:v>44964</c:v>
                </c:pt>
                <c:pt idx="905">
                  <c:v>44963</c:v>
                </c:pt>
                <c:pt idx="906">
                  <c:v>44962</c:v>
                </c:pt>
                <c:pt idx="907">
                  <c:v>44961</c:v>
                </c:pt>
                <c:pt idx="908">
                  <c:v>44960</c:v>
                </c:pt>
                <c:pt idx="909">
                  <c:v>44959</c:v>
                </c:pt>
                <c:pt idx="910">
                  <c:v>44958</c:v>
                </c:pt>
                <c:pt idx="911">
                  <c:v>44957</c:v>
                </c:pt>
                <c:pt idx="912">
                  <c:v>44956</c:v>
                </c:pt>
                <c:pt idx="913">
                  <c:v>44955</c:v>
                </c:pt>
                <c:pt idx="914">
                  <c:v>44954</c:v>
                </c:pt>
                <c:pt idx="915">
                  <c:v>44953</c:v>
                </c:pt>
                <c:pt idx="916">
                  <c:v>44952</c:v>
                </c:pt>
                <c:pt idx="917">
                  <c:v>44951</c:v>
                </c:pt>
                <c:pt idx="918">
                  <c:v>44950</c:v>
                </c:pt>
                <c:pt idx="919">
                  <c:v>44949</c:v>
                </c:pt>
                <c:pt idx="920">
                  <c:v>44948</c:v>
                </c:pt>
                <c:pt idx="921">
                  <c:v>44947</c:v>
                </c:pt>
                <c:pt idx="922">
                  <c:v>44946</c:v>
                </c:pt>
                <c:pt idx="923">
                  <c:v>44945</c:v>
                </c:pt>
                <c:pt idx="924">
                  <c:v>44944</c:v>
                </c:pt>
                <c:pt idx="925">
                  <c:v>44943</c:v>
                </c:pt>
                <c:pt idx="926">
                  <c:v>44942</c:v>
                </c:pt>
                <c:pt idx="927">
                  <c:v>44941</c:v>
                </c:pt>
                <c:pt idx="928">
                  <c:v>44940</c:v>
                </c:pt>
                <c:pt idx="929">
                  <c:v>44939</c:v>
                </c:pt>
                <c:pt idx="930">
                  <c:v>44938</c:v>
                </c:pt>
                <c:pt idx="931">
                  <c:v>44937</c:v>
                </c:pt>
                <c:pt idx="932">
                  <c:v>44936</c:v>
                </c:pt>
                <c:pt idx="933">
                  <c:v>44935</c:v>
                </c:pt>
                <c:pt idx="934">
                  <c:v>44934</c:v>
                </c:pt>
                <c:pt idx="935">
                  <c:v>44933</c:v>
                </c:pt>
                <c:pt idx="936">
                  <c:v>44932</c:v>
                </c:pt>
                <c:pt idx="937">
                  <c:v>44931</c:v>
                </c:pt>
                <c:pt idx="938">
                  <c:v>44930</c:v>
                </c:pt>
                <c:pt idx="939">
                  <c:v>44929</c:v>
                </c:pt>
                <c:pt idx="940">
                  <c:v>44928</c:v>
                </c:pt>
                <c:pt idx="941">
                  <c:v>44927</c:v>
                </c:pt>
                <c:pt idx="942">
                  <c:v>44926</c:v>
                </c:pt>
                <c:pt idx="943">
                  <c:v>44925</c:v>
                </c:pt>
                <c:pt idx="944">
                  <c:v>44924</c:v>
                </c:pt>
                <c:pt idx="945">
                  <c:v>44923</c:v>
                </c:pt>
                <c:pt idx="946">
                  <c:v>44922</c:v>
                </c:pt>
                <c:pt idx="947">
                  <c:v>44921</c:v>
                </c:pt>
                <c:pt idx="948">
                  <c:v>44920</c:v>
                </c:pt>
                <c:pt idx="949">
                  <c:v>44919</c:v>
                </c:pt>
                <c:pt idx="950">
                  <c:v>44918</c:v>
                </c:pt>
                <c:pt idx="951">
                  <c:v>44917</c:v>
                </c:pt>
                <c:pt idx="952">
                  <c:v>44916</c:v>
                </c:pt>
                <c:pt idx="953">
                  <c:v>44915</c:v>
                </c:pt>
                <c:pt idx="954">
                  <c:v>44914</c:v>
                </c:pt>
                <c:pt idx="955">
                  <c:v>44913</c:v>
                </c:pt>
                <c:pt idx="956">
                  <c:v>44912</c:v>
                </c:pt>
                <c:pt idx="957">
                  <c:v>44911</c:v>
                </c:pt>
                <c:pt idx="958">
                  <c:v>44910</c:v>
                </c:pt>
                <c:pt idx="959">
                  <c:v>44909</c:v>
                </c:pt>
                <c:pt idx="960">
                  <c:v>44908</c:v>
                </c:pt>
                <c:pt idx="961">
                  <c:v>44907</c:v>
                </c:pt>
                <c:pt idx="962">
                  <c:v>44906</c:v>
                </c:pt>
                <c:pt idx="963">
                  <c:v>44905</c:v>
                </c:pt>
                <c:pt idx="964">
                  <c:v>44904</c:v>
                </c:pt>
                <c:pt idx="965">
                  <c:v>44903</c:v>
                </c:pt>
                <c:pt idx="966">
                  <c:v>44902</c:v>
                </c:pt>
                <c:pt idx="967">
                  <c:v>44901</c:v>
                </c:pt>
                <c:pt idx="968">
                  <c:v>44900</c:v>
                </c:pt>
                <c:pt idx="969">
                  <c:v>44899</c:v>
                </c:pt>
                <c:pt idx="970">
                  <c:v>44898</c:v>
                </c:pt>
                <c:pt idx="971">
                  <c:v>44897</c:v>
                </c:pt>
                <c:pt idx="972">
                  <c:v>44896</c:v>
                </c:pt>
                <c:pt idx="973">
                  <c:v>44895</c:v>
                </c:pt>
                <c:pt idx="974">
                  <c:v>44894</c:v>
                </c:pt>
                <c:pt idx="975">
                  <c:v>44893</c:v>
                </c:pt>
                <c:pt idx="976">
                  <c:v>44892</c:v>
                </c:pt>
                <c:pt idx="977">
                  <c:v>44891</c:v>
                </c:pt>
                <c:pt idx="978">
                  <c:v>44890</c:v>
                </c:pt>
                <c:pt idx="979">
                  <c:v>44889</c:v>
                </c:pt>
                <c:pt idx="980">
                  <c:v>44888</c:v>
                </c:pt>
                <c:pt idx="981">
                  <c:v>44887</c:v>
                </c:pt>
                <c:pt idx="982">
                  <c:v>44886</c:v>
                </c:pt>
                <c:pt idx="983">
                  <c:v>44885</c:v>
                </c:pt>
                <c:pt idx="984">
                  <c:v>44884</c:v>
                </c:pt>
                <c:pt idx="985">
                  <c:v>44883</c:v>
                </c:pt>
                <c:pt idx="986">
                  <c:v>44882</c:v>
                </c:pt>
                <c:pt idx="987">
                  <c:v>44881</c:v>
                </c:pt>
                <c:pt idx="988">
                  <c:v>44880</c:v>
                </c:pt>
                <c:pt idx="989">
                  <c:v>44879</c:v>
                </c:pt>
                <c:pt idx="990">
                  <c:v>44878</c:v>
                </c:pt>
                <c:pt idx="991">
                  <c:v>44877</c:v>
                </c:pt>
                <c:pt idx="992">
                  <c:v>44876</c:v>
                </c:pt>
                <c:pt idx="993">
                  <c:v>44875</c:v>
                </c:pt>
                <c:pt idx="994">
                  <c:v>44874</c:v>
                </c:pt>
                <c:pt idx="995">
                  <c:v>44873</c:v>
                </c:pt>
                <c:pt idx="996">
                  <c:v>44872</c:v>
                </c:pt>
                <c:pt idx="997">
                  <c:v>44871</c:v>
                </c:pt>
                <c:pt idx="998">
                  <c:v>44870</c:v>
                </c:pt>
                <c:pt idx="999">
                  <c:v>44869</c:v>
                </c:pt>
                <c:pt idx="1000">
                  <c:v>44868</c:v>
                </c:pt>
                <c:pt idx="1001">
                  <c:v>44867</c:v>
                </c:pt>
                <c:pt idx="1002">
                  <c:v>44866</c:v>
                </c:pt>
                <c:pt idx="1003">
                  <c:v>44865</c:v>
                </c:pt>
                <c:pt idx="1004">
                  <c:v>44864</c:v>
                </c:pt>
                <c:pt idx="1005">
                  <c:v>44863</c:v>
                </c:pt>
                <c:pt idx="1006">
                  <c:v>44862</c:v>
                </c:pt>
                <c:pt idx="1007">
                  <c:v>44861</c:v>
                </c:pt>
                <c:pt idx="1008">
                  <c:v>44860</c:v>
                </c:pt>
                <c:pt idx="1009">
                  <c:v>44859</c:v>
                </c:pt>
                <c:pt idx="1010">
                  <c:v>44858</c:v>
                </c:pt>
                <c:pt idx="1011">
                  <c:v>44857</c:v>
                </c:pt>
                <c:pt idx="1012">
                  <c:v>44856</c:v>
                </c:pt>
                <c:pt idx="1013">
                  <c:v>44855</c:v>
                </c:pt>
                <c:pt idx="1014">
                  <c:v>44854</c:v>
                </c:pt>
                <c:pt idx="1015">
                  <c:v>44853</c:v>
                </c:pt>
                <c:pt idx="1016">
                  <c:v>44852</c:v>
                </c:pt>
                <c:pt idx="1017">
                  <c:v>44851</c:v>
                </c:pt>
                <c:pt idx="1018">
                  <c:v>44850</c:v>
                </c:pt>
                <c:pt idx="1019">
                  <c:v>44849</c:v>
                </c:pt>
                <c:pt idx="1020">
                  <c:v>44848</c:v>
                </c:pt>
                <c:pt idx="1021">
                  <c:v>44847</c:v>
                </c:pt>
                <c:pt idx="1022">
                  <c:v>44846</c:v>
                </c:pt>
                <c:pt idx="1023">
                  <c:v>44845</c:v>
                </c:pt>
                <c:pt idx="1024">
                  <c:v>44844</c:v>
                </c:pt>
                <c:pt idx="1025">
                  <c:v>44843</c:v>
                </c:pt>
                <c:pt idx="1026">
                  <c:v>44842</c:v>
                </c:pt>
                <c:pt idx="1027">
                  <c:v>44841</c:v>
                </c:pt>
                <c:pt idx="1028">
                  <c:v>44840</c:v>
                </c:pt>
                <c:pt idx="1029">
                  <c:v>44839</c:v>
                </c:pt>
                <c:pt idx="1030">
                  <c:v>44838</c:v>
                </c:pt>
                <c:pt idx="1031">
                  <c:v>44837</c:v>
                </c:pt>
                <c:pt idx="1032">
                  <c:v>44836</c:v>
                </c:pt>
                <c:pt idx="1033">
                  <c:v>44835</c:v>
                </c:pt>
                <c:pt idx="1034">
                  <c:v>44834</c:v>
                </c:pt>
                <c:pt idx="1035">
                  <c:v>44833</c:v>
                </c:pt>
                <c:pt idx="1036">
                  <c:v>44832</c:v>
                </c:pt>
                <c:pt idx="1037">
                  <c:v>44831</c:v>
                </c:pt>
                <c:pt idx="1038">
                  <c:v>44830</c:v>
                </c:pt>
                <c:pt idx="1039">
                  <c:v>44829</c:v>
                </c:pt>
                <c:pt idx="1040">
                  <c:v>44828</c:v>
                </c:pt>
                <c:pt idx="1041">
                  <c:v>44827</c:v>
                </c:pt>
                <c:pt idx="1042">
                  <c:v>44826</c:v>
                </c:pt>
                <c:pt idx="1043">
                  <c:v>44825</c:v>
                </c:pt>
                <c:pt idx="1044">
                  <c:v>44824</c:v>
                </c:pt>
                <c:pt idx="1045">
                  <c:v>44823</c:v>
                </c:pt>
                <c:pt idx="1046">
                  <c:v>44822</c:v>
                </c:pt>
                <c:pt idx="1047">
                  <c:v>44821</c:v>
                </c:pt>
                <c:pt idx="1048">
                  <c:v>44820</c:v>
                </c:pt>
                <c:pt idx="1049">
                  <c:v>44819</c:v>
                </c:pt>
                <c:pt idx="1050">
                  <c:v>44818</c:v>
                </c:pt>
                <c:pt idx="1051">
                  <c:v>44817</c:v>
                </c:pt>
                <c:pt idx="1052">
                  <c:v>44816</c:v>
                </c:pt>
                <c:pt idx="1053">
                  <c:v>44815</c:v>
                </c:pt>
                <c:pt idx="1054">
                  <c:v>44814</c:v>
                </c:pt>
                <c:pt idx="1055">
                  <c:v>44813</c:v>
                </c:pt>
                <c:pt idx="1056">
                  <c:v>44812</c:v>
                </c:pt>
                <c:pt idx="1057">
                  <c:v>44811</c:v>
                </c:pt>
                <c:pt idx="1058">
                  <c:v>44810</c:v>
                </c:pt>
                <c:pt idx="1059">
                  <c:v>44809</c:v>
                </c:pt>
                <c:pt idx="1060">
                  <c:v>44808</c:v>
                </c:pt>
                <c:pt idx="1061">
                  <c:v>44807</c:v>
                </c:pt>
                <c:pt idx="1062">
                  <c:v>44806</c:v>
                </c:pt>
                <c:pt idx="1063">
                  <c:v>44805</c:v>
                </c:pt>
                <c:pt idx="1064">
                  <c:v>44804</c:v>
                </c:pt>
                <c:pt idx="1065">
                  <c:v>44803</c:v>
                </c:pt>
                <c:pt idx="1066">
                  <c:v>44802</c:v>
                </c:pt>
                <c:pt idx="1067">
                  <c:v>44801</c:v>
                </c:pt>
                <c:pt idx="1068">
                  <c:v>44800</c:v>
                </c:pt>
                <c:pt idx="1069">
                  <c:v>44799</c:v>
                </c:pt>
                <c:pt idx="1070">
                  <c:v>44798</c:v>
                </c:pt>
                <c:pt idx="1071">
                  <c:v>44797</c:v>
                </c:pt>
                <c:pt idx="1072">
                  <c:v>44796</c:v>
                </c:pt>
                <c:pt idx="1073">
                  <c:v>44795</c:v>
                </c:pt>
                <c:pt idx="1074">
                  <c:v>44794</c:v>
                </c:pt>
                <c:pt idx="1075">
                  <c:v>44793</c:v>
                </c:pt>
                <c:pt idx="1076">
                  <c:v>44792</c:v>
                </c:pt>
                <c:pt idx="1077">
                  <c:v>44791</c:v>
                </c:pt>
                <c:pt idx="1078">
                  <c:v>44790</c:v>
                </c:pt>
                <c:pt idx="1079">
                  <c:v>44789</c:v>
                </c:pt>
                <c:pt idx="1080">
                  <c:v>44788</c:v>
                </c:pt>
                <c:pt idx="1081">
                  <c:v>44787</c:v>
                </c:pt>
                <c:pt idx="1082">
                  <c:v>44786</c:v>
                </c:pt>
                <c:pt idx="1083">
                  <c:v>44785</c:v>
                </c:pt>
                <c:pt idx="1084">
                  <c:v>44784</c:v>
                </c:pt>
                <c:pt idx="1085">
                  <c:v>44783</c:v>
                </c:pt>
                <c:pt idx="1086">
                  <c:v>44782</c:v>
                </c:pt>
                <c:pt idx="1087">
                  <c:v>44781</c:v>
                </c:pt>
                <c:pt idx="1088">
                  <c:v>44780</c:v>
                </c:pt>
                <c:pt idx="1089">
                  <c:v>44779</c:v>
                </c:pt>
                <c:pt idx="1090">
                  <c:v>44778</c:v>
                </c:pt>
                <c:pt idx="1091">
                  <c:v>44777</c:v>
                </c:pt>
                <c:pt idx="1092">
                  <c:v>44776</c:v>
                </c:pt>
                <c:pt idx="1093">
                  <c:v>44775</c:v>
                </c:pt>
                <c:pt idx="1094">
                  <c:v>44774</c:v>
                </c:pt>
                <c:pt idx="1095">
                  <c:v>44773</c:v>
                </c:pt>
                <c:pt idx="1096">
                  <c:v>44772</c:v>
                </c:pt>
                <c:pt idx="1097">
                  <c:v>44771</c:v>
                </c:pt>
                <c:pt idx="1098">
                  <c:v>44770</c:v>
                </c:pt>
                <c:pt idx="1099">
                  <c:v>44769</c:v>
                </c:pt>
                <c:pt idx="1100">
                  <c:v>44768</c:v>
                </c:pt>
                <c:pt idx="1101">
                  <c:v>44767</c:v>
                </c:pt>
                <c:pt idx="1102">
                  <c:v>44766</c:v>
                </c:pt>
                <c:pt idx="1103">
                  <c:v>44765</c:v>
                </c:pt>
                <c:pt idx="1104">
                  <c:v>44764</c:v>
                </c:pt>
                <c:pt idx="1105">
                  <c:v>44763</c:v>
                </c:pt>
                <c:pt idx="1106">
                  <c:v>44762</c:v>
                </c:pt>
                <c:pt idx="1107">
                  <c:v>44761</c:v>
                </c:pt>
                <c:pt idx="1108">
                  <c:v>44760</c:v>
                </c:pt>
                <c:pt idx="1109">
                  <c:v>44759</c:v>
                </c:pt>
                <c:pt idx="1110">
                  <c:v>44758</c:v>
                </c:pt>
                <c:pt idx="1111">
                  <c:v>44757</c:v>
                </c:pt>
                <c:pt idx="1112">
                  <c:v>44756</c:v>
                </c:pt>
                <c:pt idx="1113">
                  <c:v>44755</c:v>
                </c:pt>
                <c:pt idx="1114">
                  <c:v>44754</c:v>
                </c:pt>
                <c:pt idx="1115">
                  <c:v>44753</c:v>
                </c:pt>
                <c:pt idx="1116">
                  <c:v>44752</c:v>
                </c:pt>
                <c:pt idx="1117">
                  <c:v>44751</c:v>
                </c:pt>
                <c:pt idx="1118">
                  <c:v>44750</c:v>
                </c:pt>
                <c:pt idx="1119">
                  <c:v>44749</c:v>
                </c:pt>
                <c:pt idx="1120">
                  <c:v>44748</c:v>
                </c:pt>
                <c:pt idx="1121">
                  <c:v>44747</c:v>
                </c:pt>
                <c:pt idx="1122">
                  <c:v>44746</c:v>
                </c:pt>
                <c:pt idx="1123">
                  <c:v>44745</c:v>
                </c:pt>
                <c:pt idx="1124">
                  <c:v>44744</c:v>
                </c:pt>
                <c:pt idx="1125">
                  <c:v>44743</c:v>
                </c:pt>
                <c:pt idx="1126">
                  <c:v>44742</c:v>
                </c:pt>
                <c:pt idx="1127">
                  <c:v>44741</c:v>
                </c:pt>
                <c:pt idx="1128">
                  <c:v>44740</c:v>
                </c:pt>
                <c:pt idx="1129">
                  <c:v>44739</c:v>
                </c:pt>
                <c:pt idx="1130">
                  <c:v>44738</c:v>
                </c:pt>
                <c:pt idx="1131">
                  <c:v>44737</c:v>
                </c:pt>
                <c:pt idx="1132">
                  <c:v>44736</c:v>
                </c:pt>
                <c:pt idx="1133">
                  <c:v>44735</c:v>
                </c:pt>
                <c:pt idx="1134">
                  <c:v>44734</c:v>
                </c:pt>
                <c:pt idx="1135">
                  <c:v>44733</c:v>
                </c:pt>
                <c:pt idx="1136">
                  <c:v>44732</c:v>
                </c:pt>
                <c:pt idx="1137">
                  <c:v>44731</c:v>
                </c:pt>
                <c:pt idx="1138">
                  <c:v>44730</c:v>
                </c:pt>
                <c:pt idx="1139">
                  <c:v>44729</c:v>
                </c:pt>
                <c:pt idx="1140">
                  <c:v>44728</c:v>
                </c:pt>
                <c:pt idx="1141">
                  <c:v>44727</c:v>
                </c:pt>
                <c:pt idx="1142">
                  <c:v>44726</c:v>
                </c:pt>
                <c:pt idx="1143">
                  <c:v>44725</c:v>
                </c:pt>
                <c:pt idx="1144">
                  <c:v>44724</c:v>
                </c:pt>
                <c:pt idx="1145">
                  <c:v>44723</c:v>
                </c:pt>
                <c:pt idx="1146">
                  <c:v>44722</c:v>
                </c:pt>
                <c:pt idx="1147">
                  <c:v>44721</c:v>
                </c:pt>
                <c:pt idx="1148">
                  <c:v>44720</c:v>
                </c:pt>
                <c:pt idx="1149">
                  <c:v>44719</c:v>
                </c:pt>
                <c:pt idx="1150">
                  <c:v>44718</c:v>
                </c:pt>
                <c:pt idx="1151">
                  <c:v>44717</c:v>
                </c:pt>
                <c:pt idx="1152">
                  <c:v>44716</c:v>
                </c:pt>
                <c:pt idx="1153">
                  <c:v>44715</c:v>
                </c:pt>
                <c:pt idx="1154">
                  <c:v>44714</c:v>
                </c:pt>
                <c:pt idx="1155">
                  <c:v>44713</c:v>
                </c:pt>
                <c:pt idx="1156">
                  <c:v>44712</c:v>
                </c:pt>
                <c:pt idx="1157">
                  <c:v>44711</c:v>
                </c:pt>
                <c:pt idx="1158">
                  <c:v>44710</c:v>
                </c:pt>
                <c:pt idx="1159">
                  <c:v>44709</c:v>
                </c:pt>
                <c:pt idx="1160">
                  <c:v>44708</c:v>
                </c:pt>
                <c:pt idx="1161">
                  <c:v>44707</c:v>
                </c:pt>
                <c:pt idx="1162">
                  <c:v>44706</c:v>
                </c:pt>
                <c:pt idx="1163">
                  <c:v>44705</c:v>
                </c:pt>
                <c:pt idx="1164">
                  <c:v>44704</c:v>
                </c:pt>
                <c:pt idx="1165">
                  <c:v>44703</c:v>
                </c:pt>
                <c:pt idx="1166">
                  <c:v>44702</c:v>
                </c:pt>
                <c:pt idx="1167">
                  <c:v>44701</c:v>
                </c:pt>
                <c:pt idx="1168">
                  <c:v>44700</c:v>
                </c:pt>
                <c:pt idx="1169">
                  <c:v>44699</c:v>
                </c:pt>
                <c:pt idx="1170">
                  <c:v>44698</c:v>
                </c:pt>
                <c:pt idx="1171">
                  <c:v>44697</c:v>
                </c:pt>
                <c:pt idx="1172">
                  <c:v>44696</c:v>
                </c:pt>
                <c:pt idx="1173">
                  <c:v>44695</c:v>
                </c:pt>
                <c:pt idx="1174">
                  <c:v>44694</c:v>
                </c:pt>
                <c:pt idx="1175">
                  <c:v>44693</c:v>
                </c:pt>
                <c:pt idx="1176">
                  <c:v>44692</c:v>
                </c:pt>
                <c:pt idx="1177">
                  <c:v>44691</c:v>
                </c:pt>
                <c:pt idx="1178">
                  <c:v>44690</c:v>
                </c:pt>
                <c:pt idx="1179">
                  <c:v>44689</c:v>
                </c:pt>
                <c:pt idx="1180">
                  <c:v>44688</c:v>
                </c:pt>
                <c:pt idx="1181">
                  <c:v>44687</c:v>
                </c:pt>
                <c:pt idx="1182">
                  <c:v>44686</c:v>
                </c:pt>
                <c:pt idx="1183">
                  <c:v>44685</c:v>
                </c:pt>
                <c:pt idx="1184">
                  <c:v>44684</c:v>
                </c:pt>
                <c:pt idx="1185">
                  <c:v>44683</c:v>
                </c:pt>
                <c:pt idx="1186">
                  <c:v>44682</c:v>
                </c:pt>
                <c:pt idx="1187">
                  <c:v>44681</c:v>
                </c:pt>
                <c:pt idx="1188">
                  <c:v>44680</c:v>
                </c:pt>
                <c:pt idx="1189">
                  <c:v>44679</c:v>
                </c:pt>
                <c:pt idx="1190">
                  <c:v>44678</c:v>
                </c:pt>
                <c:pt idx="1191">
                  <c:v>44677</c:v>
                </c:pt>
                <c:pt idx="1192">
                  <c:v>44676</c:v>
                </c:pt>
                <c:pt idx="1193">
                  <c:v>44675</c:v>
                </c:pt>
                <c:pt idx="1194">
                  <c:v>44674</c:v>
                </c:pt>
                <c:pt idx="1195">
                  <c:v>44673</c:v>
                </c:pt>
                <c:pt idx="1196">
                  <c:v>44672</c:v>
                </c:pt>
                <c:pt idx="1197">
                  <c:v>44671</c:v>
                </c:pt>
                <c:pt idx="1198">
                  <c:v>44670</c:v>
                </c:pt>
                <c:pt idx="1199">
                  <c:v>44669</c:v>
                </c:pt>
                <c:pt idx="1200">
                  <c:v>44668</c:v>
                </c:pt>
                <c:pt idx="1201">
                  <c:v>44667</c:v>
                </c:pt>
                <c:pt idx="1202">
                  <c:v>44666</c:v>
                </c:pt>
                <c:pt idx="1203">
                  <c:v>44665</c:v>
                </c:pt>
                <c:pt idx="1204">
                  <c:v>44664</c:v>
                </c:pt>
                <c:pt idx="1205">
                  <c:v>44663</c:v>
                </c:pt>
                <c:pt idx="1206">
                  <c:v>44662</c:v>
                </c:pt>
                <c:pt idx="1207">
                  <c:v>44661</c:v>
                </c:pt>
                <c:pt idx="1208">
                  <c:v>44660</c:v>
                </c:pt>
                <c:pt idx="1209">
                  <c:v>44659</c:v>
                </c:pt>
                <c:pt idx="1210">
                  <c:v>44658</c:v>
                </c:pt>
                <c:pt idx="1211">
                  <c:v>44657</c:v>
                </c:pt>
                <c:pt idx="1212">
                  <c:v>44656</c:v>
                </c:pt>
                <c:pt idx="1213">
                  <c:v>44655</c:v>
                </c:pt>
                <c:pt idx="1214">
                  <c:v>44654</c:v>
                </c:pt>
                <c:pt idx="1215">
                  <c:v>44653</c:v>
                </c:pt>
                <c:pt idx="1216">
                  <c:v>44652</c:v>
                </c:pt>
                <c:pt idx="1217">
                  <c:v>44651</c:v>
                </c:pt>
                <c:pt idx="1218">
                  <c:v>44650</c:v>
                </c:pt>
                <c:pt idx="1219">
                  <c:v>44649</c:v>
                </c:pt>
                <c:pt idx="1220">
                  <c:v>44648</c:v>
                </c:pt>
                <c:pt idx="1221">
                  <c:v>44647</c:v>
                </c:pt>
                <c:pt idx="1222">
                  <c:v>44646</c:v>
                </c:pt>
                <c:pt idx="1223">
                  <c:v>44645</c:v>
                </c:pt>
                <c:pt idx="1224">
                  <c:v>44644</c:v>
                </c:pt>
                <c:pt idx="1225">
                  <c:v>44643</c:v>
                </c:pt>
                <c:pt idx="1226">
                  <c:v>44642</c:v>
                </c:pt>
                <c:pt idx="1227">
                  <c:v>44641</c:v>
                </c:pt>
                <c:pt idx="1228">
                  <c:v>44640</c:v>
                </c:pt>
                <c:pt idx="1229">
                  <c:v>44639</c:v>
                </c:pt>
                <c:pt idx="1230">
                  <c:v>44638</c:v>
                </c:pt>
                <c:pt idx="1231">
                  <c:v>44637</c:v>
                </c:pt>
                <c:pt idx="1232">
                  <c:v>44636</c:v>
                </c:pt>
                <c:pt idx="1233">
                  <c:v>44635</c:v>
                </c:pt>
                <c:pt idx="1234">
                  <c:v>44634</c:v>
                </c:pt>
                <c:pt idx="1235">
                  <c:v>44633</c:v>
                </c:pt>
                <c:pt idx="1236">
                  <c:v>44632</c:v>
                </c:pt>
                <c:pt idx="1237">
                  <c:v>44631</c:v>
                </c:pt>
                <c:pt idx="1238">
                  <c:v>44630</c:v>
                </c:pt>
                <c:pt idx="1239">
                  <c:v>44629</c:v>
                </c:pt>
                <c:pt idx="1240">
                  <c:v>44628</c:v>
                </c:pt>
                <c:pt idx="1241">
                  <c:v>44627</c:v>
                </c:pt>
                <c:pt idx="1242">
                  <c:v>44626</c:v>
                </c:pt>
                <c:pt idx="1243">
                  <c:v>44625</c:v>
                </c:pt>
                <c:pt idx="1244">
                  <c:v>44624</c:v>
                </c:pt>
                <c:pt idx="1245">
                  <c:v>44623</c:v>
                </c:pt>
                <c:pt idx="1246">
                  <c:v>44622</c:v>
                </c:pt>
                <c:pt idx="1247">
                  <c:v>44621</c:v>
                </c:pt>
                <c:pt idx="1248">
                  <c:v>44620</c:v>
                </c:pt>
                <c:pt idx="1249">
                  <c:v>44619</c:v>
                </c:pt>
                <c:pt idx="1250">
                  <c:v>44618</c:v>
                </c:pt>
                <c:pt idx="1251">
                  <c:v>44617</c:v>
                </c:pt>
                <c:pt idx="1252">
                  <c:v>44616</c:v>
                </c:pt>
                <c:pt idx="1253">
                  <c:v>44615</c:v>
                </c:pt>
              </c:numCache>
            </c:numRef>
          </c:cat>
          <c:val>
            <c:numRef>
              <c:f>Calculations!$D$3:$D$1256</c:f>
              <c:numCache>
                <c:formatCode>0"M"</c:formatCode>
                <c:ptCount val="1254"/>
                <c:pt idx="0">
                  <c:v>30.932088</c:v>
                </c:pt>
                <c:pt idx="1">
                  <c:v>33.71622</c:v>
                </c:pt>
                <c:pt idx="2">
                  <c:v>26.300138</c:v>
                </c:pt>
                <c:pt idx="3">
                  <c:v>28.712095000000001</c:v>
                </c:pt>
                <c:pt idx="4">
                  <c:v>42.902265999999997</c:v>
                </c:pt>
                <c:pt idx="5">
                  <c:v>28.294851999999999</c:v>
                </c:pt>
                <c:pt idx="6">
                  <c:v>37.483702000000001</c:v>
                </c:pt>
                <c:pt idx="7">
                  <c:v>40.297556</c:v>
                </c:pt>
                <c:pt idx="8">
                  <c:v>37.833807</c:v>
                </c:pt>
                <c:pt idx="9">
                  <c:v>31.855830999999998</c:v>
                </c:pt>
                <c:pt idx="10">
                  <c:v>39.535926000000003</c:v>
                </c:pt>
                <c:pt idx="11">
                  <c:v>34.907294</c:v>
                </c:pt>
                <c:pt idx="12">
                  <c:v>35.702596999999997</c:v>
                </c:pt>
                <c:pt idx="13">
                  <c:v>50.518307</c:v>
                </c:pt>
                <c:pt idx="14">
                  <c:v>30.370591000000001</c:v>
                </c:pt>
                <c:pt idx="15">
                  <c:v>38.155121000000001</c:v>
                </c:pt>
                <c:pt idx="16">
                  <c:v>45.691986999999997</c:v>
                </c:pt>
                <c:pt idx="17">
                  <c:v>36.604139000000004</c:v>
                </c:pt>
                <c:pt idx="18">
                  <c:v>29.632352999999998</c:v>
                </c:pt>
                <c:pt idx="19">
                  <c:v>30.894178</c:v>
                </c:pt>
                <c:pt idx="20">
                  <c:v>39.256830000000001</c:v>
                </c:pt>
                <c:pt idx="21">
                  <c:v>58.887779999999999</c:v>
                </c:pt>
                <c:pt idx="22">
                  <c:v>119.21713800000001</c:v>
                </c:pt>
                <c:pt idx="23">
                  <c:v>50.480814000000002</c:v>
                </c:pt>
                <c:pt idx="24">
                  <c:v>31.755697999999999</c:v>
                </c:pt>
                <c:pt idx="25">
                  <c:v>38.378757</c:v>
                </c:pt>
                <c:pt idx="26">
                  <c:v>37.311725000000003</c:v>
                </c:pt>
                <c:pt idx="27">
                  <c:v>75.350733000000005</c:v>
                </c:pt>
                <c:pt idx="28">
                  <c:v>44.360509</c:v>
                </c:pt>
                <c:pt idx="29">
                  <c:v>32.086261999999998</c:v>
                </c:pt>
                <c:pt idx="30">
                  <c:v>33.284157999999998</c:v>
                </c:pt>
                <c:pt idx="31">
                  <c:v>29.337762999999999</c:v>
                </c:pt>
                <c:pt idx="32">
                  <c:v>27.639990999999998</c:v>
                </c:pt>
                <c:pt idx="33">
                  <c:v>39.325980999999999</c:v>
                </c:pt>
                <c:pt idx="34">
                  <c:v>31.303317</c:v>
                </c:pt>
                <c:pt idx="35">
                  <c:v>38.102502000000001</c:v>
                </c:pt>
                <c:pt idx="36">
                  <c:v>39.832500000000003</c:v>
                </c:pt>
                <c:pt idx="37">
                  <c:v>51.979242999999997</c:v>
                </c:pt>
                <c:pt idx="38">
                  <c:v>29.915592</c:v>
                </c:pt>
                <c:pt idx="39">
                  <c:v>33.139121000000003</c:v>
                </c:pt>
                <c:pt idx="40">
                  <c:v>29.113319000000001</c:v>
                </c:pt>
                <c:pt idx="41">
                  <c:v>51.679406</c:v>
                </c:pt>
                <c:pt idx="42">
                  <c:v>34.700004999999997</c:v>
                </c:pt>
                <c:pt idx="43">
                  <c:v>28.549752999999999</c:v>
                </c:pt>
                <c:pt idx="44">
                  <c:v>34.892043999999999</c:v>
                </c:pt>
                <c:pt idx="45">
                  <c:v>33.393545000000003</c:v>
                </c:pt>
                <c:pt idx="46">
                  <c:v>38.938882</c:v>
                </c:pt>
                <c:pt idx="47">
                  <c:v>42.460923999999999</c:v>
                </c:pt>
                <c:pt idx="48">
                  <c:v>29.470372999999999</c:v>
                </c:pt>
                <c:pt idx="49">
                  <c:v>34.314810000000001</c:v>
                </c:pt>
                <c:pt idx="50">
                  <c:v>43.318477999999999</c:v>
                </c:pt>
                <c:pt idx="51">
                  <c:v>64.347317000000004</c:v>
                </c:pt>
                <c:pt idx="52">
                  <c:v>38.492128000000001</c:v>
                </c:pt>
                <c:pt idx="53">
                  <c:v>56.193682000000003</c:v>
                </c:pt>
                <c:pt idx="54">
                  <c:v>75.205042000000006</c:v>
                </c:pt>
                <c:pt idx="55">
                  <c:v>29.663143000000002</c:v>
                </c:pt>
                <c:pt idx="56">
                  <c:v>41.043619999999997</c:v>
                </c:pt>
                <c:pt idx="57">
                  <c:v>44.002926000000002</c:v>
                </c:pt>
                <c:pt idx="58">
                  <c:v>29.314055</c:v>
                </c:pt>
                <c:pt idx="59">
                  <c:v>35.217469000000001</c:v>
                </c:pt>
                <c:pt idx="60">
                  <c:v>77.903486999999998</c:v>
                </c:pt>
                <c:pt idx="61">
                  <c:v>74.265962999999999</c:v>
                </c:pt>
                <c:pt idx="62">
                  <c:v>55.176543000000002</c:v>
                </c:pt>
                <c:pt idx="63">
                  <c:v>41.667254999999997</c:v>
                </c:pt>
                <c:pt idx="64">
                  <c:v>33.224732000000003</c:v>
                </c:pt>
                <c:pt idx="65">
                  <c:v>36.41433</c:v>
                </c:pt>
                <c:pt idx="66">
                  <c:v>43.763196000000001</c:v>
                </c:pt>
                <c:pt idx="67">
                  <c:v>63.470148999999999</c:v>
                </c:pt>
                <c:pt idx="68">
                  <c:v>56.607202000000001</c:v>
                </c:pt>
                <c:pt idx="69">
                  <c:v>48.126111000000002</c:v>
                </c:pt>
                <c:pt idx="70">
                  <c:v>44.726452999999999</c:v>
                </c:pt>
                <c:pt idx="71">
                  <c:v>51.875315999999998</c:v>
                </c:pt>
                <c:pt idx="72">
                  <c:v>43.641952000000003</c:v>
                </c:pt>
                <c:pt idx="73">
                  <c:v>48.002540000000003</c:v>
                </c:pt>
                <c:pt idx="74">
                  <c:v>50.594338999999998</c:v>
                </c:pt>
                <c:pt idx="75">
                  <c:v>68.302045000000007</c:v>
                </c:pt>
                <c:pt idx="76">
                  <c:v>116.804328</c:v>
                </c:pt>
                <c:pt idx="77">
                  <c:v>87.710359999999994</c:v>
                </c:pt>
                <c:pt idx="78">
                  <c:v>109.32711500000001</c:v>
                </c:pt>
                <c:pt idx="79">
                  <c:v>123.15935899999999</c:v>
                </c:pt>
                <c:pt idx="80">
                  <c:v>95.553617000000003</c:v>
                </c:pt>
                <c:pt idx="81">
                  <c:v>53.679198</c:v>
                </c:pt>
                <c:pt idx="82">
                  <c:v>41.267315000000004</c:v>
                </c:pt>
                <c:pt idx="83">
                  <c:v>63.547558000000002</c:v>
                </c:pt>
                <c:pt idx="84">
                  <c:v>52.548226</c:v>
                </c:pt>
                <c:pt idx="85">
                  <c:v>27.317661000000001</c:v>
                </c:pt>
                <c:pt idx="86">
                  <c:v>32.990972999999997</c:v>
                </c:pt>
                <c:pt idx="87">
                  <c:v>31.171161000000001</c:v>
                </c:pt>
                <c:pt idx="88">
                  <c:v>41.625365000000002</c:v>
                </c:pt>
                <c:pt idx="89">
                  <c:v>60.056916999999999</c:v>
                </c:pt>
                <c:pt idx="90">
                  <c:v>38.921112999999998</c:v>
                </c:pt>
                <c:pt idx="91">
                  <c:v>39.442878</c:v>
                </c:pt>
                <c:pt idx="92">
                  <c:v>40.414867000000001</c:v>
                </c:pt>
                <c:pt idx="93">
                  <c:v>47.341752</c:v>
                </c:pt>
                <c:pt idx="94">
                  <c:v>38.096662999999999</c:v>
                </c:pt>
                <c:pt idx="95">
                  <c:v>41.270761</c:v>
                </c:pt>
                <c:pt idx="96">
                  <c:v>43.679284000000003</c:v>
                </c:pt>
                <c:pt idx="97">
                  <c:v>54.002879999999998</c:v>
                </c:pt>
                <c:pt idx="98">
                  <c:v>61.829231</c:v>
                </c:pt>
                <c:pt idx="99">
                  <c:v>59.802821000000002</c:v>
                </c:pt>
                <c:pt idx="100">
                  <c:v>49.863754999999998</c:v>
                </c:pt>
                <c:pt idx="101">
                  <c:v>38.610084999999998</c:v>
                </c:pt>
                <c:pt idx="102">
                  <c:v>60.853084000000003</c:v>
                </c:pt>
                <c:pt idx="103">
                  <c:v>42.948447000000002</c:v>
                </c:pt>
                <c:pt idx="104">
                  <c:v>51.771737000000002</c:v>
                </c:pt>
                <c:pt idx="105">
                  <c:v>40.548571000000003</c:v>
                </c:pt>
                <c:pt idx="106">
                  <c:v>39.120603000000003</c:v>
                </c:pt>
                <c:pt idx="107">
                  <c:v>58.957977</c:v>
                </c:pt>
                <c:pt idx="108">
                  <c:v>42.387585000000001</c:v>
                </c:pt>
                <c:pt idx="109">
                  <c:v>55.32385</c:v>
                </c:pt>
                <c:pt idx="110">
                  <c:v>30.001664999999999</c:v>
                </c:pt>
                <c:pt idx="111">
                  <c:v>28.566708999999999</c:v>
                </c:pt>
                <c:pt idx="112">
                  <c:v>42.975133</c:v>
                </c:pt>
                <c:pt idx="113">
                  <c:v>27.031084</c:v>
                </c:pt>
                <c:pt idx="114">
                  <c:v>31.346512000000001</c:v>
                </c:pt>
                <c:pt idx="115">
                  <c:v>32.285249</c:v>
                </c:pt>
                <c:pt idx="116">
                  <c:v>23.713726000000001</c:v>
                </c:pt>
                <c:pt idx="117">
                  <c:v>35.419925999999997</c:v>
                </c:pt>
                <c:pt idx="118">
                  <c:v>77.539276000000001</c:v>
                </c:pt>
                <c:pt idx="119">
                  <c:v>60.897095</c:v>
                </c:pt>
                <c:pt idx="120">
                  <c:v>38.832042000000001</c:v>
                </c:pt>
                <c:pt idx="121">
                  <c:v>29.713812000000001</c:v>
                </c:pt>
                <c:pt idx="122">
                  <c:v>37.285868000000001</c:v>
                </c:pt>
                <c:pt idx="123">
                  <c:v>36.162376999999999</c:v>
                </c:pt>
                <c:pt idx="124">
                  <c:v>32.020727999999998</c:v>
                </c:pt>
                <c:pt idx="125">
                  <c:v>26.091716000000002</c:v>
                </c:pt>
                <c:pt idx="126">
                  <c:v>41.587187999999998</c:v>
                </c:pt>
                <c:pt idx="127">
                  <c:v>49.428331999999997</c:v>
                </c:pt>
                <c:pt idx="128">
                  <c:v>25.890737999999999</c:v>
                </c:pt>
                <c:pt idx="129">
                  <c:v>26.404364000000001</c:v>
                </c:pt>
                <c:pt idx="130">
                  <c:v>41.448217</c:v>
                </c:pt>
                <c:pt idx="131">
                  <c:v>39.951456</c:v>
                </c:pt>
                <c:pt idx="132">
                  <c:v>42.370123</c:v>
                </c:pt>
                <c:pt idx="133">
                  <c:v>24.757276000000001</c:v>
                </c:pt>
                <c:pt idx="134">
                  <c:v>31.291257000000002</c:v>
                </c:pt>
                <c:pt idx="135">
                  <c:v>24.711649999999999</c:v>
                </c:pt>
                <c:pt idx="136">
                  <c:v>27.262654999999999</c:v>
                </c:pt>
                <c:pt idx="137">
                  <c:v>36.811525000000003</c:v>
                </c:pt>
                <c:pt idx="138">
                  <c:v>25.033291999999999</c:v>
                </c:pt>
                <c:pt idx="139">
                  <c:v>28.084164000000001</c:v>
                </c:pt>
                <c:pt idx="140">
                  <c:v>31.849830999999998</c:v>
                </c:pt>
                <c:pt idx="141">
                  <c:v>27.515605999999998</c:v>
                </c:pt>
                <c:pt idx="142">
                  <c:v>33.956578999999998</c:v>
                </c:pt>
                <c:pt idx="143">
                  <c:v>24.819655000000001</c:v>
                </c:pt>
                <c:pt idx="144">
                  <c:v>28.32124</c:v>
                </c:pt>
                <c:pt idx="145">
                  <c:v>27.367146999999999</c:v>
                </c:pt>
                <c:pt idx="146">
                  <c:v>16.174499999999998</c:v>
                </c:pt>
                <c:pt idx="147">
                  <c:v>15.007497000000001</c:v>
                </c:pt>
                <c:pt idx="148">
                  <c:v>28.070007</c:v>
                </c:pt>
                <c:pt idx="149">
                  <c:v>88.279184000000001</c:v>
                </c:pt>
                <c:pt idx="150">
                  <c:v>39.918739000000002</c:v>
                </c:pt>
                <c:pt idx="151">
                  <c:v>43.281443000000003</c:v>
                </c:pt>
                <c:pt idx="152">
                  <c:v>35.948130999999997</c:v>
                </c:pt>
                <c:pt idx="153">
                  <c:v>37.552095999999999</c:v>
                </c:pt>
                <c:pt idx="154">
                  <c:v>28.768080000000001</c:v>
                </c:pt>
                <c:pt idx="155">
                  <c:v>28.204084000000002</c:v>
                </c:pt>
                <c:pt idx="156">
                  <c:v>35.385784999999998</c:v>
                </c:pt>
                <c:pt idx="157">
                  <c:v>31.199864000000002</c:v>
                </c:pt>
                <c:pt idx="158">
                  <c:v>46.819363000000003</c:v>
                </c:pt>
                <c:pt idx="159">
                  <c:v>44.178069000000001</c:v>
                </c:pt>
                <c:pt idx="160">
                  <c:v>41.140219999999999</c:v>
                </c:pt>
                <c:pt idx="161">
                  <c:v>48.745716000000002</c:v>
                </c:pt>
                <c:pt idx="162">
                  <c:v>32.214827999999997</c:v>
                </c:pt>
                <c:pt idx="163">
                  <c:v>39.523184999999998</c:v>
                </c:pt>
                <c:pt idx="164">
                  <c:v>24.892447000000001</c:v>
                </c:pt>
                <c:pt idx="165">
                  <c:v>28.061637999999999</c:v>
                </c:pt>
                <c:pt idx="166">
                  <c:v>41.673737000000003</c:v>
                </c:pt>
                <c:pt idx="167">
                  <c:v>40.685671999999997</c:v>
                </c:pt>
                <c:pt idx="168">
                  <c:v>31.530843999999998</c:v>
                </c:pt>
                <c:pt idx="169">
                  <c:v>58.800041999999998</c:v>
                </c:pt>
                <c:pt idx="170">
                  <c:v>32.768988999999998</c:v>
                </c:pt>
                <c:pt idx="171">
                  <c:v>31.197866999999999</c:v>
                </c:pt>
                <c:pt idx="172">
                  <c:v>36.512464999999999</c:v>
                </c:pt>
                <c:pt idx="173">
                  <c:v>86.591144</c:v>
                </c:pt>
                <c:pt idx="174">
                  <c:v>42.620308999999999</c:v>
                </c:pt>
                <c:pt idx="175">
                  <c:v>46.212943000000003</c:v>
                </c:pt>
                <c:pt idx="176">
                  <c:v>38.942917999999999</c:v>
                </c:pt>
                <c:pt idx="177">
                  <c:v>35.456012000000001</c:v>
                </c:pt>
                <c:pt idx="178">
                  <c:v>36.075845999999999</c:v>
                </c:pt>
                <c:pt idx="179">
                  <c:v>52.878382999999999</c:v>
                </c:pt>
                <c:pt idx="180">
                  <c:v>72.292167000000006</c:v>
                </c:pt>
                <c:pt idx="181">
                  <c:v>30.564784</c:v>
                </c:pt>
                <c:pt idx="182">
                  <c:v>38.492061999999997</c:v>
                </c:pt>
                <c:pt idx="183">
                  <c:v>99.687847000000005</c:v>
                </c:pt>
                <c:pt idx="184">
                  <c:v>75.146759000000003</c:v>
                </c:pt>
                <c:pt idx="185">
                  <c:v>37.707549999999998</c:v>
                </c:pt>
                <c:pt idx="186">
                  <c:v>35.690157999999997</c:v>
                </c:pt>
                <c:pt idx="187">
                  <c:v>27.930835999999999</c:v>
                </c:pt>
                <c:pt idx="188">
                  <c:v>29.36206</c:v>
                </c:pt>
                <c:pt idx="189">
                  <c:v>21.647394999999999</c:v>
                </c:pt>
                <c:pt idx="190">
                  <c:v>31.937089</c:v>
                </c:pt>
                <c:pt idx="191">
                  <c:v>29.650593000000001</c:v>
                </c:pt>
                <c:pt idx="192">
                  <c:v>24.639392999999998</c:v>
                </c:pt>
                <c:pt idx="193">
                  <c:v>37.417670000000001</c:v>
                </c:pt>
                <c:pt idx="194">
                  <c:v>25.039414000000001</c:v>
                </c:pt>
                <c:pt idx="195">
                  <c:v>23.456811999999999</c:v>
                </c:pt>
                <c:pt idx="196">
                  <c:v>32.178925</c:v>
                </c:pt>
                <c:pt idx="197">
                  <c:v>22.614407</c:v>
                </c:pt>
                <c:pt idx="198">
                  <c:v>25.751556999999998</c:v>
                </c:pt>
                <c:pt idx="199">
                  <c:v>27.785043000000002</c:v>
                </c:pt>
                <c:pt idx="200">
                  <c:v>26.343116999999999</c:v>
                </c:pt>
                <c:pt idx="201">
                  <c:v>26.372085999999999</c:v>
                </c:pt>
                <c:pt idx="202">
                  <c:v>42.364201000000001</c:v>
                </c:pt>
                <c:pt idx="203">
                  <c:v>41.079011000000001</c:v>
                </c:pt>
                <c:pt idx="204">
                  <c:v>30.204301999999998</c:v>
                </c:pt>
                <c:pt idx="205">
                  <c:v>23.704056000000001</c:v>
                </c:pt>
                <c:pt idx="206">
                  <c:v>36.044905999999997</c:v>
                </c:pt>
                <c:pt idx="207">
                  <c:v>41.680399999999999</c:v>
                </c:pt>
                <c:pt idx="208">
                  <c:v>36.002316</c:v>
                </c:pt>
                <c:pt idx="209">
                  <c:v>36.334854</c:v>
                </c:pt>
                <c:pt idx="210">
                  <c:v>26.391144000000001</c:v>
                </c:pt>
                <c:pt idx="211">
                  <c:v>43.478926000000001</c:v>
                </c:pt>
                <c:pt idx="212">
                  <c:v>36.993110999999999</c:v>
                </c:pt>
                <c:pt idx="213">
                  <c:v>100.378553</c:v>
                </c:pt>
                <c:pt idx="214">
                  <c:v>39.543168000000001</c:v>
                </c:pt>
                <c:pt idx="215">
                  <c:v>34.448129999999999</c:v>
                </c:pt>
                <c:pt idx="216">
                  <c:v>26.091681999999999</c:v>
                </c:pt>
                <c:pt idx="217">
                  <c:v>26.065484999999999</c:v>
                </c:pt>
                <c:pt idx="218">
                  <c:v>26.495350999999999</c:v>
                </c:pt>
                <c:pt idx="219">
                  <c:v>33.622483000000003</c:v>
                </c:pt>
                <c:pt idx="220">
                  <c:v>42.564698</c:v>
                </c:pt>
                <c:pt idx="221">
                  <c:v>36.233795999999998</c:v>
                </c:pt>
                <c:pt idx="222">
                  <c:v>29.037362000000002</c:v>
                </c:pt>
                <c:pt idx="223">
                  <c:v>41.466537000000002</c:v>
                </c:pt>
                <c:pt idx="224">
                  <c:v>40.170526000000002</c:v>
                </c:pt>
                <c:pt idx="225">
                  <c:v>29.682478</c:v>
                </c:pt>
                <c:pt idx="226">
                  <c:v>37.817511000000003</c:v>
                </c:pt>
                <c:pt idx="227">
                  <c:v>43.429355000000001</c:v>
                </c:pt>
                <c:pt idx="228">
                  <c:v>26.407814999999999</c:v>
                </c:pt>
                <c:pt idx="229">
                  <c:v>29.045024999999999</c:v>
                </c:pt>
                <c:pt idx="230">
                  <c:v>29.841978999999998</c:v>
                </c:pt>
                <c:pt idx="231">
                  <c:v>22.366236000000001</c:v>
                </c:pt>
                <c:pt idx="232">
                  <c:v>29.150091</c:v>
                </c:pt>
                <c:pt idx="233">
                  <c:v>32.047482000000002</c:v>
                </c:pt>
                <c:pt idx="234">
                  <c:v>35.599119999999999</c:v>
                </c:pt>
                <c:pt idx="235">
                  <c:v>26.255203999999999</c:v>
                </c:pt>
                <c:pt idx="236">
                  <c:v>31.129807</c:v>
                </c:pt>
                <c:pt idx="237">
                  <c:v>31.489174999999999</c:v>
                </c:pt>
                <c:pt idx="238">
                  <c:v>51.698512999999998</c:v>
                </c:pt>
                <c:pt idx="239">
                  <c:v>28.843803999999999</c:v>
                </c:pt>
                <c:pt idx="240">
                  <c:v>39.237915000000001</c:v>
                </c:pt>
                <c:pt idx="241">
                  <c:v>30.072787999999999</c:v>
                </c:pt>
                <c:pt idx="242">
                  <c:v>36.401049</c:v>
                </c:pt>
                <c:pt idx="243">
                  <c:v>44.616205999999998</c:v>
                </c:pt>
                <c:pt idx="244">
                  <c:v>48.408239999999999</c:v>
                </c:pt>
                <c:pt idx="245">
                  <c:v>59.950830000000003</c:v>
                </c:pt>
                <c:pt idx="246">
                  <c:v>83.149437000000006</c:v>
                </c:pt>
                <c:pt idx="247">
                  <c:v>141.448365</c:v>
                </c:pt>
                <c:pt idx="248">
                  <c:v>70.435635000000005</c:v>
                </c:pt>
                <c:pt idx="249">
                  <c:v>41.667326000000003</c:v>
                </c:pt>
                <c:pt idx="250">
                  <c:v>39.508574000000003</c:v>
                </c:pt>
                <c:pt idx="251">
                  <c:v>33.270122999999998</c:v>
                </c:pt>
                <c:pt idx="252">
                  <c:v>29.505963999999999</c:v>
                </c:pt>
                <c:pt idx="253">
                  <c:v>44.464162999999999</c:v>
                </c:pt>
                <c:pt idx="254">
                  <c:v>41.532359999999997</c:v>
                </c:pt>
                <c:pt idx="255">
                  <c:v>47.537669999999999</c:v>
                </c:pt>
                <c:pt idx="256">
                  <c:v>39.931922999999998</c:v>
                </c:pt>
                <c:pt idx="257">
                  <c:v>43.081828999999999</c:v>
                </c:pt>
                <c:pt idx="258">
                  <c:v>51.043626000000003</c:v>
                </c:pt>
                <c:pt idx="259">
                  <c:v>48.076138999999998</c:v>
                </c:pt>
                <c:pt idx="260">
                  <c:v>33.994714000000002</c:v>
                </c:pt>
                <c:pt idx="261">
                  <c:v>40.683227000000002</c:v>
                </c:pt>
                <c:pt idx="262">
                  <c:v>30.598524999999999</c:v>
                </c:pt>
                <c:pt idx="263">
                  <c:v>44.565041000000001</c:v>
                </c:pt>
                <c:pt idx="264">
                  <c:v>32.883752999999999</c:v>
                </c:pt>
                <c:pt idx="265">
                  <c:v>32.756735999999997</c:v>
                </c:pt>
                <c:pt idx="266">
                  <c:v>34.767260999999998</c:v>
                </c:pt>
                <c:pt idx="267">
                  <c:v>39.858885000000001</c:v>
                </c:pt>
                <c:pt idx="268">
                  <c:v>31.597926000000001</c:v>
                </c:pt>
                <c:pt idx="269">
                  <c:v>45.600012999999997</c:v>
                </c:pt>
                <c:pt idx="270">
                  <c:v>41.192011000000001</c:v>
                </c:pt>
                <c:pt idx="271">
                  <c:v>76.930192000000005</c:v>
                </c:pt>
                <c:pt idx="272">
                  <c:v>74.397491000000002</c:v>
                </c:pt>
                <c:pt idx="273">
                  <c:v>65.103892999999999</c:v>
                </c:pt>
                <c:pt idx="274">
                  <c:v>45.898474999999998</c:v>
                </c:pt>
                <c:pt idx="275">
                  <c:v>50.610379000000002</c:v>
                </c:pt>
                <c:pt idx="276">
                  <c:v>72.931753999999998</c:v>
                </c:pt>
                <c:pt idx="277">
                  <c:v>44.726779000000001</c:v>
                </c:pt>
                <c:pt idx="278">
                  <c:v>36.659157</c:v>
                </c:pt>
                <c:pt idx="279">
                  <c:v>35.601906999999997</c:v>
                </c:pt>
                <c:pt idx="280">
                  <c:v>25.456410000000002</c:v>
                </c:pt>
                <c:pt idx="281">
                  <c:v>39.721544999999999</c:v>
                </c:pt>
                <c:pt idx="282">
                  <c:v>33.984216000000004</c:v>
                </c:pt>
                <c:pt idx="283">
                  <c:v>27.265108000000001</c:v>
                </c:pt>
                <c:pt idx="284">
                  <c:v>34.494498</c:v>
                </c:pt>
                <c:pt idx="285">
                  <c:v>28.021473</c:v>
                </c:pt>
                <c:pt idx="286">
                  <c:v>31.371151000000001</c:v>
                </c:pt>
                <c:pt idx="287">
                  <c:v>32.116394</c:v>
                </c:pt>
                <c:pt idx="288">
                  <c:v>27.198388000000001</c:v>
                </c:pt>
                <c:pt idx="289">
                  <c:v>30.786639999999998</c:v>
                </c:pt>
                <c:pt idx="290">
                  <c:v>58.903939000000001</c:v>
                </c:pt>
                <c:pt idx="291">
                  <c:v>29.249229</c:v>
                </c:pt>
                <c:pt idx="292">
                  <c:v>32.009293999999997</c:v>
                </c:pt>
                <c:pt idx="293">
                  <c:v>29.926963000000001</c:v>
                </c:pt>
                <c:pt idx="294">
                  <c:v>27.471640000000001</c:v>
                </c:pt>
                <c:pt idx="295">
                  <c:v>33.670172999999998</c:v>
                </c:pt>
                <c:pt idx="296">
                  <c:v>28.148783999999999</c:v>
                </c:pt>
                <c:pt idx="297">
                  <c:v>50.839129</c:v>
                </c:pt>
                <c:pt idx="298">
                  <c:v>30.511768</c:v>
                </c:pt>
                <c:pt idx="299">
                  <c:v>33.175654999999999</c:v>
                </c:pt>
                <c:pt idx="300">
                  <c:v>38.834449999999997</c:v>
                </c:pt>
                <c:pt idx="301">
                  <c:v>75.459926999999993</c:v>
                </c:pt>
                <c:pt idx="302">
                  <c:v>38.698155</c:v>
                </c:pt>
                <c:pt idx="303">
                  <c:v>24.898613000000001</c:v>
                </c:pt>
                <c:pt idx="304">
                  <c:v>34.141770999999999</c:v>
                </c:pt>
                <c:pt idx="305">
                  <c:v>43.368377000000002</c:v>
                </c:pt>
                <c:pt idx="306">
                  <c:v>26.13635</c:v>
                </c:pt>
                <c:pt idx="307">
                  <c:v>34.048901999999998</c:v>
                </c:pt>
                <c:pt idx="308">
                  <c:v>34.725295000000003</c:v>
                </c:pt>
                <c:pt idx="309">
                  <c:v>39.172004000000001</c:v>
                </c:pt>
                <c:pt idx="310">
                  <c:v>54.303510000000003</c:v>
                </c:pt>
                <c:pt idx="311">
                  <c:v>94.645148000000006</c:v>
                </c:pt>
                <c:pt idx="312">
                  <c:v>94.639786000000001</c:v>
                </c:pt>
                <c:pt idx="313">
                  <c:v>54.063937000000003</c:v>
                </c:pt>
                <c:pt idx="314">
                  <c:v>43.919764999999998</c:v>
                </c:pt>
                <c:pt idx="315">
                  <c:v>49.249389999999998</c:v>
                </c:pt>
                <c:pt idx="316">
                  <c:v>34.185108999999997</c:v>
                </c:pt>
                <c:pt idx="317">
                  <c:v>37.046519000000004</c:v>
                </c:pt>
                <c:pt idx="318">
                  <c:v>37.924889999999998</c:v>
                </c:pt>
                <c:pt idx="319">
                  <c:v>56.000729</c:v>
                </c:pt>
                <c:pt idx="320">
                  <c:v>30.723793000000001</c:v>
                </c:pt>
                <c:pt idx="321">
                  <c:v>31.359673000000001</c:v>
                </c:pt>
                <c:pt idx="322">
                  <c:v>32.891264999999997</c:v>
                </c:pt>
                <c:pt idx="323">
                  <c:v>48.052394999999997</c:v>
                </c:pt>
                <c:pt idx="324">
                  <c:v>38.608848999999999</c:v>
                </c:pt>
                <c:pt idx="325">
                  <c:v>40.020741999999998</c:v>
                </c:pt>
                <c:pt idx="326">
                  <c:v>35.879151</c:v>
                </c:pt>
                <c:pt idx="327">
                  <c:v>36.337353999999998</c:v>
                </c:pt>
                <c:pt idx="328">
                  <c:v>38.929087000000003</c:v>
                </c:pt>
                <c:pt idx="329">
                  <c:v>42.072114999999997</c:v>
                </c:pt>
                <c:pt idx="330">
                  <c:v>41.197087000000003</c:v>
                </c:pt>
                <c:pt idx="331">
                  <c:v>30.368798999999999</c:v>
                </c:pt>
                <c:pt idx="332">
                  <c:v>31.929759000000001</c:v>
                </c:pt>
                <c:pt idx="333">
                  <c:v>28.374496000000001</c:v>
                </c:pt>
                <c:pt idx="334">
                  <c:v>38.051588000000002</c:v>
                </c:pt>
                <c:pt idx="335">
                  <c:v>33.272551</c:v>
                </c:pt>
                <c:pt idx="336">
                  <c:v>29.658982000000002</c:v>
                </c:pt>
                <c:pt idx="337">
                  <c:v>29.815463999999999</c:v>
                </c:pt>
                <c:pt idx="338">
                  <c:v>27.995377999999999</c:v>
                </c:pt>
                <c:pt idx="339">
                  <c:v>32.82432</c:v>
                </c:pt>
                <c:pt idx="340">
                  <c:v>29.947150000000001</c:v>
                </c:pt>
                <c:pt idx="341">
                  <c:v>26.880893</c:v>
                </c:pt>
                <c:pt idx="342">
                  <c:v>31.250688</c:v>
                </c:pt>
                <c:pt idx="343">
                  <c:v>72.147390000000001</c:v>
                </c:pt>
                <c:pt idx="344">
                  <c:v>43.528139000000003</c:v>
                </c:pt>
                <c:pt idx="345">
                  <c:v>30.596153000000001</c:v>
                </c:pt>
                <c:pt idx="346">
                  <c:v>35.308321999999997</c:v>
                </c:pt>
                <c:pt idx="347">
                  <c:v>28.285183</c:v>
                </c:pt>
                <c:pt idx="348">
                  <c:v>37.893242000000001</c:v>
                </c:pt>
                <c:pt idx="349">
                  <c:v>34.063282999999998</c:v>
                </c:pt>
                <c:pt idx="350">
                  <c:v>32.090926000000003</c:v>
                </c:pt>
                <c:pt idx="351">
                  <c:v>37.228343000000002</c:v>
                </c:pt>
                <c:pt idx="352">
                  <c:v>37.381520000000002</c:v>
                </c:pt>
                <c:pt idx="353">
                  <c:v>31.981152000000002</c:v>
                </c:pt>
                <c:pt idx="354">
                  <c:v>53.805359000000003</c:v>
                </c:pt>
                <c:pt idx="355">
                  <c:v>28.180482000000001</c:v>
                </c:pt>
                <c:pt idx="356">
                  <c:v>31.141732000000001</c:v>
                </c:pt>
                <c:pt idx="357">
                  <c:v>44.368614000000001</c:v>
                </c:pt>
                <c:pt idx="358">
                  <c:v>59.715243000000001</c:v>
                </c:pt>
                <c:pt idx="359">
                  <c:v>55.392353999999997</c:v>
                </c:pt>
                <c:pt idx="360">
                  <c:v>44.575623</c:v>
                </c:pt>
                <c:pt idx="361">
                  <c:v>41.980325999999998</c:v>
                </c:pt>
                <c:pt idx="362">
                  <c:v>48.107743999999997</c:v>
                </c:pt>
                <c:pt idx="363">
                  <c:v>49.855195999999999</c:v>
                </c:pt>
                <c:pt idx="364">
                  <c:v>42.815544000000003</c:v>
                </c:pt>
                <c:pt idx="365">
                  <c:v>56.345122000000003</c:v>
                </c:pt>
                <c:pt idx="366">
                  <c:v>51.050440000000002</c:v>
                </c:pt>
                <c:pt idx="367">
                  <c:v>56.985985999999997</c:v>
                </c:pt>
                <c:pt idx="368">
                  <c:v>42.316454</c:v>
                </c:pt>
                <c:pt idx="369">
                  <c:v>47.174059999999997</c:v>
                </c:pt>
                <c:pt idx="370">
                  <c:v>42.505518000000002</c:v>
                </c:pt>
                <c:pt idx="371">
                  <c:v>55.081296999999999</c:v>
                </c:pt>
                <c:pt idx="372">
                  <c:v>117.21831299999999</c:v>
                </c:pt>
                <c:pt idx="373">
                  <c:v>76.542418999999995</c:v>
                </c:pt>
                <c:pt idx="374">
                  <c:v>50.284371</c:v>
                </c:pt>
                <c:pt idx="375">
                  <c:v>45.207430000000002</c:v>
                </c:pt>
                <c:pt idx="376">
                  <c:v>45.270384999999997</c:v>
                </c:pt>
                <c:pt idx="377">
                  <c:v>51.047353000000001</c:v>
                </c:pt>
                <c:pt idx="378">
                  <c:v>43.638592000000003</c:v>
                </c:pt>
                <c:pt idx="379">
                  <c:v>47.636724999999998</c:v>
                </c:pt>
                <c:pt idx="380">
                  <c:v>37.986038999999998</c:v>
                </c:pt>
                <c:pt idx="381">
                  <c:v>43.687468000000003</c:v>
                </c:pt>
                <c:pt idx="382">
                  <c:v>51.651628000000002</c:v>
                </c:pt>
                <c:pt idx="383">
                  <c:v>37.850245000000001</c:v>
                </c:pt>
                <c:pt idx="384">
                  <c:v>34.953363000000003</c:v>
                </c:pt>
                <c:pt idx="385">
                  <c:v>41.384636</c:v>
                </c:pt>
                <c:pt idx="386">
                  <c:v>40.484155000000001</c:v>
                </c:pt>
                <c:pt idx="387">
                  <c:v>49.072690999999999</c:v>
                </c:pt>
                <c:pt idx="388">
                  <c:v>44.42183</c:v>
                </c:pt>
                <c:pt idx="389">
                  <c:v>43.812567000000001</c:v>
                </c:pt>
                <c:pt idx="390">
                  <c:v>46.757052999999999</c:v>
                </c:pt>
                <c:pt idx="391">
                  <c:v>44.770342999999997</c:v>
                </c:pt>
                <c:pt idx="392">
                  <c:v>56.039807000000003</c:v>
                </c:pt>
                <c:pt idx="393">
                  <c:v>49.425494999999998</c:v>
                </c:pt>
                <c:pt idx="394">
                  <c:v>47.339424000000001</c:v>
                </c:pt>
                <c:pt idx="395">
                  <c:v>39.823203999999997</c:v>
                </c:pt>
                <c:pt idx="396">
                  <c:v>27.057002000000001</c:v>
                </c:pt>
                <c:pt idx="397">
                  <c:v>31.242664000000001</c:v>
                </c:pt>
                <c:pt idx="398">
                  <c:v>25.067222000000001</c:v>
                </c:pt>
                <c:pt idx="399">
                  <c:v>29.514092999999999</c:v>
                </c:pt>
                <c:pt idx="400">
                  <c:v>36.305732999999996</c:v>
                </c:pt>
                <c:pt idx="401">
                  <c:v>50.322105999999998</c:v>
                </c:pt>
                <c:pt idx="402">
                  <c:v>42.891255999999998</c:v>
                </c:pt>
                <c:pt idx="403">
                  <c:v>62.512827999999999</c:v>
                </c:pt>
                <c:pt idx="404">
                  <c:v>110.089342</c:v>
                </c:pt>
                <c:pt idx="405">
                  <c:v>58.400848000000003</c:v>
                </c:pt>
                <c:pt idx="406">
                  <c:v>52.766196000000001</c:v>
                </c:pt>
                <c:pt idx="407">
                  <c:v>44.944263999999997</c:v>
                </c:pt>
                <c:pt idx="408">
                  <c:v>50.907288000000001</c:v>
                </c:pt>
                <c:pt idx="409">
                  <c:v>41.905965000000002</c:v>
                </c:pt>
                <c:pt idx="410">
                  <c:v>52.352829999999997</c:v>
                </c:pt>
                <c:pt idx="411">
                  <c:v>39.481034000000001</c:v>
                </c:pt>
                <c:pt idx="412">
                  <c:v>46.822411000000002</c:v>
                </c:pt>
                <c:pt idx="413">
                  <c:v>48.294243999999999</c:v>
                </c:pt>
                <c:pt idx="414">
                  <c:v>39.951833000000001</c:v>
                </c:pt>
                <c:pt idx="415">
                  <c:v>65.814021999999994</c:v>
                </c:pt>
                <c:pt idx="416">
                  <c:v>40.610906999999997</c:v>
                </c:pt>
                <c:pt idx="417">
                  <c:v>42.711682000000003</c:v>
                </c:pt>
                <c:pt idx="418">
                  <c:v>53.762428</c:v>
                </c:pt>
                <c:pt idx="419">
                  <c:v>22.378378999999999</c:v>
                </c:pt>
                <c:pt idx="420">
                  <c:v>45.700001999999998</c:v>
                </c:pt>
                <c:pt idx="421">
                  <c:v>71.225992000000005</c:v>
                </c:pt>
                <c:pt idx="422">
                  <c:v>41.978766</c:v>
                </c:pt>
                <c:pt idx="423">
                  <c:v>49.678437000000002</c:v>
                </c:pt>
                <c:pt idx="424">
                  <c:v>49.653511999999999</c:v>
                </c:pt>
                <c:pt idx="425">
                  <c:v>63.875720000000001</c:v>
                </c:pt>
                <c:pt idx="426">
                  <c:v>56.674551000000001</c:v>
                </c:pt>
                <c:pt idx="427">
                  <c:v>35.680570000000003</c:v>
                </c:pt>
                <c:pt idx="428">
                  <c:v>49.349936999999997</c:v>
                </c:pt>
                <c:pt idx="429">
                  <c:v>36.235366999999997</c:v>
                </c:pt>
                <c:pt idx="430">
                  <c:v>44.521658000000002</c:v>
                </c:pt>
                <c:pt idx="431">
                  <c:v>53.553536999999999</c:v>
                </c:pt>
                <c:pt idx="432">
                  <c:v>44.970416999999998</c:v>
                </c:pt>
                <c:pt idx="433">
                  <c:v>44.059804999999997</c:v>
                </c:pt>
                <c:pt idx="434">
                  <c:v>52.236693000000002</c:v>
                </c:pt>
                <c:pt idx="435">
                  <c:v>61.529409000000001</c:v>
                </c:pt>
                <c:pt idx="436">
                  <c:v>51.589379999999998</c:v>
                </c:pt>
                <c:pt idx="437">
                  <c:v>72.485541999999995</c:v>
                </c:pt>
                <c:pt idx="438">
                  <c:v>125.309313</c:v>
                </c:pt>
                <c:pt idx="439">
                  <c:v>100.419516</c:v>
                </c:pt>
                <c:pt idx="440">
                  <c:v>74.577544000000003</c:v>
                </c:pt>
                <c:pt idx="441">
                  <c:v>46.477355000000003</c:v>
                </c:pt>
                <c:pt idx="442">
                  <c:v>48.259953000000003</c:v>
                </c:pt>
                <c:pt idx="443">
                  <c:v>56.406410000000001</c:v>
                </c:pt>
                <c:pt idx="444">
                  <c:v>60.961354999999998</c:v>
                </c:pt>
                <c:pt idx="445">
                  <c:v>42.699478999999997</c:v>
                </c:pt>
                <c:pt idx="446">
                  <c:v>49.344549999999998</c:v>
                </c:pt>
                <c:pt idx="447">
                  <c:v>42.832917999999999</c:v>
                </c:pt>
                <c:pt idx="448">
                  <c:v>45.824685000000002</c:v>
                </c:pt>
                <c:pt idx="449">
                  <c:v>55.528581000000003</c:v>
                </c:pt>
                <c:pt idx="450">
                  <c:v>40.741841999999998</c:v>
                </c:pt>
                <c:pt idx="451">
                  <c:v>42.178618999999998</c:v>
                </c:pt>
                <c:pt idx="452">
                  <c:v>38.773738000000002</c:v>
                </c:pt>
                <c:pt idx="453">
                  <c:v>46.836697999999998</c:v>
                </c:pt>
                <c:pt idx="454">
                  <c:v>39.660643</c:v>
                </c:pt>
                <c:pt idx="455">
                  <c:v>44.203870000000002</c:v>
                </c:pt>
                <c:pt idx="456">
                  <c:v>51.564990999999999</c:v>
                </c:pt>
                <c:pt idx="457">
                  <c:v>48.029744000000001</c:v>
                </c:pt>
                <c:pt idx="458">
                  <c:v>62.411729999999999</c:v>
                </c:pt>
                <c:pt idx="459">
                  <c:v>54.554968000000002</c:v>
                </c:pt>
                <c:pt idx="460">
                  <c:v>66.553449000000001</c:v>
                </c:pt>
                <c:pt idx="461">
                  <c:v>73.048207000000005</c:v>
                </c:pt>
                <c:pt idx="462">
                  <c:v>46.017825000000002</c:v>
                </c:pt>
                <c:pt idx="463">
                  <c:v>59.904347999999999</c:v>
                </c:pt>
                <c:pt idx="464">
                  <c:v>70.343342000000007</c:v>
                </c:pt>
                <c:pt idx="465">
                  <c:v>46.263716000000002</c:v>
                </c:pt>
                <c:pt idx="466">
                  <c:v>61.482469999999999</c:v>
                </c:pt>
                <c:pt idx="467">
                  <c:v>42.823480000000004</c:v>
                </c:pt>
                <c:pt idx="468">
                  <c:v>102.909327</c:v>
                </c:pt>
                <c:pt idx="469">
                  <c:v>64.033607000000003</c:v>
                </c:pt>
                <c:pt idx="470">
                  <c:v>60.465175000000002</c:v>
                </c:pt>
                <c:pt idx="471">
                  <c:v>42.668452000000002</c:v>
                </c:pt>
                <c:pt idx="472">
                  <c:v>56.764524999999999</c:v>
                </c:pt>
                <c:pt idx="473">
                  <c:v>38.365929000000001</c:v>
                </c:pt>
                <c:pt idx="474">
                  <c:v>48.498911999999997</c:v>
                </c:pt>
                <c:pt idx="475">
                  <c:v>41.785507000000003</c:v>
                </c:pt>
                <c:pt idx="476">
                  <c:v>40.636738000000001</c:v>
                </c:pt>
                <c:pt idx="477">
                  <c:v>40.991536000000004</c:v>
                </c:pt>
                <c:pt idx="478">
                  <c:v>58.781314000000002</c:v>
                </c:pt>
                <c:pt idx="479">
                  <c:v>36.137014999999998</c:v>
                </c:pt>
                <c:pt idx="480">
                  <c:v>38.646093</c:v>
                </c:pt>
                <c:pt idx="481">
                  <c:v>34.108409999999999</c:v>
                </c:pt>
                <c:pt idx="482">
                  <c:v>44.147450999999997</c:v>
                </c:pt>
                <c:pt idx="483">
                  <c:v>43.646250000000002</c:v>
                </c:pt>
                <c:pt idx="484">
                  <c:v>42.801043</c:v>
                </c:pt>
                <c:pt idx="485">
                  <c:v>32.935104000000003</c:v>
                </c:pt>
                <c:pt idx="486">
                  <c:v>41.442483000000003</c:v>
                </c:pt>
                <c:pt idx="487">
                  <c:v>48.497698</c:v>
                </c:pt>
                <c:pt idx="488">
                  <c:v>48.354084999999998</c:v>
                </c:pt>
                <c:pt idx="489">
                  <c:v>41.675902999999998</c:v>
                </c:pt>
                <c:pt idx="490">
                  <c:v>42.781520999999998</c:v>
                </c:pt>
                <c:pt idx="491">
                  <c:v>47.148699000000001</c:v>
                </c:pt>
                <c:pt idx="492">
                  <c:v>42.905833000000001</c:v>
                </c:pt>
                <c:pt idx="493">
                  <c:v>58.928401999999998</c:v>
                </c:pt>
                <c:pt idx="494">
                  <c:v>50.017349000000003</c:v>
                </c:pt>
                <c:pt idx="495">
                  <c:v>51.710496999999997</c:v>
                </c:pt>
                <c:pt idx="496">
                  <c:v>71.213111999999995</c:v>
                </c:pt>
                <c:pt idx="497">
                  <c:v>153.12846999999999</c:v>
                </c:pt>
                <c:pt idx="498">
                  <c:v>91.163736</c:v>
                </c:pt>
                <c:pt idx="499">
                  <c:v>51.027614</c:v>
                </c:pt>
                <c:pt idx="500">
                  <c:v>30.932088</c:v>
                </c:pt>
                <c:pt idx="501">
                  <c:v>33.71622</c:v>
                </c:pt>
                <c:pt idx="502">
                  <c:v>26.300138</c:v>
                </c:pt>
                <c:pt idx="503">
                  <c:v>28.712095000000001</c:v>
                </c:pt>
                <c:pt idx="504">
                  <c:v>42.902265999999997</c:v>
                </c:pt>
                <c:pt idx="505">
                  <c:v>28.294851999999999</c:v>
                </c:pt>
                <c:pt idx="506">
                  <c:v>37.483702000000001</c:v>
                </c:pt>
                <c:pt idx="507">
                  <c:v>40.297556</c:v>
                </c:pt>
                <c:pt idx="508">
                  <c:v>37.833807</c:v>
                </c:pt>
                <c:pt idx="509">
                  <c:v>31.855830999999998</c:v>
                </c:pt>
                <c:pt idx="510">
                  <c:v>39.535926000000003</c:v>
                </c:pt>
                <c:pt idx="511">
                  <c:v>34.907294</c:v>
                </c:pt>
                <c:pt idx="512">
                  <c:v>35.702596999999997</c:v>
                </c:pt>
                <c:pt idx="513">
                  <c:v>50.518307</c:v>
                </c:pt>
                <c:pt idx="514">
                  <c:v>30.370591000000001</c:v>
                </c:pt>
                <c:pt idx="515">
                  <c:v>38.155121000000001</c:v>
                </c:pt>
                <c:pt idx="516">
                  <c:v>45.691986999999997</c:v>
                </c:pt>
                <c:pt idx="517">
                  <c:v>36.604139000000004</c:v>
                </c:pt>
                <c:pt idx="518">
                  <c:v>29.632352999999998</c:v>
                </c:pt>
                <c:pt idx="519">
                  <c:v>30.894178</c:v>
                </c:pt>
                <c:pt idx="520">
                  <c:v>39.256830000000001</c:v>
                </c:pt>
                <c:pt idx="521">
                  <c:v>58.887779999999999</c:v>
                </c:pt>
                <c:pt idx="522">
                  <c:v>119.21713800000001</c:v>
                </c:pt>
                <c:pt idx="523">
                  <c:v>50.480814000000002</c:v>
                </c:pt>
                <c:pt idx="524">
                  <c:v>31.755697999999999</c:v>
                </c:pt>
                <c:pt idx="525">
                  <c:v>38.378757</c:v>
                </c:pt>
                <c:pt idx="526">
                  <c:v>37.311725000000003</c:v>
                </c:pt>
                <c:pt idx="527">
                  <c:v>75.350733000000005</c:v>
                </c:pt>
                <c:pt idx="528">
                  <c:v>44.360509</c:v>
                </c:pt>
                <c:pt idx="529">
                  <c:v>32.086261999999998</c:v>
                </c:pt>
                <c:pt idx="530">
                  <c:v>33.284157999999998</c:v>
                </c:pt>
                <c:pt idx="531">
                  <c:v>29.337762999999999</c:v>
                </c:pt>
                <c:pt idx="532">
                  <c:v>27.639990999999998</c:v>
                </c:pt>
                <c:pt idx="533">
                  <c:v>39.325980999999999</c:v>
                </c:pt>
                <c:pt idx="534">
                  <c:v>31.303317</c:v>
                </c:pt>
                <c:pt idx="535">
                  <c:v>38.102502000000001</c:v>
                </c:pt>
                <c:pt idx="536">
                  <c:v>39.832500000000003</c:v>
                </c:pt>
                <c:pt idx="537">
                  <c:v>51.979242999999997</c:v>
                </c:pt>
                <c:pt idx="538">
                  <c:v>29.915592</c:v>
                </c:pt>
                <c:pt idx="539">
                  <c:v>33.139121000000003</c:v>
                </c:pt>
                <c:pt idx="540">
                  <c:v>29.113319000000001</c:v>
                </c:pt>
                <c:pt idx="541">
                  <c:v>51.679406</c:v>
                </c:pt>
                <c:pt idx="542">
                  <c:v>34.700004999999997</c:v>
                </c:pt>
                <c:pt idx="543">
                  <c:v>28.549752999999999</c:v>
                </c:pt>
                <c:pt idx="544">
                  <c:v>34.892043999999999</c:v>
                </c:pt>
                <c:pt idx="545">
                  <c:v>33.393545000000003</c:v>
                </c:pt>
                <c:pt idx="546">
                  <c:v>38.938882</c:v>
                </c:pt>
                <c:pt idx="547">
                  <c:v>42.460923999999999</c:v>
                </c:pt>
                <c:pt idx="548">
                  <c:v>29.470372999999999</c:v>
                </c:pt>
                <c:pt idx="549">
                  <c:v>34.314810000000001</c:v>
                </c:pt>
                <c:pt idx="550">
                  <c:v>43.318477999999999</c:v>
                </c:pt>
                <c:pt idx="551">
                  <c:v>64.347317000000004</c:v>
                </c:pt>
                <c:pt idx="552">
                  <c:v>38.492128000000001</c:v>
                </c:pt>
                <c:pt idx="553">
                  <c:v>56.193682000000003</c:v>
                </c:pt>
                <c:pt idx="554">
                  <c:v>75.205042000000006</c:v>
                </c:pt>
                <c:pt idx="555">
                  <c:v>29.663143000000002</c:v>
                </c:pt>
                <c:pt idx="556">
                  <c:v>41.043619999999997</c:v>
                </c:pt>
                <c:pt idx="557">
                  <c:v>44.002926000000002</c:v>
                </c:pt>
                <c:pt idx="558">
                  <c:v>29.314055</c:v>
                </c:pt>
                <c:pt idx="559">
                  <c:v>35.217469000000001</c:v>
                </c:pt>
                <c:pt idx="560">
                  <c:v>77.903486999999998</c:v>
                </c:pt>
                <c:pt idx="561">
                  <c:v>74.265962999999999</c:v>
                </c:pt>
                <c:pt idx="562">
                  <c:v>55.176543000000002</c:v>
                </c:pt>
                <c:pt idx="563">
                  <c:v>41.667254999999997</c:v>
                </c:pt>
                <c:pt idx="564">
                  <c:v>33.224732000000003</c:v>
                </c:pt>
                <c:pt idx="565">
                  <c:v>36.41433</c:v>
                </c:pt>
                <c:pt idx="566">
                  <c:v>43.763196000000001</c:v>
                </c:pt>
                <c:pt idx="567">
                  <c:v>63.470148999999999</c:v>
                </c:pt>
                <c:pt idx="568">
                  <c:v>56.607202000000001</c:v>
                </c:pt>
                <c:pt idx="569">
                  <c:v>48.126111000000002</c:v>
                </c:pt>
                <c:pt idx="570">
                  <c:v>44.726452999999999</c:v>
                </c:pt>
                <c:pt idx="571">
                  <c:v>51.875315999999998</c:v>
                </c:pt>
                <c:pt idx="572">
                  <c:v>43.641952000000003</c:v>
                </c:pt>
                <c:pt idx="573">
                  <c:v>48.002540000000003</c:v>
                </c:pt>
                <c:pt idx="574">
                  <c:v>50.594338999999998</c:v>
                </c:pt>
                <c:pt idx="575">
                  <c:v>68.302045000000007</c:v>
                </c:pt>
                <c:pt idx="576">
                  <c:v>116.804328</c:v>
                </c:pt>
                <c:pt idx="577">
                  <c:v>87.710359999999994</c:v>
                </c:pt>
                <c:pt idx="578">
                  <c:v>109.32711500000001</c:v>
                </c:pt>
                <c:pt idx="579">
                  <c:v>123.15935899999999</c:v>
                </c:pt>
                <c:pt idx="580">
                  <c:v>95.553617000000003</c:v>
                </c:pt>
                <c:pt idx="581">
                  <c:v>53.679198</c:v>
                </c:pt>
                <c:pt idx="582">
                  <c:v>41.267315000000004</c:v>
                </c:pt>
                <c:pt idx="583">
                  <c:v>63.547558000000002</c:v>
                </c:pt>
                <c:pt idx="584">
                  <c:v>52.548226</c:v>
                </c:pt>
                <c:pt idx="585">
                  <c:v>27.317661000000001</c:v>
                </c:pt>
                <c:pt idx="586">
                  <c:v>32.990972999999997</c:v>
                </c:pt>
                <c:pt idx="587">
                  <c:v>31.171161000000001</c:v>
                </c:pt>
                <c:pt idx="588">
                  <c:v>41.625365000000002</c:v>
                </c:pt>
                <c:pt idx="589">
                  <c:v>60.056916999999999</c:v>
                </c:pt>
                <c:pt idx="590">
                  <c:v>38.921112999999998</c:v>
                </c:pt>
                <c:pt idx="591">
                  <c:v>39.442878</c:v>
                </c:pt>
                <c:pt idx="592">
                  <c:v>40.414867000000001</c:v>
                </c:pt>
                <c:pt idx="593">
                  <c:v>47.341752</c:v>
                </c:pt>
                <c:pt idx="594">
                  <c:v>38.096662999999999</c:v>
                </c:pt>
                <c:pt idx="595">
                  <c:v>41.270761</c:v>
                </c:pt>
                <c:pt idx="596">
                  <c:v>43.679284000000003</c:v>
                </c:pt>
                <c:pt idx="597">
                  <c:v>54.002879999999998</c:v>
                </c:pt>
                <c:pt idx="598">
                  <c:v>61.829231</c:v>
                </c:pt>
                <c:pt idx="599">
                  <c:v>59.802821000000002</c:v>
                </c:pt>
                <c:pt idx="600">
                  <c:v>49.863754999999998</c:v>
                </c:pt>
                <c:pt idx="601">
                  <c:v>38.610084999999998</c:v>
                </c:pt>
                <c:pt idx="602">
                  <c:v>60.853084000000003</c:v>
                </c:pt>
                <c:pt idx="603">
                  <c:v>42.948447000000002</c:v>
                </c:pt>
                <c:pt idx="604">
                  <c:v>51.771737000000002</c:v>
                </c:pt>
                <c:pt idx="605">
                  <c:v>40.548571000000003</c:v>
                </c:pt>
                <c:pt idx="606">
                  <c:v>39.120603000000003</c:v>
                </c:pt>
                <c:pt idx="607">
                  <c:v>58.957977</c:v>
                </c:pt>
                <c:pt idx="608">
                  <c:v>42.387585000000001</c:v>
                </c:pt>
                <c:pt idx="609">
                  <c:v>55.32385</c:v>
                </c:pt>
                <c:pt idx="610">
                  <c:v>30.001664999999999</c:v>
                </c:pt>
                <c:pt idx="611">
                  <c:v>28.566708999999999</c:v>
                </c:pt>
                <c:pt idx="612">
                  <c:v>42.975133</c:v>
                </c:pt>
                <c:pt idx="613">
                  <c:v>27.031084</c:v>
                </c:pt>
                <c:pt idx="614">
                  <c:v>31.346512000000001</c:v>
                </c:pt>
                <c:pt idx="615">
                  <c:v>32.285249</c:v>
                </c:pt>
                <c:pt idx="616">
                  <c:v>23.713726000000001</c:v>
                </c:pt>
                <c:pt idx="617">
                  <c:v>35.419925999999997</c:v>
                </c:pt>
                <c:pt idx="618">
                  <c:v>77.539276000000001</c:v>
                </c:pt>
                <c:pt idx="619">
                  <c:v>60.897095</c:v>
                </c:pt>
                <c:pt idx="620">
                  <c:v>38.832042000000001</c:v>
                </c:pt>
                <c:pt idx="621">
                  <c:v>29.713812000000001</c:v>
                </c:pt>
                <c:pt idx="622">
                  <c:v>37.285868000000001</c:v>
                </c:pt>
                <c:pt idx="623">
                  <c:v>36.162376999999999</c:v>
                </c:pt>
                <c:pt idx="624">
                  <c:v>32.020727999999998</c:v>
                </c:pt>
                <c:pt idx="625">
                  <c:v>26.091716000000002</c:v>
                </c:pt>
                <c:pt idx="626">
                  <c:v>41.587187999999998</c:v>
                </c:pt>
                <c:pt idx="627">
                  <c:v>49.428331999999997</c:v>
                </c:pt>
                <c:pt idx="628">
                  <c:v>25.890737999999999</c:v>
                </c:pt>
                <c:pt idx="629">
                  <c:v>26.404364000000001</c:v>
                </c:pt>
                <c:pt idx="630">
                  <c:v>41.448217</c:v>
                </c:pt>
                <c:pt idx="631">
                  <c:v>39.951456</c:v>
                </c:pt>
                <c:pt idx="632">
                  <c:v>42.370123</c:v>
                </c:pt>
                <c:pt idx="633">
                  <c:v>24.757276000000001</c:v>
                </c:pt>
                <c:pt idx="634">
                  <c:v>31.291257000000002</c:v>
                </c:pt>
                <c:pt idx="635">
                  <c:v>24.711649999999999</c:v>
                </c:pt>
                <c:pt idx="636">
                  <c:v>27.262654999999999</c:v>
                </c:pt>
                <c:pt idx="637">
                  <c:v>36.811525000000003</c:v>
                </c:pt>
                <c:pt idx="638">
                  <c:v>25.033291999999999</c:v>
                </c:pt>
                <c:pt idx="639">
                  <c:v>28.084164000000001</c:v>
                </c:pt>
                <c:pt idx="640">
                  <c:v>31.849830999999998</c:v>
                </c:pt>
                <c:pt idx="641">
                  <c:v>27.515605999999998</c:v>
                </c:pt>
                <c:pt idx="642">
                  <c:v>33.956578999999998</c:v>
                </c:pt>
                <c:pt idx="643">
                  <c:v>24.819655000000001</c:v>
                </c:pt>
                <c:pt idx="644">
                  <c:v>28.32124</c:v>
                </c:pt>
                <c:pt idx="645">
                  <c:v>27.367146999999999</c:v>
                </c:pt>
                <c:pt idx="646">
                  <c:v>16.174499999999998</c:v>
                </c:pt>
                <c:pt idx="647">
                  <c:v>15.007497000000001</c:v>
                </c:pt>
                <c:pt idx="648">
                  <c:v>28.070007</c:v>
                </c:pt>
                <c:pt idx="649">
                  <c:v>88.279184000000001</c:v>
                </c:pt>
                <c:pt idx="650">
                  <c:v>39.918739000000002</c:v>
                </c:pt>
                <c:pt idx="651">
                  <c:v>43.281443000000003</c:v>
                </c:pt>
                <c:pt idx="652">
                  <c:v>35.948130999999997</c:v>
                </c:pt>
                <c:pt idx="653">
                  <c:v>37.552095999999999</c:v>
                </c:pt>
                <c:pt idx="654">
                  <c:v>28.768080000000001</c:v>
                </c:pt>
                <c:pt idx="655">
                  <c:v>28.204084000000002</c:v>
                </c:pt>
                <c:pt idx="656">
                  <c:v>35.385784999999998</c:v>
                </c:pt>
                <c:pt idx="657">
                  <c:v>31.199864000000002</c:v>
                </c:pt>
                <c:pt idx="658">
                  <c:v>46.819363000000003</c:v>
                </c:pt>
                <c:pt idx="659">
                  <c:v>44.178069000000001</c:v>
                </c:pt>
                <c:pt idx="660">
                  <c:v>41.140219999999999</c:v>
                </c:pt>
                <c:pt idx="661">
                  <c:v>48.745716000000002</c:v>
                </c:pt>
                <c:pt idx="662">
                  <c:v>32.214827999999997</c:v>
                </c:pt>
                <c:pt idx="663">
                  <c:v>39.523184999999998</c:v>
                </c:pt>
                <c:pt idx="664">
                  <c:v>24.892447000000001</c:v>
                </c:pt>
                <c:pt idx="665">
                  <c:v>28.061637999999999</c:v>
                </c:pt>
                <c:pt idx="666">
                  <c:v>41.673737000000003</c:v>
                </c:pt>
                <c:pt idx="667">
                  <c:v>40.685671999999997</c:v>
                </c:pt>
                <c:pt idx="668">
                  <c:v>31.530843999999998</c:v>
                </c:pt>
                <c:pt idx="669">
                  <c:v>58.800041999999998</c:v>
                </c:pt>
                <c:pt idx="670">
                  <c:v>32.768988999999998</c:v>
                </c:pt>
                <c:pt idx="671">
                  <c:v>31.197866999999999</c:v>
                </c:pt>
                <c:pt idx="672">
                  <c:v>36.512464999999999</c:v>
                </c:pt>
                <c:pt idx="673">
                  <c:v>86.591144</c:v>
                </c:pt>
                <c:pt idx="674">
                  <c:v>42.620308999999999</c:v>
                </c:pt>
                <c:pt idx="675">
                  <c:v>46.212943000000003</c:v>
                </c:pt>
                <c:pt idx="676">
                  <c:v>38.942917999999999</c:v>
                </c:pt>
                <c:pt idx="677">
                  <c:v>35.456012000000001</c:v>
                </c:pt>
                <c:pt idx="678">
                  <c:v>36.075845999999999</c:v>
                </c:pt>
                <c:pt idx="679">
                  <c:v>52.878382999999999</c:v>
                </c:pt>
                <c:pt idx="680">
                  <c:v>72.292167000000006</c:v>
                </c:pt>
                <c:pt idx="681">
                  <c:v>30.564784</c:v>
                </c:pt>
                <c:pt idx="682">
                  <c:v>38.492061999999997</c:v>
                </c:pt>
                <c:pt idx="683">
                  <c:v>99.687847000000005</c:v>
                </c:pt>
                <c:pt idx="684">
                  <c:v>75.146759000000003</c:v>
                </c:pt>
                <c:pt idx="685">
                  <c:v>37.707549999999998</c:v>
                </c:pt>
                <c:pt idx="686">
                  <c:v>35.690157999999997</c:v>
                </c:pt>
                <c:pt idx="687">
                  <c:v>27.930835999999999</c:v>
                </c:pt>
                <c:pt idx="688">
                  <c:v>29.36206</c:v>
                </c:pt>
                <c:pt idx="689">
                  <c:v>21.647394999999999</c:v>
                </c:pt>
                <c:pt idx="690">
                  <c:v>31.937089</c:v>
                </c:pt>
                <c:pt idx="691">
                  <c:v>29.650593000000001</c:v>
                </c:pt>
                <c:pt idx="692">
                  <c:v>24.639392999999998</c:v>
                </c:pt>
                <c:pt idx="693">
                  <c:v>37.417670000000001</c:v>
                </c:pt>
                <c:pt idx="694">
                  <c:v>25.039414000000001</c:v>
                </c:pt>
                <c:pt idx="695">
                  <c:v>23.456811999999999</c:v>
                </c:pt>
                <c:pt idx="696">
                  <c:v>32.178925</c:v>
                </c:pt>
                <c:pt idx="697">
                  <c:v>22.614407</c:v>
                </c:pt>
                <c:pt idx="698">
                  <c:v>25.751556999999998</c:v>
                </c:pt>
                <c:pt idx="699">
                  <c:v>27.785043000000002</c:v>
                </c:pt>
                <c:pt idx="700">
                  <c:v>26.343116999999999</c:v>
                </c:pt>
                <c:pt idx="701">
                  <c:v>26.372085999999999</c:v>
                </c:pt>
                <c:pt idx="702">
                  <c:v>42.364201000000001</c:v>
                </c:pt>
                <c:pt idx="703">
                  <c:v>41.079011000000001</c:v>
                </c:pt>
                <c:pt idx="704">
                  <c:v>30.204301999999998</c:v>
                </c:pt>
                <c:pt idx="705">
                  <c:v>23.704056000000001</c:v>
                </c:pt>
                <c:pt idx="706">
                  <c:v>36.044905999999997</c:v>
                </c:pt>
                <c:pt idx="707">
                  <c:v>41.680399999999999</c:v>
                </c:pt>
                <c:pt idx="708">
                  <c:v>36.002316</c:v>
                </c:pt>
                <c:pt idx="709">
                  <c:v>36.334854</c:v>
                </c:pt>
                <c:pt idx="710">
                  <c:v>26.391144000000001</c:v>
                </c:pt>
                <c:pt idx="711">
                  <c:v>43.478926000000001</c:v>
                </c:pt>
                <c:pt idx="712">
                  <c:v>36.993110999999999</c:v>
                </c:pt>
                <c:pt idx="713">
                  <c:v>100.378553</c:v>
                </c:pt>
                <c:pt idx="714">
                  <c:v>39.543168000000001</c:v>
                </c:pt>
                <c:pt idx="715">
                  <c:v>34.448129999999999</c:v>
                </c:pt>
                <c:pt idx="716">
                  <c:v>26.091681999999999</c:v>
                </c:pt>
                <c:pt idx="717">
                  <c:v>26.065484999999999</c:v>
                </c:pt>
                <c:pt idx="718">
                  <c:v>26.495350999999999</c:v>
                </c:pt>
                <c:pt idx="719">
                  <c:v>33.622483000000003</c:v>
                </c:pt>
                <c:pt idx="720">
                  <c:v>42.564698</c:v>
                </c:pt>
                <c:pt idx="721">
                  <c:v>36.233795999999998</c:v>
                </c:pt>
                <c:pt idx="722">
                  <c:v>29.037362000000002</c:v>
                </c:pt>
                <c:pt idx="723">
                  <c:v>41.466537000000002</c:v>
                </c:pt>
                <c:pt idx="724">
                  <c:v>40.170526000000002</c:v>
                </c:pt>
                <c:pt idx="725">
                  <c:v>29.682478</c:v>
                </c:pt>
                <c:pt idx="726">
                  <c:v>37.817511000000003</c:v>
                </c:pt>
                <c:pt idx="727">
                  <c:v>43.429355000000001</c:v>
                </c:pt>
                <c:pt idx="728">
                  <c:v>26.407814999999999</c:v>
                </c:pt>
                <c:pt idx="729">
                  <c:v>29.045024999999999</c:v>
                </c:pt>
                <c:pt idx="730">
                  <c:v>29.841978999999998</c:v>
                </c:pt>
                <c:pt idx="731">
                  <c:v>22.366236000000001</c:v>
                </c:pt>
                <c:pt idx="732">
                  <c:v>29.150091</c:v>
                </c:pt>
                <c:pt idx="733">
                  <c:v>32.047482000000002</c:v>
                </c:pt>
                <c:pt idx="734">
                  <c:v>35.599119999999999</c:v>
                </c:pt>
                <c:pt idx="735">
                  <c:v>26.255203999999999</c:v>
                </c:pt>
                <c:pt idx="736">
                  <c:v>31.129807</c:v>
                </c:pt>
                <c:pt idx="737">
                  <c:v>31.489174999999999</c:v>
                </c:pt>
                <c:pt idx="738">
                  <c:v>51.698512999999998</c:v>
                </c:pt>
                <c:pt idx="739">
                  <c:v>28.843803999999999</c:v>
                </c:pt>
                <c:pt idx="740">
                  <c:v>39.237915000000001</c:v>
                </c:pt>
                <c:pt idx="741">
                  <c:v>30.072787999999999</c:v>
                </c:pt>
                <c:pt idx="742">
                  <c:v>36.401049</c:v>
                </c:pt>
                <c:pt idx="743">
                  <c:v>44.616205999999998</c:v>
                </c:pt>
                <c:pt idx="744">
                  <c:v>48.408239999999999</c:v>
                </c:pt>
                <c:pt idx="745">
                  <c:v>59.950830000000003</c:v>
                </c:pt>
                <c:pt idx="746">
                  <c:v>83.149437000000006</c:v>
                </c:pt>
                <c:pt idx="747">
                  <c:v>141.448365</c:v>
                </c:pt>
                <c:pt idx="748">
                  <c:v>70.435635000000005</c:v>
                </c:pt>
                <c:pt idx="749">
                  <c:v>41.667326000000003</c:v>
                </c:pt>
                <c:pt idx="750">
                  <c:v>39.508574000000003</c:v>
                </c:pt>
                <c:pt idx="751">
                  <c:v>33.270122999999998</c:v>
                </c:pt>
                <c:pt idx="752">
                  <c:v>29.505963999999999</c:v>
                </c:pt>
                <c:pt idx="753">
                  <c:v>44.464162999999999</c:v>
                </c:pt>
                <c:pt idx="754">
                  <c:v>41.532359999999997</c:v>
                </c:pt>
                <c:pt idx="755">
                  <c:v>47.537669999999999</c:v>
                </c:pt>
                <c:pt idx="756">
                  <c:v>39.931922999999998</c:v>
                </c:pt>
                <c:pt idx="757">
                  <c:v>43.081828999999999</c:v>
                </c:pt>
                <c:pt idx="758">
                  <c:v>51.043626000000003</c:v>
                </c:pt>
                <c:pt idx="759">
                  <c:v>48.076138999999998</c:v>
                </c:pt>
                <c:pt idx="760">
                  <c:v>33.994714000000002</c:v>
                </c:pt>
                <c:pt idx="761">
                  <c:v>40.683227000000002</c:v>
                </c:pt>
                <c:pt idx="762">
                  <c:v>30.598524999999999</c:v>
                </c:pt>
                <c:pt idx="763">
                  <c:v>44.565041000000001</c:v>
                </c:pt>
                <c:pt idx="764">
                  <c:v>32.883752999999999</c:v>
                </c:pt>
                <c:pt idx="765">
                  <c:v>32.756735999999997</c:v>
                </c:pt>
                <c:pt idx="766">
                  <c:v>34.767260999999998</c:v>
                </c:pt>
                <c:pt idx="767">
                  <c:v>39.858885000000001</c:v>
                </c:pt>
                <c:pt idx="768">
                  <c:v>31.597926000000001</c:v>
                </c:pt>
                <c:pt idx="769">
                  <c:v>45.600012999999997</c:v>
                </c:pt>
                <c:pt idx="770">
                  <c:v>41.192011000000001</c:v>
                </c:pt>
                <c:pt idx="771">
                  <c:v>76.930192000000005</c:v>
                </c:pt>
                <c:pt idx="772">
                  <c:v>74.397491000000002</c:v>
                </c:pt>
                <c:pt idx="773">
                  <c:v>65.103892999999999</c:v>
                </c:pt>
                <c:pt idx="774">
                  <c:v>45.898474999999998</c:v>
                </c:pt>
                <c:pt idx="775">
                  <c:v>50.610379000000002</c:v>
                </c:pt>
                <c:pt idx="776">
                  <c:v>72.931753999999998</c:v>
                </c:pt>
                <c:pt idx="777">
                  <c:v>44.726779000000001</c:v>
                </c:pt>
                <c:pt idx="778">
                  <c:v>36.659157</c:v>
                </c:pt>
                <c:pt idx="779">
                  <c:v>35.601906999999997</c:v>
                </c:pt>
                <c:pt idx="780">
                  <c:v>25.456410000000002</c:v>
                </c:pt>
                <c:pt idx="781">
                  <c:v>39.721544999999999</c:v>
                </c:pt>
                <c:pt idx="782">
                  <c:v>33.984216000000004</c:v>
                </c:pt>
                <c:pt idx="783">
                  <c:v>27.265108000000001</c:v>
                </c:pt>
                <c:pt idx="784">
                  <c:v>34.494498</c:v>
                </c:pt>
                <c:pt idx="785">
                  <c:v>28.021473</c:v>
                </c:pt>
                <c:pt idx="786">
                  <c:v>31.371151000000001</c:v>
                </c:pt>
                <c:pt idx="787">
                  <c:v>32.116394</c:v>
                </c:pt>
                <c:pt idx="788">
                  <c:v>27.198388000000001</c:v>
                </c:pt>
                <c:pt idx="789">
                  <c:v>30.786639999999998</c:v>
                </c:pt>
                <c:pt idx="790">
                  <c:v>58.903939000000001</c:v>
                </c:pt>
                <c:pt idx="791">
                  <c:v>29.249229</c:v>
                </c:pt>
                <c:pt idx="792">
                  <c:v>32.009293999999997</c:v>
                </c:pt>
                <c:pt idx="793">
                  <c:v>29.926963000000001</c:v>
                </c:pt>
                <c:pt idx="794">
                  <c:v>27.471640000000001</c:v>
                </c:pt>
                <c:pt idx="795">
                  <c:v>33.670172999999998</c:v>
                </c:pt>
                <c:pt idx="796">
                  <c:v>28.148783999999999</c:v>
                </c:pt>
                <c:pt idx="797">
                  <c:v>50.839129</c:v>
                </c:pt>
                <c:pt idx="798">
                  <c:v>30.511768</c:v>
                </c:pt>
                <c:pt idx="799">
                  <c:v>33.175654999999999</c:v>
                </c:pt>
                <c:pt idx="800">
                  <c:v>38.834449999999997</c:v>
                </c:pt>
                <c:pt idx="801">
                  <c:v>75.459926999999993</c:v>
                </c:pt>
                <c:pt idx="802">
                  <c:v>38.698155</c:v>
                </c:pt>
                <c:pt idx="803">
                  <c:v>24.898613000000001</c:v>
                </c:pt>
                <c:pt idx="804">
                  <c:v>34.141770999999999</c:v>
                </c:pt>
                <c:pt idx="805">
                  <c:v>43.368377000000002</c:v>
                </c:pt>
                <c:pt idx="806">
                  <c:v>26.13635</c:v>
                </c:pt>
                <c:pt idx="807">
                  <c:v>34.048901999999998</c:v>
                </c:pt>
                <c:pt idx="808">
                  <c:v>34.725295000000003</c:v>
                </c:pt>
                <c:pt idx="809">
                  <c:v>39.172004000000001</c:v>
                </c:pt>
                <c:pt idx="810">
                  <c:v>54.303510000000003</c:v>
                </c:pt>
                <c:pt idx="811">
                  <c:v>94.645148000000006</c:v>
                </c:pt>
                <c:pt idx="812">
                  <c:v>94.639786000000001</c:v>
                </c:pt>
                <c:pt idx="813">
                  <c:v>54.063937000000003</c:v>
                </c:pt>
                <c:pt idx="814">
                  <c:v>43.919764999999998</c:v>
                </c:pt>
                <c:pt idx="815">
                  <c:v>49.249389999999998</c:v>
                </c:pt>
                <c:pt idx="816">
                  <c:v>34.185108999999997</c:v>
                </c:pt>
                <c:pt idx="817">
                  <c:v>37.046519000000004</c:v>
                </c:pt>
                <c:pt idx="818">
                  <c:v>37.924889999999998</c:v>
                </c:pt>
                <c:pt idx="819">
                  <c:v>56.000729</c:v>
                </c:pt>
                <c:pt idx="820">
                  <c:v>30.723793000000001</c:v>
                </c:pt>
                <c:pt idx="821">
                  <c:v>31.359673000000001</c:v>
                </c:pt>
                <c:pt idx="822">
                  <c:v>32.891264999999997</c:v>
                </c:pt>
                <c:pt idx="823">
                  <c:v>48.052394999999997</c:v>
                </c:pt>
                <c:pt idx="824">
                  <c:v>38.608848999999999</c:v>
                </c:pt>
                <c:pt idx="825">
                  <c:v>40.020741999999998</c:v>
                </c:pt>
                <c:pt idx="826">
                  <c:v>35.879151</c:v>
                </c:pt>
                <c:pt idx="827">
                  <c:v>36.337353999999998</c:v>
                </c:pt>
                <c:pt idx="828">
                  <c:v>38.929087000000003</c:v>
                </c:pt>
                <c:pt idx="829">
                  <c:v>42.072114999999997</c:v>
                </c:pt>
                <c:pt idx="830">
                  <c:v>41.197087000000003</c:v>
                </c:pt>
                <c:pt idx="831">
                  <c:v>30.368798999999999</c:v>
                </c:pt>
                <c:pt idx="832">
                  <c:v>31.929759000000001</c:v>
                </c:pt>
                <c:pt idx="833">
                  <c:v>28.374496000000001</c:v>
                </c:pt>
                <c:pt idx="834">
                  <c:v>38.051588000000002</c:v>
                </c:pt>
                <c:pt idx="835">
                  <c:v>33.272551</c:v>
                </c:pt>
                <c:pt idx="836">
                  <c:v>29.658982000000002</c:v>
                </c:pt>
                <c:pt idx="837">
                  <c:v>29.815463999999999</c:v>
                </c:pt>
                <c:pt idx="838">
                  <c:v>27.995377999999999</c:v>
                </c:pt>
                <c:pt idx="839">
                  <c:v>32.82432</c:v>
                </c:pt>
                <c:pt idx="840">
                  <c:v>29.947150000000001</c:v>
                </c:pt>
                <c:pt idx="841">
                  <c:v>26.880893</c:v>
                </c:pt>
                <c:pt idx="842">
                  <c:v>31.250688</c:v>
                </c:pt>
                <c:pt idx="843">
                  <c:v>72.147390000000001</c:v>
                </c:pt>
                <c:pt idx="844">
                  <c:v>43.528139000000003</c:v>
                </c:pt>
                <c:pt idx="845">
                  <c:v>30.596153000000001</c:v>
                </c:pt>
                <c:pt idx="846">
                  <c:v>35.308321999999997</c:v>
                </c:pt>
                <c:pt idx="847">
                  <c:v>28.285183</c:v>
                </c:pt>
                <c:pt idx="848">
                  <c:v>37.893242000000001</c:v>
                </c:pt>
                <c:pt idx="849">
                  <c:v>34.063282999999998</c:v>
                </c:pt>
                <c:pt idx="850">
                  <c:v>32.090926000000003</c:v>
                </c:pt>
                <c:pt idx="851">
                  <c:v>37.228343000000002</c:v>
                </c:pt>
                <c:pt idx="852">
                  <c:v>37.381520000000002</c:v>
                </c:pt>
                <c:pt idx="853">
                  <c:v>31.981152000000002</c:v>
                </c:pt>
                <c:pt idx="854">
                  <c:v>53.805359000000003</c:v>
                </c:pt>
                <c:pt idx="855">
                  <c:v>28.180482000000001</c:v>
                </c:pt>
                <c:pt idx="856">
                  <c:v>31.141732000000001</c:v>
                </c:pt>
                <c:pt idx="857">
                  <c:v>44.368614000000001</c:v>
                </c:pt>
                <c:pt idx="858">
                  <c:v>59.715243000000001</c:v>
                </c:pt>
                <c:pt idx="859">
                  <c:v>55.392353999999997</c:v>
                </c:pt>
                <c:pt idx="860">
                  <c:v>44.575623</c:v>
                </c:pt>
                <c:pt idx="861">
                  <c:v>41.980325999999998</c:v>
                </c:pt>
                <c:pt idx="862">
                  <c:v>48.107743999999997</c:v>
                </c:pt>
                <c:pt idx="863">
                  <c:v>49.855195999999999</c:v>
                </c:pt>
                <c:pt idx="864">
                  <c:v>42.815544000000003</c:v>
                </c:pt>
                <c:pt idx="865">
                  <c:v>56.345122000000003</c:v>
                </c:pt>
                <c:pt idx="866">
                  <c:v>51.050440000000002</c:v>
                </c:pt>
                <c:pt idx="867">
                  <c:v>56.985985999999997</c:v>
                </c:pt>
                <c:pt idx="868">
                  <c:v>42.316454</c:v>
                </c:pt>
                <c:pt idx="869">
                  <c:v>47.174059999999997</c:v>
                </c:pt>
                <c:pt idx="870">
                  <c:v>42.505518000000002</c:v>
                </c:pt>
                <c:pt idx="871">
                  <c:v>55.081296999999999</c:v>
                </c:pt>
                <c:pt idx="872">
                  <c:v>117.21831299999999</c:v>
                </c:pt>
                <c:pt idx="873">
                  <c:v>76.542418999999995</c:v>
                </c:pt>
                <c:pt idx="874">
                  <c:v>50.284371</c:v>
                </c:pt>
                <c:pt idx="875">
                  <c:v>45.207430000000002</c:v>
                </c:pt>
                <c:pt idx="876">
                  <c:v>45.270384999999997</c:v>
                </c:pt>
                <c:pt idx="877">
                  <c:v>51.047353000000001</c:v>
                </c:pt>
                <c:pt idx="878">
                  <c:v>43.638592000000003</c:v>
                </c:pt>
                <c:pt idx="879">
                  <c:v>47.636724999999998</c:v>
                </c:pt>
                <c:pt idx="880">
                  <c:v>37.986038999999998</c:v>
                </c:pt>
                <c:pt idx="881">
                  <c:v>43.687468000000003</c:v>
                </c:pt>
                <c:pt idx="882">
                  <c:v>51.651628000000002</c:v>
                </c:pt>
                <c:pt idx="883">
                  <c:v>37.850245000000001</c:v>
                </c:pt>
                <c:pt idx="884">
                  <c:v>34.953363000000003</c:v>
                </c:pt>
                <c:pt idx="885">
                  <c:v>41.384636</c:v>
                </c:pt>
                <c:pt idx="886">
                  <c:v>40.484155000000001</c:v>
                </c:pt>
                <c:pt idx="887">
                  <c:v>49.072690999999999</c:v>
                </c:pt>
                <c:pt idx="888">
                  <c:v>44.42183</c:v>
                </c:pt>
                <c:pt idx="889">
                  <c:v>43.812567000000001</c:v>
                </c:pt>
                <c:pt idx="890">
                  <c:v>46.757052999999999</c:v>
                </c:pt>
                <c:pt idx="891">
                  <c:v>44.770342999999997</c:v>
                </c:pt>
                <c:pt idx="892">
                  <c:v>56.039807000000003</c:v>
                </c:pt>
                <c:pt idx="893">
                  <c:v>49.425494999999998</c:v>
                </c:pt>
                <c:pt idx="894">
                  <c:v>47.339424000000001</c:v>
                </c:pt>
                <c:pt idx="895">
                  <c:v>39.823203999999997</c:v>
                </c:pt>
                <c:pt idx="896">
                  <c:v>27.057002000000001</c:v>
                </c:pt>
                <c:pt idx="897">
                  <c:v>31.242664000000001</c:v>
                </c:pt>
                <c:pt idx="898">
                  <c:v>25.067222000000001</c:v>
                </c:pt>
                <c:pt idx="899">
                  <c:v>29.514092999999999</c:v>
                </c:pt>
                <c:pt idx="900">
                  <c:v>36.305732999999996</c:v>
                </c:pt>
                <c:pt idx="901">
                  <c:v>50.322105999999998</c:v>
                </c:pt>
                <c:pt idx="902">
                  <c:v>42.891255999999998</c:v>
                </c:pt>
                <c:pt idx="903">
                  <c:v>62.512827999999999</c:v>
                </c:pt>
                <c:pt idx="904">
                  <c:v>110.089342</c:v>
                </c:pt>
                <c:pt idx="905">
                  <c:v>58.400848000000003</c:v>
                </c:pt>
                <c:pt idx="906">
                  <c:v>52.766196000000001</c:v>
                </c:pt>
                <c:pt idx="907">
                  <c:v>44.944263999999997</c:v>
                </c:pt>
                <c:pt idx="908">
                  <c:v>50.907288000000001</c:v>
                </c:pt>
                <c:pt idx="909">
                  <c:v>41.905965000000002</c:v>
                </c:pt>
                <c:pt idx="910">
                  <c:v>52.352829999999997</c:v>
                </c:pt>
                <c:pt idx="911">
                  <c:v>39.481034000000001</c:v>
                </c:pt>
                <c:pt idx="912">
                  <c:v>46.822411000000002</c:v>
                </c:pt>
                <c:pt idx="913">
                  <c:v>48.294243999999999</c:v>
                </c:pt>
                <c:pt idx="914">
                  <c:v>39.951833000000001</c:v>
                </c:pt>
                <c:pt idx="915">
                  <c:v>65.814021999999994</c:v>
                </c:pt>
                <c:pt idx="916">
                  <c:v>40.610906999999997</c:v>
                </c:pt>
                <c:pt idx="917">
                  <c:v>42.711682000000003</c:v>
                </c:pt>
                <c:pt idx="918">
                  <c:v>53.762428</c:v>
                </c:pt>
                <c:pt idx="919">
                  <c:v>22.378378999999999</c:v>
                </c:pt>
                <c:pt idx="920">
                  <c:v>45.700001999999998</c:v>
                </c:pt>
                <c:pt idx="921">
                  <c:v>71.225992000000005</c:v>
                </c:pt>
                <c:pt idx="922">
                  <c:v>41.978766</c:v>
                </c:pt>
                <c:pt idx="923">
                  <c:v>49.678437000000002</c:v>
                </c:pt>
                <c:pt idx="924">
                  <c:v>49.653511999999999</c:v>
                </c:pt>
                <c:pt idx="925">
                  <c:v>63.875720000000001</c:v>
                </c:pt>
                <c:pt idx="926">
                  <c:v>56.674551000000001</c:v>
                </c:pt>
                <c:pt idx="927">
                  <c:v>35.680570000000003</c:v>
                </c:pt>
                <c:pt idx="928">
                  <c:v>49.349936999999997</c:v>
                </c:pt>
                <c:pt idx="929">
                  <c:v>36.235366999999997</c:v>
                </c:pt>
                <c:pt idx="930">
                  <c:v>44.521658000000002</c:v>
                </c:pt>
                <c:pt idx="931">
                  <c:v>53.553536999999999</c:v>
                </c:pt>
                <c:pt idx="932">
                  <c:v>44.970416999999998</c:v>
                </c:pt>
                <c:pt idx="933">
                  <c:v>44.059804999999997</c:v>
                </c:pt>
                <c:pt idx="934">
                  <c:v>52.236693000000002</c:v>
                </c:pt>
                <c:pt idx="935">
                  <c:v>61.529409000000001</c:v>
                </c:pt>
                <c:pt idx="936">
                  <c:v>51.589379999999998</c:v>
                </c:pt>
                <c:pt idx="937">
                  <c:v>72.485541999999995</c:v>
                </c:pt>
                <c:pt idx="938">
                  <c:v>125.309313</c:v>
                </c:pt>
                <c:pt idx="939">
                  <c:v>100.419516</c:v>
                </c:pt>
                <c:pt idx="940">
                  <c:v>74.577544000000003</c:v>
                </c:pt>
                <c:pt idx="941">
                  <c:v>46.477355000000003</c:v>
                </c:pt>
                <c:pt idx="942">
                  <c:v>48.259953000000003</c:v>
                </c:pt>
                <c:pt idx="943">
                  <c:v>56.406410000000001</c:v>
                </c:pt>
                <c:pt idx="944">
                  <c:v>60.961354999999998</c:v>
                </c:pt>
                <c:pt idx="945">
                  <c:v>42.699478999999997</c:v>
                </c:pt>
                <c:pt idx="946">
                  <c:v>49.344549999999998</c:v>
                </c:pt>
                <c:pt idx="947">
                  <c:v>42.832917999999999</c:v>
                </c:pt>
                <c:pt idx="948">
                  <c:v>45.824685000000002</c:v>
                </c:pt>
                <c:pt idx="949">
                  <c:v>55.528581000000003</c:v>
                </c:pt>
                <c:pt idx="950">
                  <c:v>40.741841999999998</c:v>
                </c:pt>
                <c:pt idx="951">
                  <c:v>42.178618999999998</c:v>
                </c:pt>
                <c:pt idx="952">
                  <c:v>38.773738000000002</c:v>
                </c:pt>
                <c:pt idx="953">
                  <c:v>46.836697999999998</c:v>
                </c:pt>
                <c:pt idx="954">
                  <c:v>39.660643</c:v>
                </c:pt>
                <c:pt idx="955">
                  <c:v>44.203870000000002</c:v>
                </c:pt>
                <c:pt idx="956">
                  <c:v>51.564990999999999</c:v>
                </c:pt>
                <c:pt idx="957">
                  <c:v>48.029744000000001</c:v>
                </c:pt>
                <c:pt idx="958">
                  <c:v>62.411729999999999</c:v>
                </c:pt>
                <c:pt idx="959">
                  <c:v>54.554968000000002</c:v>
                </c:pt>
                <c:pt idx="960">
                  <c:v>66.553449000000001</c:v>
                </c:pt>
                <c:pt idx="961">
                  <c:v>73.048207000000005</c:v>
                </c:pt>
                <c:pt idx="962">
                  <c:v>46.017825000000002</c:v>
                </c:pt>
                <c:pt idx="963">
                  <c:v>59.904347999999999</c:v>
                </c:pt>
                <c:pt idx="964">
                  <c:v>70.343342000000007</c:v>
                </c:pt>
                <c:pt idx="965">
                  <c:v>46.263716000000002</c:v>
                </c:pt>
                <c:pt idx="966">
                  <c:v>61.482469999999999</c:v>
                </c:pt>
                <c:pt idx="967">
                  <c:v>42.823480000000004</c:v>
                </c:pt>
                <c:pt idx="968">
                  <c:v>102.909327</c:v>
                </c:pt>
                <c:pt idx="969">
                  <c:v>64.033607000000003</c:v>
                </c:pt>
                <c:pt idx="970">
                  <c:v>60.465175000000002</c:v>
                </c:pt>
                <c:pt idx="971">
                  <c:v>42.668452000000002</c:v>
                </c:pt>
                <c:pt idx="972">
                  <c:v>56.764524999999999</c:v>
                </c:pt>
                <c:pt idx="973">
                  <c:v>38.365929000000001</c:v>
                </c:pt>
                <c:pt idx="974">
                  <c:v>48.498911999999997</c:v>
                </c:pt>
                <c:pt idx="975">
                  <c:v>41.785507000000003</c:v>
                </c:pt>
                <c:pt idx="976">
                  <c:v>40.636738000000001</c:v>
                </c:pt>
                <c:pt idx="977">
                  <c:v>40.991536000000004</c:v>
                </c:pt>
                <c:pt idx="978">
                  <c:v>58.781314000000002</c:v>
                </c:pt>
                <c:pt idx="979">
                  <c:v>36.137014999999998</c:v>
                </c:pt>
                <c:pt idx="980">
                  <c:v>38.646093</c:v>
                </c:pt>
                <c:pt idx="981">
                  <c:v>34.108409999999999</c:v>
                </c:pt>
                <c:pt idx="982">
                  <c:v>44.147450999999997</c:v>
                </c:pt>
                <c:pt idx="983">
                  <c:v>43.646250000000002</c:v>
                </c:pt>
                <c:pt idx="984">
                  <c:v>42.801043</c:v>
                </c:pt>
                <c:pt idx="985">
                  <c:v>32.935104000000003</c:v>
                </c:pt>
                <c:pt idx="986">
                  <c:v>41.442483000000003</c:v>
                </c:pt>
                <c:pt idx="987">
                  <c:v>48.497698</c:v>
                </c:pt>
                <c:pt idx="988">
                  <c:v>48.354084999999998</c:v>
                </c:pt>
                <c:pt idx="989">
                  <c:v>41.675902999999998</c:v>
                </c:pt>
                <c:pt idx="990">
                  <c:v>42.781520999999998</c:v>
                </c:pt>
                <c:pt idx="991">
                  <c:v>47.148699000000001</c:v>
                </c:pt>
                <c:pt idx="992">
                  <c:v>42.905833000000001</c:v>
                </c:pt>
                <c:pt idx="993">
                  <c:v>58.928401999999998</c:v>
                </c:pt>
                <c:pt idx="994">
                  <c:v>50.017349000000003</c:v>
                </c:pt>
                <c:pt idx="995">
                  <c:v>51.710496999999997</c:v>
                </c:pt>
                <c:pt idx="996">
                  <c:v>71.213111999999995</c:v>
                </c:pt>
                <c:pt idx="997">
                  <c:v>153.12846999999999</c:v>
                </c:pt>
                <c:pt idx="998">
                  <c:v>91.163736</c:v>
                </c:pt>
                <c:pt idx="999">
                  <c:v>51.027614</c:v>
                </c:pt>
                <c:pt idx="1000">
                  <c:v>43.678899999999999</c:v>
                </c:pt>
                <c:pt idx="1001">
                  <c:v>83.146860000000004</c:v>
                </c:pt>
                <c:pt idx="1002">
                  <c:v>67.078299999999999</c:v>
                </c:pt>
                <c:pt idx="1003">
                  <c:v>199.31186</c:v>
                </c:pt>
                <c:pt idx="1004">
                  <c:v>86.752219999999994</c:v>
                </c:pt>
                <c:pt idx="1005">
                  <c:v>59.987560000000002</c:v>
                </c:pt>
                <c:pt idx="1006">
                  <c:v>82.637799999999999</c:v>
                </c:pt>
                <c:pt idx="1007">
                  <c:v>58.001359999999998</c:v>
                </c:pt>
                <c:pt idx="1008">
                  <c:v>48.725839999999998</c:v>
                </c:pt>
                <c:pt idx="1009">
                  <c:v>65.307040000000001</c:v>
                </c:pt>
                <c:pt idx="1010">
                  <c:v>46.379779999999997</c:v>
                </c:pt>
                <c:pt idx="1011">
                  <c:v>65.113600000000005</c:v>
                </c:pt>
                <c:pt idx="1012">
                  <c:v>75.691900000000004</c:v>
                </c:pt>
                <c:pt idx="1013">
                  <c:v>80.874120000000005</c:v>
                </c:pt>
                <c:pt idx="1014">
                  <c:v>63.705840000000002</c:v>
                </c:pt>
                <c:pt idx="1015">
                  <c:v>65.931359999999998</c:v>
                </c:pt>
                <c:pt idx="1016">
                  <c:v>76.918340000000001</c:v>
                </c:pt>
                <c:pt idx="1017">
                  <c:v>51.432699999999997</c:v>
                </c:pt>
                <c:pt idx="1018">
                  <c:v>74.964740000000006</c:v>
                </c:pt>
                <c:pt idx="1019">
                  <c:v>103.61246</c:v>
                </c:pt>
                <c:pt idx="1020">
                  <c:v>106.56124</c:v>
                </c:pt>
                <c:pt idx="1021">
                  <c:v>134.89536000000001</c:v>
                </c:pt>
                <c:pt idx="1022">
                  <c:v>63.533940000000001</c:v>
                </c:pt>
                <c:pt idx="1023">
                  <c:v>40.741059999999997</c:v>
                </c:pt>
                <c:pt idx="1024">
                  <c:v>48.079839999999997</c:v>
                </c:pt>
                <c:pt idx="1025">
                  <c:v>41.968780000000002</c:v>
                </c:pt>
                <c:pt idx="1026">
                  <c:v>44.85586</c:v>
                </c:pt>
                <c:pt idx="1027">
                  <c:v>78.819940000000003</c:v>
                </c:pt>
                <c:pt idx="1028">
                  <c:v>76.639979999999994</c:v>
                </c:pt>
                <c:pt idx="1029">
                  <c:v>56.266820000000003</c:v>
                </c:pt>
                <c:pt idx="1030">
                  <c:v>66.90164</c:v>
                </c:pt>
                <c:pt idx="1031">
                  <c:v>65.542599999999993</c:v>
                </c:pt>
                <c:pt idx="1032">
                  <c:v>104.95474</c:v>
                </c:pt>
                <c:pt idx="1033">
                  <c:v>102.73062</c:v>
                </c:pt>
                <c:pt idx="1034">
                  <c:v>83.043779999999998</c:v>
                </c:pt>
                <c:pt idx="1035">
                  <c:v>48.524000000000001</c:v>
                </c:pt>
                <c:pt idx="1036">
                  <c:v>51.393099999999997</c:v>
                </c:pt>
                <c:pt idx="1037">
                  <c:v>56.34704</c:v>
                </c:pt>
                <c:pt idx="1038">
                  <c:v>69.529600000000002</c:v>
                </c:pt>
                <c:pt idx="1039">
                  <c:v>49.110599999999998</c:v>
                </c:pt>
                <c:pt idx="1040">
                  <c:v>68.334599999999995</c:v>
                </c:pt>
                <c:pt idx="1041">
                  <c:v>44.31512</c:v>
                </c:pt>
                <c:pt idx="1042">
                  <c:v>44.994979999999998</c:v>
                </c:pt>
                <c:pt idx="1043">
                  <c:v>47.965859999999999</c:v>
                </c:pt>
                <c:pt idx="1044">
                  <c:v>40.290480000000002</c:v>
                </c:pt>
                <c:pt idx="1045">
                  <c:v>48.600900000000003</c:v>
                </c:pt>
                <c:pt idx="1046">
                  <c:v>46.630180000000003</c:v>
                </c:pt>
                <c:pt idx="1047">
                  <c:v>51.223140000000001</c:v>
                </c:pt>
                <c:pt idx="1048">
                  <c:v>47.679720000000003</c:v>
                </c:pt>
                <c:pt idx="1049">
                  <c:v>65.222179999999994</c:v>
                </c:pt>
                <c:pt idx="1050">
                  <c:v>48.45626</c:v>
                </c:pt>
                <c:pt idx="1051">
                  <c:v>82.097639999999998</c:v>
                </c:pt>
                <c:pt idx="1052">
                  <c:v>52.66384</c:v>
                </c:pt>
                <c:pt idx="1053">
                  <c:v>53.594160000000002</c:v>
                </c:pt>
                <c:pt idx="1054">
                  <c:v>56.567819999999998</c:v>
                </c:pt>
                <c:pt idx="1055">
                  <c:v>74.478499999999997</c:v>
                </c:pt>
                <c:pt idx="1056">
                  <c:v>66.500439999999998</c:v>
                </c:pt>
                <c:pt idx="1057">
                  <c:v>67.137540000000001</c:v>
                </c:pt>
                <c:pt idx="1058">
                  <c:v>98.728200000000001</c:v>
                </c:pt>
                <c:pt idx="1059">
                  <c:v>92.395619999999994</c:v>
                </c:pt>
                <c:pt idx="1060">
                  <c:v>116.77206</c:v>
                </c:pt>
                <c:pt idx="1061">
                  <c:v>94.205520000000007</c:v>
                </c:pt>
                <c:pt idx="1062">
                  <c:v>88.953919999999997</c:v>
                </c:pt>
                <c:pt idx="1063">
                  <c:v>74.226159999999993</c:v>
                </c:pt>
                <c:pt idx="1064">
                  <c:v>108.78898</c:v>
                </c:pt>
                <c:pt idx="1065">
                  <c:v>117.5106</c:v>
                </c:pt>
                <c:pt idx="1066">
                  <c:v>140.18691999999999</c:v>
                </c:pt>
                <c:pt idx="1067">
                  <c:v>153.64761999999999</c:v>
                </c:pt>
                <c:pt idx="1068">
                  <c:v>92.637680000000003</c:v>
                </c:pt>
                <c:pt idx="1069">
                  <c:v>76.5428</c:v>
                </c:pt>
                <c:pt idx="1070">
                  <c:v>97.614159999999998</c:v>
                </c:pt>
                <c:pt idx="1071">
                  <c:v>63.933039999999998</c:v>
                </c:pt>
                <c:pt idx="1072">
                  <c:v>51.611800000000002</c:v>
                </c:pt>
                <c:pt idx="1073">
                  <c:v>44.223320000000001</c:v>
                </c:pt>
                <c:pt idx="1074">
                  <c:v>52.460639999999998</c:v>
                </c:pt>
                <c:pt idx="1075">
                  <c:v>54.508099999999999</c:v>
                </c:pt>
                <c:pt idx="1076">
                  <c:v>63.720979999999997</c:v>
                </c:pt>
                <c:pt idx="1077">
                  <c:v>64.671599999999998</c:v>
                </c:pt>
                <c:pt idx="1078">
                  <c:v>62.90408</c:v>
                </c:pt>
                <c:pt idx="1079">
                  <c:v>66.316739999999996</c:v>
                </c:pt>
                <c:pt idx="1080">
                  <c:v>65.635959999999997</c:v>
                </c:pt>
                <c:pt idx="1081">
                  <c:v>86.829459999999997</c:v>
                </c:pt>
                <c:pt idx="1082">
                  <c:v>56.241799999999998</c:v>
                </c:pt>
                <c:pt idx="1083">
                  <c:v>66.924539999999993</c:v>
                </c:pt>
                <c:pt idx="1084">
                  <c:v>50.756180000000001</c:v>
                </c:pt>
                <c:pt idx="1085">
                  <c:v>66.697640000000007</c:v>
                </c:pt>
                <c:pt idx="1086">
                  <c:v>58.806359999999998</c:v>
                </c:pt>
                <c:pt idx="1087">
                  <c:v>61.877920000000003</c:v>
                </c:pt>
                <c:pt idx="1088">
                  <c:v>46.75206</c:v>
                </c:pt>
                <c:pt idx="1089">
                  <c:v>54.919359999999998</c:v>
                </c:pt>
                <c:pt idx="1090">
                  <c:v>66.258480000000006</c:v>
                </c:pt>
                <c:pt idx="1091">
                  <c:v>71.269379999999998</c:v>
                </c:pt>
                <c:pt idx="1092">
                  <c:v>59.17962</c:v>
                </c:pt>
                <c:pt idx="1093">
                  <c:v>76.345259999999996</c:v>
                </c:pt>
                <c:pt idx="1094">
                  <c:v>58.043579999999999</c:v>
                </c:pt>
                <c:pt idx="1095">
                  <c:v>92.507080000000002</c:v>
                </c:pt>
                <c:pt idx="1096">
                  <c:v>73.140540000000001</c:v>
                </c:pt>
                <c:pt idx="1097">
                  <c:v>62.371679999999998</c:v>
                </c:pt>
                <c:pt idx="1098">
                  <c:v>50.775280000000002</c:v>
                </c:pt>
                <c:pt idx="1099">
                  <c:v>58.371839999999999</c:v>
                </c:pt>
                <c:pt idx="1100">
                  <c:v>48.437759999999997</c:v>
                </c:pt>
                <c:pt idx="1101">
                  <c:v>55.527819999999998</c:v>
                </c:pt>
                <c:pt idx="1102">
                  <c:v>60.249780000000001</c:v>
                </c:pt>
                <c:pt idx="1103">
                  <c:v>80.600639999999999</c:v>
                </c:pt>
                <c:pt idx="1104">
                  <c:v>83.700159999999997</c:v>
                </c:pt>
                <c:pt idx="1105">
                  <c:v>107.77101999999999</c:v>
                </c:pt>
                <c:pt idx="1106">
                  <c:v>109.63155999999999</c:v>
                </c:pt>
                <c:pt idx="1107">
                  <c:v>79.774500000000003</c:v>
                </c:pt>
                <c:pt idx="1108">
                  <c:v>51.915239999999997</c:v>
                </c:pt>
                <c:pt idx="1109">
                  <c:v>54.679259999999999</c:v>
                </c:pt>
                <c:pt idx="1110">
                  <c:v>84.922700000000006</c:v>
                </c:pt>
                <c:pt idx="1111">
                  <c:v>87.986400000000003</c:v>
                </c:pt>
                <c:pt idx="1112">
                  <c:v>60.225499999999997</c:v>
                </c:pt>
                <c:pt idx="1113">
                  <c:v>93.544439999999994</c:v>
                </c:pt>
                <c:pt idx="1114">
                  <c:v>69.225319999999996</c:v>
                </c:pt>
                <c:pt idx="1115">
                  <c:v>86.103679999999997</c:v>
                </c:pt>
                <c:pt idx="1116">
                  <c:v>60.672139999999999</c:v>
                </c:pt>
                <c:pt idx="1117">
                  <c:v>65.236019999999996</c:v>
                </c:pt>
                <c:pt idx="1118">
                  <c:v>51.494419999999998</c:v>
                </c:pt>
                <c:pt idx="1119">
                  <c:v>46.706780000000002</c:v>
                </c:pt>
                <c:pt idx="1120">
                  <c:v>46.02834</c:v>
                </c:pt>
                <c:pt idx="1121">
                  <c:v>62.503480000000003</c:v>
                </c:pt>
                <c:pt idx="1122">
                  <c:v>43.5871</c:v>
                </c:pt>
                <c:pt idx="1123">
                  <c:v>65.147819999999996</c:v>
                </c:pt>
                <c:pt idx="1124">
                  <c:v>72.416160000000005</c:v>
                </c:pt>
                <c:pt idx="1125">
                  <c:v>73.413219999999995</c:v>
                </c:pt>
                <c:pt idx="1126">
                  <c:v>141.77562</c:v>
                </c:pt>
                <c:pt idx="1127">
                  <c:v>123.67431999999999</c:v>
                </c:pt>
                <c:pt idx="1128">
                  <c:v>83.204239999999999</c:v>
                </c:pt>
                <c:pt idx="1129">
                  <c:v>85.871120000000005</c:v>
                </c:pt>
                <c:pt idx="1130">
                  <c:v>62.984560000000002</c:v>
                </c:pt>
                <c:pt idx="1131">
                  <c:v>93.203159999999997</c:v>
                </c:pt>
                <c:pt idx="1132">
                  <c:v>59.104700000000001</c:v>
                </c:pt>
                <c:pt idx="1133">
                  <c:v>74.995159999999998</c:v>
                </c:pt>
                <c:pt idx="1134">
                  <c:v>56.438279999999999</c:v>
                </c:pt>
                <c:pt idx="1135">
                  <c:v>98.901020000000003</c:v>
                </c:pt>
                <c:pt idx="1136">
                  <c:v>106.19670000000001</c:v>
                </c:pt>
                <c:pt idx="1137">
                  <c:v>66.10284</c:v>
                </c:pt>
                <c:pt idx="1138">
                  <c:v>84.879900000000006</c:v>
                </c:pt>
                <c:pt idx="1139">
                  <c:v>61.418379999999999</c:v>
                </c:pt>
                <c:pt idx="1140">
                  <c:v>66.424880000000002</c:v>
                </c:pt>
                <c:pt idx="1141">
                  <c:v>68.370980000000003</c:v>
                </c:pt>
                <c:pt idx="1142">
                  <c:v>73.381900000000002</c:v>
                </c:pt>
                <c:pt idx="1143">
                  <c:v>70.75488</c:v>
                </c:pt>
                <c:pt idx="1144">
                  <c:v>70.290899999999993</c:v>
                </c:pt>
                <c:pt idx="1145">
                  <c:v>87.896299999999997</c:v>
                </c:pt>
                <c:pt idx="1146">
                  <c:v>53.110959999999999</c:v>
                </c:pt>
                <c:pt idx="1147">
                  <c:v>88.228980000000007</c:v>
                </c:pt>
                <c:pt idx="1148">
                  <c:v>59.144120000000001</c:v>
                </c:pt>
                <c:pt idx="1149">
                  <c:v>64.186199999999999</c:v>
                </c:pt>
                <c:pt idx="1150">
                  <c:v>97.458659999999995</c:v>
                </c:pt>
                <c:pt idx="1151">
                  <c:v>112.41455999999999</c:v>
                </c:pt>
                <c:pt idx="1152">
                  <c:v>29.038340000000002</c:v>
                </c:pt>
                <c:pt idx="1153">
                  <c:v>41.87574</c:v>
                </c:pt>
                <c:pt idx="1154">
                  <c:v>47.635620000000003</c:v>
                </c:pt>
                <c:pt idx="1155">
                  <c:v>76.736919999999998</c:v>
                </c:pt>
                <c:pt idx="1156">
                  <c:v>119.91426</c:v>
                </c:pt>
                <c:pt idx="1157">
                  <c:v>69.486940000000004</c:v>
                </c:pt>
                <c:pt idx="1158">
                  <c:v>88.552319999999995</c:v>
                </c:pt>
                <c:pt idx="1159">
                  <c:v>66.47372</c:v>
                </c:pt>
                <c:pt idx="1160">
                  <c:v>83.115880000000004</c:v>
                </c:pt>
                <c:pt idx="1161">
                  <c:v>61.293900000000001</c:v>
                </c:pt>
                <c:pt idx="1162">
                  <c:v>60.603720000000003</c:v>
                </c:pt>
                <c:pt idx="1163">
                  <c:v>82.016720000000007</c:v>
                </c:pt>
                <c:pt idx="1164">
                  <c:v>65.726060000000004</c:v>
                </c:pt>
                <c:pt idx="1165">
                  <c:v>55.026319999999998</c:v>
                </c:pt>
                <c:pt idx="1166">
                  <c:v>58.272219999999997</c:v>
                </c:pt>
                <c:pt idx="1167">
                  <c:v>57.840780000000002</c:v>
                </c:pt>
                <c:pt idx="1168">
                  <c:v>62.586080000000003</c:v>
                </c:pt>
                <c:pt idx="1169">
                  <c:v>89.871080000000006</c:v>
                </c:pt>
                <c:pt idx="1170">
                  <c:v>81.278319999999994</c:v>
                </c:pt>
                <c:pt idx="1171">
                  <c:v>47.857340000000001</c:v>
                </c:pt>
                <c:pt idx="1172">
                  <c:v>75.808059999999998</c:v>
                </c:pt>
                <c:pt idx="1173">
                  <c:v>71.417779999999993</c:v>
                </c:pt>
                <c:pt idx="1174">
                  <c:v>94.17774</c:v>
                </c:pt>
                <c:pt idx="1175">
                  <c:v>67.602760000000004</c:v>
                </c:pt>
                <c:pt idx="1176">
                  <c:v>60.205399999999997</c:v>
                </c:pt>
                <c:pt idx="1177">
                  <c:v>58.33672</c:v>
                </c:pt>
                <c:pt idx="1178">
                  <c:v>68.8947</c:v>
                </c:pt>
                <c:pt idx="1179">
                  <c:v>76.173519999999996</c:v>
                </c:pt>
                <c:pt idx="1180">
                  <c:v>75.251739999999998</c:v>
                </c:pt>
                <c:pt idx="1181">
                  <c:v>87.424160000000001</c:v>
                </c:pt>
                <c:pt idx="1182">
                  <c:v>87.338459999999998</c:v>
                </c:pt>
                <c:pt idx="1183">
                  <c:v>131.81912</c:v>
                </c:pt>
                <c:pt idx="1184">
                  <c:v>143.80812</c:v>
                </c:pt>
                <c:pt idx="1185">
                  <c:v>92.946600000000004</c:v>
                </c:pt>
                <c:pt idx="1186">
                  <c:v>115.78570000000001</c:v>
                </c:pt>
                <c:pt idx="1187">
                  <c:v>136.78082000000001</c:v>
                </c:pt>
                <c:pt idx="1188">
                  <c:v>97.957599999999999</c:v>
                </c:pt>
                <c:pt idx="1189">
                  <c:v>145.14699999999999</c:v>
                </c:pt>
                <c:pt idx="1190">
                  <c:v>167.92161999999999</c:v>
                </c:pt>
                <c:pt idx="1191">
                  <c:v>131.93057999999999</c:v>
                </c:pt>
                <c:pt idx="1192">
                  <c:v>111.7666</c:v>
                </c:pt>
                <c:pt idx="1193">
                  <c:v>85.820939999999993</c:v>
                </c:pt>
                <c:pt idx="1194">
                  <c:v>118.02302</c:v>
                </c:pt>
                <c:pt idx="1195">
                  <c:v>69.333740000000006</c:v>
                </c:pt>
                <c:pt idx="1196">
                  <c:v>84.240099999999998</c:v>
                </c:pt>
                <c:pt idx="1197">
                  <c:v>91.85472</c:v>
                </c:pt>
                <c:pt idx="1198">
                  <c:v>90.193560000000005</c:v>
                </c:pt>
                <c:pt idx="1199">
                  <c:v>104.47252</c:v>
                </c:pt>
                <c:pt idx="1200">
                  <c:v>129.48706000000001</c:v>
                </c:pt>
                <c:pt idx="1201">
                  <c:v>104.46896</c:v>
                </c:pt>
                <c:pt idx="1202">
                  <c:v>116.57832000000001</c:v>
                </c:pt>
                <c:pt idx="1203">
                  <c:v>114.89394</c:v>
                </c:pt>
                <c:pt idx="1204">
                  <c:v>167.28396000000001</c:v>
                </c:pt>
                <c:pt idx="1205">
                  <c:v>98.157420000000002</c:v>
                </c:pt>
                <c:pt idx="1206">
                  <c:v>63.482280000000003</c:v>
                </c:pt>
                <c:pt idx="1207">
                  <c:v>86.188779999999994</c:v>
                </c:pt>
                <c:pt idx="1208">
                  <c:v>101.73714</c:v>
                </c:pt>
                <c:pt idx="1209">
                  <c:v>75.506640000000004</c:v>
                </c:pt>
                <c:pt idx="1210">
                  <c:v>112.26196</c:v>
                </c:pt>
                <c:pt idx="1211">
                  <c:v>99.43844</c:v>
                </c:pt>
                <c:pt idx="1212">
                  <c:v>97.922020000000003</c:v>
                </c:pt>
                <c:pt idx="1213">
                  <c:v>70.067959999999999</c:v>
                </c:pt>
                <c:pt idx="1214">
                  <c:v>84.4833</c:v>
                </c:pt>
                <c:pt idx="1215">
                  <c:v>92.304040000000001</c:v>
                </c:pt>
                <c:pt idx="1216">
                  <c:v>110.58784</c:v>
                </c:pt>
                <c:pt idx="1217">
                  <c:v>113.05329999999999</c:v>
                </c:pt>
                <c:pt idx="1218">
                  <c:v>138.97631999999999</c:v>
                </c:pt>
                <c:pt idx="1219">
                  <c:v>122.35850000000001</c:v>
                </c:pt>
                <c:pt idx="1220">
                  <c:v>177.85159999999999</c:v>
                </c:pt>
                <c:pt idx="1221">
                  <c:v>128.98099999999999</c:v>
                </c:pt>
                <c:pt idx="1222">
                  <c:v>90.623779999999996</c:v>
                </c:pt>
                <c:pt idx="1223">
                  <c:v>80.430700000000002</c:v>
                </c:pt>
                <c:pt idx="1224">
                  <c:v>90.591920000000002</c:v>
                </c:pt>
                <c:pt idx="1225">
                  <c:v>101.87963999999999</c:v>
                </c:pt>
                <c:pt idx="1226">
                  <c:v>106.61481999999999</c:v>
                </c:pt>
                <c:pt idx="1227">
                  <c:v>103.7735</c:v>
                </c:pt>
                <c:pt idx="1228">
                  <c:v>121.8841</c:v>
                </c:pt>
                <c:pt idx="1229">
                  <c:v>175.63507999999999</c:v>
                </c:pt>
                <c:pt idx="1230">
                  <c:v>163.22226000000001</c:v>
                </c:pt>
                <c:pt idx="1231">
                  <c:v>78.629519999999999</c:v>
                </c:pt>
                <c:pt idx="1232">
                  <c:v>69.528139999999993</c:v>
                </c:pt>
                <c:pt idx="1233">
                  <c:v>83.717699999999994</c:v>
                </c:pt>
                <c:pt idx="1234">
                  <c:v>57.93956</c:v>
                </c:pt>
                <c:pt idx="1235">
                  <c:v>85.295900000000003</c:v>
                </c:pt>
                <c:pt idx="1236">
                  <c:v>130.17486</c:v>
                </c:pt>
                <c:pt idx="1237">
                  <c:v>79.856840000000005</c:v>
                </c:pt>
                <c:pt idx="1238">
                  <c:v>93.325159999999997</c:v>
                </c:pt>
                <c:pt idx="1239">
                  <c:v>71.517240000000001</c:v>
                </c:pt>
                <c:pt idx="1240">
                  <c:v>66.649559999999994</c:v>
                </c:pt>
                <c:pt idx="1241">
                  <c:v>83.702740000000006</c:v>
                </c:pt>
                <c:pt idx="1242">
                  <c:v>106.91947999999999</c:v>
                </c:pt>
                <c:pt idx="1243">
                  <c:v>53.517800000000001</c:v>
                </c:pt>
                <c:pt idx="1244">
                  <c:v>55.034460000000003</c:v>
                </c:pt>
                <c:pt idx="1245">
                  <c:v>62.98086</c:v>
                </c:pt>
                <c:pt idx="1246">
                  <c:v>70.544579999999996</c:v>
                </c:pt>
                <c:pt idx="1247">
                  <c:v>74.361140000000006</c:v>
                </c:pt>
                <c:pt idx="1248">
                  <c:v>63.345480000000002</c:v>
                </c:pt>
                <c:pt idx="1249">
                  <c:v>78.722539999999995</c:v>
                </c:pt>
                <c:pt idx="1250">
                  <c:v>78.812039999999996</c:v>
                </c:pt>
                <c:pt idx="1251">
                  <c:v>78.600499999999997</c:v>
                </c:pt>
                <c:pt idx="1252">
                  <c:v>93.88588</c:v>
                </c:pt>
                <c:pt idx="1253">
                  <c:v>101.49326000000001</c:v>
                </c:pt>
              </c:numCache>
            </c:numRef>
          </c:val>
          <c:extLst>
            <c:ext xmlns:c16="http://schemas.microsoft.com/office/drawing/2014/chart" uri="{C3380CC4-5D6E-409C-BE32-E72D297353CC}">
              <c16:uniqueId val="{00000000-03DE-4317-AAFB-19ED834C1371}"/>
            </c:ext>
          </c:extLst>
        </c:ser>
        <c:dLbls>
          <c:showLegendKey val="0"/>
          <c:showVal val="0"/>
          <c:showCatName val="0"/>
          <c:showSerName val="0"/>
          <c:showPercent val="0"/>
          <c:showBubbleSize val="0"/>
        </c:dLbls>
        <c:gapWidth val="219"/>
        <c:overlap val="-27"/>
        <c:axId val="1288156415"/>
        <c:axId val="1288153535"/>
      </c:barChart>
      <c:dateAx>
        <c:axId val="1288156415"/>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rgbClr val="002060"/>
                </a:solidFill>
                <a:latin typeface="+mn-lt"/>
                <a:ea typeface="+mn-ea"/>
                <a:cs typeface="+mn-cs"/>
              </a:defRPr>
            </a:pPr>
            <a:endParaRPr lang="en-US"/>
          </a:p>
        </c:txPr>
        <c:crossAx val="1288153535"/>
        <c:crosses val="autoZero"/>
        <c:auto val="1"/>
        <c:lblOffset val="100"/>
        <c:baseTimeUnit val="days"/>
      </c:dateAx>
      <c:valAx>
        <c:axId val="1288153535"/>
        <c:scaling>
          <c:orientation val="minMax"/>
        </c:scaling>
        <c:delete val="0"/>
        <c:axPos val="l"/>
        <c:majorGridlines>
          <c:spPr>
            <a:ln w="9525" cap="flat" cmpd="sng" algn="ctr">
              <a:noFill/>
              <a:round/>
            </a:ln>
            <a:effectLst/>
          </c:spPr>
        </c:majorGridlines>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002060"/>
                </a:solidFill>
                <a:latin typeface="+mn-lt"/>
                <a:ea typeface="+mn-ea"/>
                <a:cs typeface="+mn-cs"/>
              </a:defRPr>
            </a:pPr>
            <a:endParaRPr lang="en-US"/>
          </a:p>
        </c:txPr>
        <c:crossAx val="1288156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rgbClr val="FFFF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5F67-4759-B666-A0DCD7BABEE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5F67-4759-B666-A0DCD7BABEEB}"/>
              </c:ext>
            </c:extLst>
          </c:dPt>
          <c:dPt>
            <c:idx val="2"/>
            <c:bubble3D val="0"/>
            <c:spPr>
              <a:solidFill>
                <a:schemeClr val="accent4">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5F67-4759-B666-A0DCD7BABEEB}"/>
              </c:ext>
            </c:extLst>
          </c:dPt>
          <c:dPt>
            <c:idx val="3"/>
            <c:bubble3D val="0"/>
            <c:spPr>
              <a:solidFill>
                <a:srgbClr val="FFC0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5F67-4759-B666-A0DCD7BABEEB}"/>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rgbClr val="002060"/>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5F67-4759-B666-A0DCD7BABEEB}"/>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rgbClr val="002060"/>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5F67-4759-B666-A0DCD7BABEEB}"/>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rgbClr val="002060"/>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5F67-4759-B666-A0DCD7BABEEB}"/>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rgbClr val="002060"/>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5F67-4759-B666-A0DCD7BABEEB}"/>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rgbClr val="002060"/>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Calculations!$G$18:$G$21</c:f>
              <c:strCache>
                <c:ptCount val="4"/>
                <c:pt idx="0">
                  <c:v>Institutional</c:v>
                </c:pt>
                <c:pt idx="1">
                  <c:v>Individuals</c:v>
                </c:pt>
                <c:pt idx="2">
                  <c:v>Unknown</c:v>
                </c:pt>
                <c:pt idx="3">
                  <c:v>Others</c:v>
                </c:pt>
              </c:strCache>
            </c:strRef>
          </c:cat>
          <c:val>
            <c:numRef>
              <c:f>Calculations!$H$18:$H$21</c:f>
              <c:numCache>
                <c:formatCode>0.0%</c:formatCode>
                <c:ptCount val="4"/>
                <c:pt idx="0">
                  <c:v>0.48880000000000001</c:v>
                </c:pt>
                <c:pt idx="1">
                  <c:v>0.10780000000000001</c:v>
                </c:pt>
                <c:pt idx="2" formatCode="0.00%">
                  <c:v>0.28179999999999999</c:v>
                </c:pt>
                <c:pt idx="3" formatCode="0.00%">
                  <c:v>0.12159999999999993</c:v>
                </c:pt>
              </c:numCache>
            </c:numRef>
          </c:val>
          <c:extLst>
            <c:ext xmlns:c16="http://schemas.microsoft.com/office/drawing/2014/chart" uri="{C3380CC4-5D6E-409C-BE32-E72D297353CC}">
              <c16:uniqueId val="{00000008-5F67-4759-B666-A0DCD7BABEEB}"/>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IN" b="1">
                <a:solidFill>
                  <a:srgbClr val="002060"/>
                </a:solidFill>
              </a:rPr>
              <a:t>ROE-</a:t>
            </a:r>
            <a:r>
              <a:rPr lang="en-IN" b="1" baseline="0">
                <a:solidFill>
                  <a:srgbClr val="002060"/>
                </a:solidFill>
              </a:rPr>
              <a:t> DuPont Equation</a:t>
            </a:r>
            <a:r>
              <a:rPr lang="en-IN" b="1">
                <a:solidFill>
                  <a:srgbClr val="002060"/>
                </a:solidFill>
              </a:rPr>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tx>
            <c:strRef>
              <c:f>'DuPont Analysis'!$B$23</c:f>
              <c:strCache>
                <c:ptCount val="1"/>
                <c:pt idx="0">
                  <c:v>Return on Equity </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Analysis'!$C$3:$J$3</c:f>
              <c:numCache>
                <c:formatCode>0"A"</c:formatCode>
                <c:ptCount val="8"/>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f>'DuPont Analysis'!$C$23:$J$23</c:f>
              <c:numCache>
                <c:formatCode>0.0%;\(0.0%\)</c:formatCode>
                <c:ptCount val="8"/>
                <c:pt idx="1">
                  <c:v>0.17489753332681834</c:v>
                </c:pt>
                <c:pt idx="2">
                  <c:v>0.24289682173641219</c:v>
                </c:pt>
                <c:pt idx="3">
                  <c:v>0.18698582028043279</c:v>
                </c:pt>
                <c:pt idx="4">
                  <c:v>0.16927314719941236</c:v>
                </c:pt>
                <c:pt idx="5">
                  <c:v>0.15642831097506538</c:v>
                </c:pt>
                <c:pt idx="6">
                  <c:v>0.14659780778492129</c:v>
                </c:pt>
                <c:pt idx="7">
                  <c:v>0.13884403348938507</c:v>
                </c:pt>
              </c:numCache>
            </c:numRef>
          </c:val>
          <c:extLst>
            <c:ext xmlns:c16="http://schemas.microsoft.com/office/drawing/2014/chart" uri="{C3380CC4-5D6E-409C-BE32-E72D297353CC}">
              <c16:uniqueId val="{00000000-3D48-4E2E-BBF2-072E30EA8E71}"/>
            </c:ext>
          </c:extLst>
        </c:ser>
        <c:dLbls>
          <c:showLegendKey val="0"/>
          <c:showVal val="0"/>
          <c:showCatName val="0"/>
          <c:showSerName val="0"/>
          <c:showPercent val="0"/>
          <c:showBubbleSize val="0"/>
        </c:dLbls>
        <c:gapWidth val="219"/>
        <c:overlap val="-27"/>
        <c:axId val="586650751"/>
        <c:axId val="586653151"/>
      </c:barChart>
      <c:catAx>
        <c:axId val="586650751"/>
        <c:scaling>
          <c:orientation val="minMax"/>
        </c:scaling>
        <c:delete val="0"/>
        <c:axPos val="b"/>
        <c:numFmt formatCode="yyyy&quot; 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002060"/>
                </a:solidFill>
                <a:latin typeface="+mn-lt"/>
                <a:ea typeface="+mn-ea"/>
                <a:cs typeface="+mn-cs"/>
              </a:defRPr>
            </a:pPr>
            <a:endParaRPr lang="en-US"/>
          </a:p>
        </c:txPr>
        <c:crossAx val="586653151"/>
        <c:crosses val="autoZero"/>
        <c:auto val="1"/>
        <c:lblAlgn val="ctr"/>
        <c:lblOffset val="100"/>
        <c:noMultiLvlLbl val="0"/>
      </c:catAx>
      <c:valAx>
        <c:axId val="586653151"/>
        <c:scaling>
          <c:orientation val="minMax"/>
        </c:scaling>
        <c:delete val="0"/>
        <c:axPos val="l"/>
        <c:majorGridlines>
          <c:spPr>
            <a:ln w="9525" cap="flat" cmpd="sng" algn="ctr">
              <a:no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rgbClr val="002060"/>
                </a:solidFill>
                <a:latin typeface="+mn-lt"/>
                <a:ea typeface="+mn-ea"/>
                <a:cs typeface="+mn-cs"/>
              </a:defRPr>
            </a:pPr>
            <a:endParaRPr lang="en-US"/>
          </a:p>
        </c:txPr>
        <c:crossAx val="5866507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ROA-</a:t>
            </a:r>
            <a:r>
              <a:rPr lang="en-US" b="1" baseline="0">
                <a:solidFill>
                  <a:srgbClr val="002060"/>
                </a:solidFill>
              </a:rPr>
              <a:t> DuPont Equation</a:t>
            </a:r>
            <a:endParaRPr lang="en-US" b="1">
              <a:solidFill>
                <a:srgbClr val="00206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tx>
            <c:strRef>
              <c:f>'DuPont Analysis'!$B$39</c:f>
              <c:strCache>
                <c:ptCount val="1"/>
                <c:pt idx="0">
                  <c:v>Return on Asset</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Analysis'!$C$3:$J$3</c:f>
              <c:numCache>
                <c:formatCode>0"A"</c:formatCode>
                <c:ptCount val="8"/>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f>'DuPont Analysis'!$C$39:$J$39</c:f>
              <c:numCache>
                <c:formatCode>0.0%;\(0.0%\)</c:formatCode>
                <c:ptCount val="8"/>
                <c:pt idx="1">
                  <c:v>6.1431820774555806E-2</c:v>
                </c:pt>
                <c:pt idx="2">
                  <c:v>0.10279436615808486</c:v>
                </c:pt>
                <c:pt idx="3">
                  <c:v>9.0902503619061797E-2</c:v>
                </c:pt>
                <c:pt idx="4">
                  <c:v>9.0427966052446795E-2</c:v>
                </c:pt>
                <c:pt idx="5">
                  <c:v>8.9891876123254694E-2</c:v>
                </c:pt>
                <c:pt idx="6">
                  <c:v>8.930601445431445E-2</c:v>
                </c:pt>
                <c:pt idx="7">
                  <c:v>8.8695370919983141E-2</c:v>
                </c:pt>
              </c:numCache>
            </c:numRef>
          </c:val>
          <c:extLst>
            <c:ext xmlns:c16="http://schemas.microsoft.com/office/drawing/2014/chart" uri="{C3380CC4-5D6E-409C-BE32-E72D297353CC}">
              <c16:uniqueId val="{00000000-72D9-4145-85C7-DEE50E732ABD}"/>
            </c:ext>
          </c:extLst>
        </c:ser>
        <c:dLbls>
          <c:showLegendKey val="0"/>
          <c:showVal val="0"/>
          <c:showCatName val="0"/>
          <c:showSerName val="0"/>
          <c:showPercent val="0"/>
          <c:showBubbleSize val="0"/>
        </c:dLbls>
        <c:gapWidth val="219"/>
        <c:overlap val="-27"/>
        <c:axId val="542958847"/>
        <c:axId val="542943967"/>
      </c:barChart>
      <c:catAx>
        <c:axId val="542958847"/>
        <c:scaling>
          <c:orientation val="minMax"/>
        </c:scaling>
        <c:delete val="0"/>
        <c:axPos val="b"/>
        <c:numFmt formatCode="yyyy&quot; 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002060"/>
                </a:solidFill>
                <a:latin typeface="+mn-lt"/>
                <a:ea typeface="+mn-ea"/>
                <a:cs typeface="+mn-cs"/>
              </a:defRPr>
            </a:pPr>
            <a:endParaRPr lang="en-US"/>
          </a:p>
        </c:txPr>
        <c:crossAx val="542943967"/>
        <c:crosses val="autoZero"/>
        <c:auto val="1"/>
        <c:lblAlgn val="ctr"/>
        <c:lblOffset val="100"/>
        <c:noMultiLvlLbl val="0"/>
      </c:catAx>
      <c:valAx>
        <c:axId val="542943967"/>
        <c:scaling>
          <c:orientation val="minMax"/>
        </c:scaling>
        <c:delete val="0"/>
        <c:axPos val="l"/>
        <c:majorGridlines>
          <c:spPr>
            <a:ln w="9525" cap="flat" cmpd="sng" algn="ctr">
              <a:no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002060"/>
                </a:solidFill>
                <a:latin typeface="+mn-lt"/>
                <a:ea typeface="+mn-ea"/>
                <a:cs typeface="+mn-cs"/>
              </a:defRPr>
            </a:pPr>
            <a:endParaRPr lang="en-US"/>
          </a:p>
        </c:txPr>
        <c:crossAx val="5429588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'Altman Z Score'!$B$32</c:f>
              <c:strCache>
                <c:ptCount val="1"/>
                <c:pt idx="0">
                  <c:v>Final Score</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Score'!$C$3:$J$3</c:f>
              <c:numCache>
                <c:formatCode>0" A"</c:formatCode>
                <c:ptCount val="8"/>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f>'Altman Z Score'!$C$32:$J$32</c:f>
              <c:numCache>
                <c:formatCode>#,##0;\(#,##0\);\-</c:formatCode>
                <c:ptCount val="8"/>
                <c:pt idx="1">
                  <c:v>7.4633887544263384</c:v>
                </c:pt>
                <c:pt idx="2">
                  <c:v>10.351841021109122</c:v>
                </c:pt>
                <c:pt idx="3">
                  <c:v>13.90458919474141</c:v>
                </c:pt>
                <c:pt idx="4">
                  <c:v>14.178310332295958</c:v>
                </c:pt>
                <c:pt idx="5">
                  <c:v>14.439871658145986</c:v>
                </c:pt>
                <c:pt idx="6">
                  <c:v>14.691808604062791</c:v>
                </c:pt>
                <c:pt idx="7">
                  <c:v>14.936524047177947</c:v>
                </c:pt>
              </c:numCache>
            </c:numRef>
          </c:val>
          <c:smooth val="0"/>
          <c:extLst>
            <c:ext xmlns:c16="http://schemas.microsoft.com/office/drawing/2014/chart" uri="{C3380CC4-5D6E-409C-BE32-E72D297353CC}">
              <c16:uniqueId val="{00000000-ABDD-4411-8B5F-D2ABF4019468}"/>
            </c:ext>
          </c:extLst>
        </c:ser>
        <c:dLbls>
          <c:dLblPos val="t"/>
          <c:showLegendKey val="0"/>
          <c:showVal val="1"/>
          <c:showCatName val="0"/>
          <c:showSerName val="0"/>
          <c:showPercent val="0"/>
          <c:showBubbleSize val="0"/>
        </c:dLbls>
        <c:smooth val="0"/>
        <c:axId val="1528812112"/>
        <c:axId val="1528815472"/>
      </c:lineChart>
      <c:catAx>
        <c:axId val="1528812112"/>
        <c:scaling>
          <c:orientation val="minMax"/>
        </c:scaling>
        <c:delete val="0"/>
        <c:axPos val="b"/>
        <c:numFmt formatCode="yyyy&quot; 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528815472"/>
        <c:crosses val="autoZero"/>
        <c:auto val="1"/>
        <c:lblAlgn val="ctr"/>
        <c:lblOffset val="100"/>
        <c:noMultiLvlLbl val="0"/>
      </c:catAx>
      <c:valAx>
        <c:axId val="1528815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28812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Beta</a:t>
            </a:r>
            <a:r>
              <a:rPr lang="en-IN" baseline="0"/>
              <a:t> Slope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 Beta Calculation'!$E$4:$E$264</c:f>
              <c:numCache>
                <c:formatCode>General</c:formatCode>
                <c:ptCount val="261"/>
                <c:pt idx="0">
                  <c:v>1.7822143215278842E-2</c:v>
                </c:pt>
                <c:pt idx="1">
                  <c:v>-6.0949395432154108E-2</c:v>
                </c:pt>
                <c:pt idx="2">
                  <c:v>1.1493156564452271E-2</c:v>
                </c:pt>
                <c:pt idx="3">
                  <c:v>6.9306930693069256E-3</c:v>
                </c:pt>
                <c:pt idx="4">
                  <c:v>-4.0080535655756908E-2</c:v>
                </c:pt>
                <c:pt idx="5">
                  <c:v>-1.9608799570752559E-2</c:v>
                </c:pt>
                <c:pt idx="6">
                  <c:v>2.2886710781630897E-2</c:v>
                </c:pt>
                <c:pt idx="7">
                  <c:v>-6.0946544092611514E-2</c:v>
                </c:pt>
                <c:pt idx="8">
                  <c:v>-1.5953589557650538E-2</c:v>
                </c:pt>
                <c:pt idx="9">
                  <c:v>-5.2110748499841078E-3</c:v>
                </c:pt>
                <c:pt idx="10">
                  <c:v>-8.6671252447219405E-2</c:v>
                </c:pt>
                <c:pt idx="11">
                  <c:v>7.1027171079311682E-2</c:v>
                </c:pt>
                <c:pt idx="12">
                  <c:v>-7.5025693730729731E-2</c:v>
                </c:pt>
                <c:pt idx="13">
                  <c:v>0.12701754385964911</c:v>
                </c:pt>
                <c:pt idx="14">
                  <c:v>1.8109173931091786E-2</c:v>
                </c:pt>
                <c:pt idx="15">
                  <c:v>8.8680495387593941E-3</c:v>
                </c:pt>
                <c:pt idx="16">
                  <c:v>6.56731497852999E-3</c:v>
                </c:pt>
                <c:pt idx="17">
                  <c:v>6.5395232120451702E-2</c:v>
                </c:pt>
                <c:pt idx="18">
                  <c:v>2.0256265309968019E-2</c:v>
                </c:pt>
                <c:pt idx="19">
                  <c:v>5.5868501246652477E-2</c:v>
                </c:pt>
                <c:pt idx="20">
                  <c:v>2.0552737449711336E-3</c:v>
                </c:pt>
                <c:pt idx="21">
                  <c:v>3.7224525420030553E-2</c:v>
                </c:pt>
                <c:pt idx="22">
                  <c:v>-1.1906765398855657E-2</c:v>
                </c:pt>
                <c:pt idx="23">
                  <c:v>-3.7939110070257596E-2</c:v>
                </c:pt>
                <c:pt idx="24">
                  <c:v>-3.0981676551296806E-2</c:v>
                </c:pt>
                <c:pt idx="25">
                  <c:v>2.3979172375993424E-2</c:v>
                </c:pt>
                <c:pt idx="26">
                  <c:v>-1.9626209911235903E-3</c:v>
                </c:pt>
                <c:pt idx="27">
                  <c:v>5.2290502793295533E-3</c:v>
                </c:pt>
                <c:pt idx="28">
                  <c:v>1.1292904143695628E-2</c:v>
                </c:pt>
                <c:pt idx="29">
                  <c:v>-1.8904422755649645E-3</c:v>
                </c:pt>
                <c:pt idx="30">
                  <c:v>-8.4306038849491324E-2</c:v>
                </c:pt>
                <c:pt idx="31">
                  <c:v>-5.1806243686564925E-2</c:v>
                </c:pt>
                <c:pt idx="32">
                  <c:v>2.7851055194805241E-2</c:v>
                </c:pt>
                <c:pt idx="33">
                  <c:v>2.7491239326785415E-2</c:v>
                </c:pt>
                <c:pt idx="34">
                  <c:v>-4.9236237871073112E-2</c:v>
                </c:pt>
                <c:pt idx="35">
                  <c:v>-5.1028141262062315E-2</c:v>
                </c:pt>
                <c:pt idx="36">
                  <c:v>6.175797263482918E-3</c:v>
                </c:pt>
                <c:pt idx="37">
                  <c:v>-8.9951849304204402E-4</c:v>
                </c:pt>
                <c:pt idx="38">
                  <c:v>-1.2233873530346374E-2</c:v>
                </c:pt>
                <c:pt idx="39">
                  <c:v>7.8279984987400571E-3</c:v>
                </c:pt>
                <c:pt idx="40">
                  <c:v>1.9311592275363065E-2</c:v>
                </c:pt>
                <c:pt idx="41">
                  <c:v>-2.6670146137786978E-2</c:v>
                </c:pt>
                <c:pt idx="42">
                  <c:v>-8.0969488980642518E-2</c:v>
                </c:pt>
                <c:pt idx="43">
                  <c:v>4.1484333975144491E-2</c:v>
                </c:pt>
                <c:pt idx="44">
                  <c:v>-8.1792717086835182E-3</c:v>
                </c:pt>
                <c:pt idx="45">
                  <c:v>1.1296882060557067E-4</c:v>
                </c:pt>
                <c:pt idx="46">
                  <c:v>-5.7155766406867752E-2</c:v>
                </c:pt>
                <c:pt idx="47">
                  <c:v>5.7505690667306094E-3</c:v>
                </c:pt>
                <c:pt idx="48">
                  <c:v>8.6956521739130405E-2</c:v>
                </c:pt>
                <c:pt idx="49">
                  <c:v>3.4520547945205231E-3</c:v>
                </c:pt>
                <c:pt idx="50">
                  <c:v>6.203243597444446E-2</c:v>
                </c:pt>
                <c:pt idx="51">
                  <c:v>2.8330505424443368E-2</c:v>
                </c:pt>
                <c:pt idx="52">
                  <c:v>-3.3750000000000002E-2</c:v>
                </c:pt>
                <c:pt idx="53">
                  <c:v>-2.1578266494178461E-2</c:v>
                </c:pt>
                <c:pt idx="54">
                  <c:v>-2.8665115295113262E-2</c:v>
                </c:pt>
                <c:pt idx="55">
                  <c:v>3.4846999891103929E-3</c:v>
                </c:pt>
                <c:pt idx="56">
                  <c:v>-4.2647856755290356E-2</c:v>
                </c:pt>
                <c:pt idx="57">
                  <c:v>2.4427567445023817E-2</c:v>
                </c:pt>
                <c:pt idx="58">
                  <c:v>2.1853388658367848E-2</c:v>
                </c:pt>
                <c:pt idx="59">
                  <c:v>1.5051434759068767E-2</c:v>
                </c:pt>
                <c:pt idx="60">
                  <c:v>-6.7740558992958281E-3</c:v>
                </c:pt>
                <c:pt idx="61">
                  <c:v>-3.5390150904892344E-2</c:v>
                </c:pt>
                <c:pt idx="62">
                  <c:v>-2.7780870727090574E-2</c:v>
                </c:pt>
                <c:pt idx="63">
                  <c:v>6.5853518868464758E-2</c:v>
                </c:pt>
                <c:pt idx="64">
                  <c:v>-5.6949443937033377E-3</c:v>
                </c:pt>
                <c:pt idx="65">
                  <c:v>-2.5341762576322462E-2</c:v>
                </c:pt>
                <c:pt idx="66">
                  <c:v>-8.3712163210998506E-3</c:v>
                </c:pt>
                <c:pt idx="67">
                  <c:v>-2.4878403309666331E-2</c:v>
                </c:pt>
                <c:pt idx="68">
                  <c:v>5.3319573443412847E-3</c:v>
                </c:pt>
                <c:pt idx="69">
                  <c:v>1.6367265469061903E-2</c:v>
                </c:pt>
                <c:pt idx="70">
                  <c:v>-1.8123667377398664E-2</c:v>
                </c:pt>
                <c:pt idx="71">
                  <c:v>-3.1316075204297487E-2</c:v>
                </c:pt>
                <c:pt idx="72">
                  <c:v>2.9142823432245873E-2</c:v>
                </c:pt>
                <c:pt idx="73">
                  <c:v>-1.5133276010318065E-2</c:v>
                </c:pt>
                <c:pt idx="74">
                  <c:v>-7.3860660031430048E-2</c:v>
                </c:pt>
                <c:pt idx="75">
                  <c:v>-2.3755656108597291E-2</c:v>
                </c:pt>
                <c:pt idx="76">
                  <c:v>-4.6349942062572352E-3</c:v>
                </c:pt>
                <c:pt idx="77">
                  <c:v>-6.0664855775449458E-2</c:v>
                </c:pt>
                <c:pt idx="78">
                  <c:v>4.6130542550261555E-2</c:v>
                </c:pt>
                <c:pt idx="79">
                  <c:v>9.7406871133341438E-3</c:v>
                </c:pt>
                <c:pt idx="80">
                  <c:v>-2.2487289792725778E-2</c:v>
                </c:pt>
                <c:pt idx="81">
                  <c:v>-1.7003400680136102E-2</c:v>
                </c:pt>
                <c:pt idx="82">
                  <c:v>-2.645502645502553E-3</c:v>
                </c:pt>
                <c:pt idx="83">
                  <c:v>-1.972386587771149E-3</c:v>
                </c:pt>
                <c:pt idx="84">
                  <c:v>-1.0631048112307497E-2</c:v>
                </c:pt>
                <c:pt idx="85">
                  <c:v>-1.1158561785369916E-2</c:v>
                </c:pt>
                <c:pt idx="86">
                  <c:v>-3.4550013931457284E-2</c:v>
                </c:pt>
                <c:pt idx="87">
                  <c:v>-7.8354978354978358E-2</c:v>
                </c:pt>
                <c:pt idx="88">
                  <c:v>-2.011899170189442E-2</c:v>
                </c:pt>
                <c:pt idx="89">
                  <c:v>3.690980266837094E-2</c:v>
                </c:pt>
                <c:pt idx="90">
                  <c:v>-1.4099699514600496E-2</c:v>
                </c:pt>
                <c:pt idx="91">
                  <c:v>-6.5645514223193905E-3</c:v>
                </c:pt>
                <c:pt idx="92">
                  <c:v>1.5733165512901194E-2</c:v>
                </c:pt>
                <c:pt idx="93">
                  <c:v>8.7283147459727248E-2</c:v>
                </c:pt>
                <c:pt idx="94">
                  <c:v>-1.538571123299378E-2</c:v>
                </c:pt>
                <c:pt idx="95">
                  <c:v>-7.957751573463447E-4</c:v>
                </c:pt>
                <c:pt idx="96">
                  <c:v>-3.518679409209393E-2</c:v>
                </c:pt>
                <c:pt idx="97">
                  <c:v>-3.0016509079988028E-4</c:v>
                </c:pt>
                <c:pt idx="98">
                  <c:v>3.8958114397237634E-2</c:v>
                </c:pt>
                <c:pt idx="99">
                  <c:v>8.3808973340076341E-3</c:v>
                </c:pt>
                <c:pt idx="100">
                  <c:v>-5.2733395428816977E-2</c:v>
                </c:pt>
                <c:pt idx="101">
                  <c:v>-1.6715830875122968E-2</c:v>
                </c:pt>
                <c:pt idx="102">
                  <c:v>3.6000000000000053E-2</c:v>
                </c:pt>
                <c:pt idx="103">
                  <c:v>-3.6382536382536426E-2</c:v>
                </c:pt>
                <c:pt idx="104">
                  <c:v>4.4691015564802938E-3</c:v>
                </c:pt>
                <c:pt idx="105">
                  <c:v>-7.9011966861000388E-3</c:v>
                </c:pt>
                <c:pt idx="106">
                  <c:v>-2.9691486893992248E-2</c:v>
                </c:pt>
                <c:pt idx="107">
                  <c:v>-1.6415650649454046E-2</c:v>
                </c:pt>
                <c:pt idx="108">
                  <c:v>6.6434416268329674E-3</c:v>
                </c:pt>
                <c:pt idx="109">
                  <c:v>-3.3319919517102621E-2</c:v>
                </c:pt>
                <c:pt idx="110">
                  <c:v>-3.2137207559736904E-2</c:v>
                </c:pt>
                <c:pt idx="111">
                  <c:v>-5.1526881720430066E-2</c:v>
                </c:pt>
                <c:pt idx="112">
                  <c:v>-4.1719571920914279E-2</c:v>
                </c:pt>
                <c:pt idx="113">
                  <c:v>-1.9875070982395774E-3</c:v>
                </c:pt>
                <c:pt idx="114">
                  <c:v>1.4319582740635285E-2</c:v>
                </c:pt>
                <c:pt idx="115">
                  <c:v>-4.160433807030655E-2</c:v>
                </c:pt>
                <c:pt idx="116">
                  <c:v>-4.3898156277436626E-3</c:v>
                </c:pt>
                <c:pt idx="117">
                  <c:v>1.2051734273956534E-2</c:v>
                </c:pt>
                <c:pt idx="118">
                  <c:v>-4.9956433343014917E-2</c:v>
                </c:pt>
                <c:pt idx="119">
                  <c:v>8.3562621012942765E-3</c:v>
                </c:pt>
                <c:pt idx="120">
                  <c:v>-8.3072258716523489E-2</c:v>
                </c:pt>
                <c:pt idx="121">
                  <c:v>4.5960542268268505E-2</c:v>
                </c:pt>
                <c:pt idx="122">
                  <c:v>-1.4752370916754538E-2</c:v>
                </c:pt>
                <c:pt idx="123">
                  <c:v>3.9572192513369013E-2</c:v>
                </c:pt>
                <c:pt idx="124">
                  <c:v>4.2181069958847385E-3</c:v>
                </c:pt>
                <c:pt idx="125">
                  <c:v>5.9215244339719302E-2</c:v>
                </c:pt>
                <c:pt idx="126">
                  <c:v>-1.1122932585356472E-2</c:v>
                </c:pt>
                <c:pt idx="127">
                  <c:v>-4.8806729264475698E-2</c:v>
                </c:pt>
                <c:pt idx="128">
                  <c:v>8.9460154241645714E-3</c:v>
                </c:pt>
                <c:pt idx="129">
                  <c:v>-0.12270688952303307</c:v>
                </c:pt>
                <c:pt idx="130">
                  <c:v>-2.4163568773234181E-2</c:v>
                </c:pt>
                <c:pt idx="131">
                  <c:v>1.488095238095238E-2</c:v>
                </c:pt>
                <c:pt idx="132">
                  <c:v>3.0615835777126094E-2</c:v>
                </c:pt>
                <c:pt idx="133">
                  <c:v>1.399954473025272E-2</c:v>
                </c:pt>
                <c:pt idx="134">
                  <c:v>5.6572005836794163E-2</c:v>
                </c:pt>
                <c:pt idx="135">
                  <c:v>-7.6489960692658968E-3</c:v>
                </c:pt>
                <c:pt idx="136">
                  <c:v>7.8150090996681725E-3</c:v>
                </c:pt>
                <c:pt idx="137">
                  <c:v>7.0639473125132843E-2</c:v>
                </c:pt>
                <c:pt idx="138">
                  <c:v>-9.7331084432979484E-2</c:v>
                </c:pt>
                <c:pt idx="139">
                  <c:v>0.136623433721697</c:v>
                </c:pt>
                <c:pt idx="140">
                  <c:v>0.15385359249589012</c:v>
                </c:pt>
                <c:pt idx="141">
                  <c:v>-0.10408984244049604</c:v>
                </c:pt>
                <c:pt idx="142">
                  <c:v>7.1655753040224479E-2</c:v>
                </c:pt>
                <c:pt idx="143">
                  <c:v>-1.361731843575421E-2</c:v>
                </c:pt>
                <c:pt idx="144">
                  <c:v>6.902654867256647E-3</c:v>
                </c:pt>
                <c:pt idx="145">
                  <c:v>8.5691685709263485E-2</c:v>
                </c:pt>
                <c:pt idx="146">
                  <c:v>7.884724358455443E-2</c:v>
                </c:pt>
                <c:pt idx="147">
                  <c:v>-4.3220529751632063E-2</c:v>
                </c:pt>
                <c:pt idx="148">
                  <c:v>2.5409771782605246E-2</c:v>
                </c:pt>
                <c:pt idx="149">
                  <c:v>5.720841300191197E-2</c:v>
                </c:pt>
                <c:pt idx="150">
                  <c:v>3.848658033711945E-2</c:v>
                </c:pt>
                <c:pt idx="151">
                  <c:v>-1.9157088122605363E-2</c:v>
                </c:pt>
                <c:pt idx="152">
                  <c:v>-4.1548295454545615E-2</c:v>
                </c:pt>
                <c:pt idx="153">
                  <c:v>-9.2849203408669784E-2</c:v>
                </c:pt>
                <c:pt idx="154">
                  <c:v>-7.2455481130534266E-2</c:v>
                </c:pt>
                <c:pt idx="155">
                  <c:v>1.7525319242624474E-2</c:v>
                </c:pt>
                <c:pt idx="156">
                  <c:v>-5.1756967284057501E-2</c:v>
                </c:pt>
                <c:pt idx="157">
                  <c:v>6.2979189485213499E-2</c:v>
                </c:pt>
                <c:pt idx="158">
                  <c:v>-8.7927185299673666E-2</c:v>
                </c:pt>
                <c:pt idx="159">
                  <c:v>3.2291470532856401E-2</c:v>
                </c:pt>
                <c:pt idx="160">
                  <c:v>0.11582307341541256</c:v>
                </c:pt>
                <c:pt idx="161">
                  <c:v>-5.8847568451164602E-2</c:v>
                </c:pt>
                <c:pt idx="162">
                  <c:v>-6.5653495440729501E-2</c:v>
                </c:pt>
                <c:pt idx="163">
                  <c:v>5.084115624128635E-2</c:v>
                </c:pt>
                <c:pt idx="164">
                  <c:v>1.5124712542013035E-2</c:v>
                </c:pt>
                <c:pt idx="165">
                  <c:v>8.2861374923760611E-2</c:v>
                </c:pt>
                <c:pt idx="166">
                  <c:v>0.1614901834567106</c:v>
                </c:pt>
                <c:pt idx="167">
                  <c:v>5.0987183927952991E-2</c:v>
                </c:pt>
                <c:pt idx="168">
                  <c:v>1.8126689077845891E-2</c:v>
                </c:pt>
                <c:pt idx="169">
                  <c:v>5.8914929431568001E-2</c:v>
                </c:pt>
                <c:pt idx="170">
                  <c:v>7.3978967962827586E-3</c:v>
                </c:pt>
                <c:pt idx="171">
                  <c:v>-2.1363112217029859E-2</c:v>
                </c:pt>
                <c:pt idx="172">
                  <c:v>-9.7550387596899157E-2</c:v>
                </c:pt>
                <c:pt idx="173">
                  <c:v>8.2462891698719158E-4</c:v>
                </c:pt>
                <c:pt idx="174">
                  <c:v>5.5959901126064311E-2</c:v>
                </c:pt>
                <c:pt idx="175">
                  <c:v>-7.7378243058716292E-3</c:v>
                </c:pt>
                <c:pt idx="176">
                  <c:v>4.5216251638269837E-3</c:v>
                </c:pt>
                <c:pt idx="177">
                  <c:v>2.8377584969665304E-2</c:v>
                </c:pt>
                <c:pt idx="178">
                  <c:v>-8.6653133722405462E-2</c:v>
                </c:pt>
                <c:pt idx="179">
                  <c:v>-9.3068481733574356E-3</c:v>
                </c:pt>
                <c:pt idx="180">
                  <c:v>0.13670779584969153</c:v>
                </c:pt>
                <c:pt idx="181">
                  <c:v>2.5286789194524798E-3</c:v>
                </c:pt>
                <c:pt idx="182">
                  <c:v>2.5653645032297674E-2</c:v>
                </c:pt>
                <c:pt idx="183">
                  <c:v>2.6091650671784993E-2</c:v>
                </c:pt>
                <c:pt idx="184">
                  <c:v>-6.1378383118020864E-3</c:v>
                </c:pt>
                <c:pt idx="185">
                  <c:v>1.2880837548523689E-2</c:v>
                </c:pt>
                <c:pt idx="186">
                  <c:v>-1.5794669299111542E-2</c:v>
                </c:pt>
                <c:pt idx="187">
                  <c:v>3.3866304796743053E-2</c:v>
                </c:pt>
                <c:pt idx="188">
                  <c:v>4.9078354163100059E-2</c:v>
                </c:pt>
                <c:pt idx="189">
                  <c:v>-4.1179350486862977E-2</c:v>
                </c:pt>
                <c:pt idx="190">
                  <c:v>-1.7587654601157511E-3</c:v>
                </c:pt>
                <c:pt idx="191">
                  <c:v>-4.1659562375674822E-2</c:v>
                </c:pt>
                <c:pt idx="192">
                  <c:v>-1.0912110069979856E-2</c:v>
                </c:pt>
                <c:pt idx="193">
                  <c:v>2.2005036575128836E-2</c:v>
                </c:pt>
                <c:pt idx="194">
                  <c:v>-3.5318275154004E-2</c:v>
                </c:pt>
                <c:pt idx="195">
                  <c:v>-1.6420361247948077E-3</c:v>
                </c:pt>
                <c:pt idx="196">
                  <c:v>4.3372319688109187E-2</c:v>
                </c:pt>
                <c:pt idx="197">
                  <c:v>1.0801027557216221E-2</c:v>
                </c:pt>
                <c:pt idx="198">
                  <c:v>1.9060821348120633E-3</c:v>
                </c:pt>
                <c:pt idx="199">
                  <c:v>2.5366078634843636E-3</c:v>
                </c:pt>
                <c:pt idx="200">
                  <c:v>-3.691776883266254E-2</c:v>
                </c:pt>
                <c:pt idx="201">
                  <c:v>-4.4662049199904408E-2</c:v>
                </c:pt>
                <c:pt idx="202">
                  <c:v>2.9374999999999929E-2</c:v>
                </c:pt>
                <c:pt idx="203">
                  <c:v>1.5482695810564733E-2</c:v>
                </c:pt>
                <c:pt idx="204">
                  <c:v>-5.2017937219731216E-3</c:v>
                </c:pt>
                <c:pt idx="205">
                  <c:v>9.8870056497175243E-2</c:v>
                </c:pt>
                <c:pt idx="206">
                  <c:v>-2.2698681835584999E-2</c:v>
                </c:pt>
                <c:pt idx="207">
                  <c:v>4.0799194089993239E-2</c:v>
                </c:pt>
                <c:pt idx="208">
                  <c:v>-5.6030542560627991E-2</c:v>
                </c:pt>
                <c:pt idx="209">
                  <c:v>-3.1216177727143364E-2</c:v>
                </c:pt>
                <c:pt idx="210">
                  <c:v>2.516610807314636E-2</c:v>
                </c:pt>
                <c:pt idx="211">
                  <c:v>-4.0206481215944889E-2</c:v>
                </c:pt>
                <c:pt idx="212">
                  <c:v>-4.2010278474961166E-2</c:v>
                </c:pt>
                <c:pt idx="213">
                  <c:v>5.2398477948974072E-3</c:v>
                </c:pt>
                <c:pt idx="214">
                  <c:v>-6.205398696866273E-3</c:v>
                </c:pt>
                <c:pt idx="215">
                  <c:v>6.2441461130190445E-3</c:v>
                </c:pt>
                <c:pt idx="216">
                  <c:v>2.128451753025136E-2</c:v>
                </c:pt>
                <c:pt idx="217">
                  <c:v>5.3408676631425393E-2</c:v>
                </c:pt>
                <c:pt idx="218">
                  <c:v>-3.6511507181173283E-2</c:v>
                </c:pt>
                <c:pt idx="219">
                  <c:v>1.7540708812260577E-2</c:v>
                </c:pt>
                <c:pt idx="220">
                  <c:v>-8.0014120138847157E-3</c:v>
                </c:pt>
                <c:pt idx="221">
                  <c:v>-6.2629737263507512E-2</c:v>
                </c:pt>
                <c:pt idx="222">
                  <c:v>-3.4482758620689759E-2</c:v>
                </c:pt>
                <c:pt idx="223">
                  <c:v>7.5360419397117019E-3</c:v>
                </c:pt>
                <c:pt idx="224">
                  <c:v>4.6829268292682856E-3</c:v>
                </c:pt>
                <c:pt idx="225">
                  <c:v>-2.880818281867022E-2</c:v>
                </c:pt>
                <c:pt idx="226">
                  <c:v>3.0862551659778664E-2</c:v>
                </c:pt>
                <c:pt idx="227">
                  <c:v>5.0759780148722886E-2</c:v>
                </c:pt>
                <c:pt idx="228">
                  <c:v>8.5538461538460699E-3</c:v>
                </c:pt>
                <c:pt idx="229">
                  <c:v>2.269815119897509E-2</c:v>
                </c:pt>
                <c:pt idx="230">
                  <c:v>-4.3553487262096596E-2</c:v>
                </c:pt>
                <c:pt idx="231">
                  <c:v>2.6823030378641453E-2</c:v>
                </c:pt>
                <c:pt idx="232">
                  <c:v>-5.7104671648138053E-2</c:v>
                </c:pt>
                <c:pt idx="233">
                  <c:v>2.5320533470781382E-2</c:v>
                </c:pt>
                <c:pt idx="234">
                  <c:v>2.3312806334045547E-2</c:v>
                </c:pt>
                <c:pt idx="235">
                  <c:v>-2.5913417255142762E-2</c:v>
                </c:pt>
                <c:pt idx="236">
                  <c:v>9.1407678244973655E-3</c:v>
                </c:pt>
                <c:pt idx="237">
                  <c:v>-2.6611694152923658E-2</c:v>
                </c:pt>
                <c:pt idx="238">
                  <c:v>1.4824797843665784E-2</c:v>
                </c:pt>
                <c:pt idx="239">
                  <c:v>1.0371213558464648E-2</c:v>
                </c:pt>
                <c:pt idx="240">
                  <c:v>-3.0043187081429626E-2</c:v>
                </c:pt>
                <c:pt idx="241">
                  <c:v>9.4857069110150273E-3</c:v>
                </c:pt>
                <c:pt idx="242">
                  <c:v>5.8361032983891559E-2</c:v>
                </c:pt>
                <c:pt idx="243">
                  <c:v>-8.3106843027118391E-2</c:v>
                </c:pt>
                <c:pt idx="244">
                  <c:v>5.5398195112311421E-2</c:v>
                </c:pt>
                <c:pt idx="245">
                  <c:v>2.1345649731618947E-2</c:v>
                </c:pt>
                <c:pt idx="246">
                  <c:v>4.2165729650453813E-3</c:v>
                </c:pt>
                <c:pt idx="247">
                  <c:v>-4.9169354347958452E-2</c:v>
                </c:pt>
                <c:pt idx="248">
                  <c:v>-9.5360000000000583E-3</c:v>
                </c:pt>
                <c:pt idx="249">
                  <c:v>-4.529594210390276E-2</c:v>
                </c:pt>
                <c:pt idx="250">
                  <c:v>5.4551607445008476E-2</c:v>
                </c:pt>
                <c:pt idx="251">
                  <c:v>5.7249213786021352E-2</c:v>
                </c:pt>
                <c:pt idx="252">
                  <c:v>3.2538092636435464E-2</c:v>
                </c:pt>
                <c:pt idx="253">
                  <c:v>-3.4393556352519221E-2</c:v>
                </c:pt>
                <c:pt idx="254">
                  <c:v>-4.1646371164150042E-2</c:v>
                </c:pt>
                <c:pt idx="255">
                  <c:v>6.1626429479034236E-3</c:v>
                </c:pt>
                <c:pt idx="256">
                  <c:v>-8.8400580918112509E-4</c:v>
                </c:pt>
                <c:pt idx="257">
                  <c:v>-4.9168931302534295E-2</c:v>
                </c:pt>
                <c:pt idx="258">
                  <c:v>-1.5619807244931835E-2</c:v>
                </c:pt>
                <c:pt idx="259">
                  <c:v>8.0351114112086466E-2</c:v>
                </c:pt>
                <c:pt idx="260">
                  <c:v>-9.6749999999999933E-2</c:v>
                </c:pt>
              </c:numCache>
            </c:numRef>
          </c:xVal>
          <c:yVal>
            <c:numRef>
              <c:f>' Beta Calculation'!$F$4:$F$264</c:f>
              <c:numCache>
                <c:formatCode>General</c:formatCode>
                <c:ptCount val="261"/>
                <c:pt idx="0">
                  <c:v>-5.1378335038961007E-3</c:v>
                </c:pt>
                <c:pt idx="1">
                  <c:v>-3.3246018593665647E-2</c:v>
                </c:pt>
                <c:pt idx="2">
                  <c:v>1.5298667524598698E-3</c:v>
                </c:pt>
                <c:pt idx="3">
                  <c:v>3.9133540907850331E-3</c:v>
                </c:pt>
                <c:pt idx="4">
                  <c:v>-1.4777446686532154E-2</c:v>
                </c:pt>
                <c:pt idx="5">
                  <c:v>-1.8416053615801894E-2</c:v>
                </c:pt>
                <c:pt idx="6">
                  <c:v>2.6807655588145143E-2</c:v>
                </c:pt>
                <c:pt idx="7">
                  <c:v>-5.0092474800197413E-2</c:v>
                </c:pt>
                <c:pt idx="8">
                  <c:v>4.727990374405285E-3</c:v>
                </c:pt>
                <c:pt idx="9">
                  <c:v>-2.8392714892898661E-2</c:v>
                </c:pt>
                <c:pt idx="10">
                  <c:v>-4.3891544393787785E-2</c:v>
                </c:pt>
                <c:pt idx="11">
                  <c:v>1.5268707289832824E-2</c:v>
                </c:pt>
                <c:pt idx="12">
                  <c:v>-5.3936338414725053E-2</c:v>
                </c:pt>
                <c:pt idx="13">
                  <c:v>9.989200012613117E-2</c:v>
                </c:pt>
                <c:pt idx="14">
                  <c:v>1.5520682895713053E-2</c:v>
                </c:pt>
                <c:pt idx="15">
                  <c:v>-5.0497921504140753E-3</c:v>
                </c:pt>
                <c:pt idx="16">
                  <c:v>2.3277424480487509E-2</c:v>
                </c:pt>
                <c:pt idx="17">
                  <c:v>3.193996741880701E-2</c:v>
                </c:pt>
                <c:pt idx="18">
                  <c:v>9.8463347048450937E-3</c:v>
                </c:pt>
                <c:pt idx="19">
                  <c:v>1.6879728194800377E-2</c:v>
                </c:pt>
                <c:pt idx="20">
                  <c:v>-1.4496379993556491E-2</c:v>
                </c:pt>
                <c:pt idx="21">
                  <c:v>2.4128815348183393E-3</c:v>
                </c:pt>
                <c:pt idx="22">
                  <c:v>1.0050442593613481E-2</c:v>
                </c:pt>
                <c:pt idx="23">
                  <c:v>-1.7140777940221976E-2</c:v>
                </c:pt>
                <c:pt idx="24">
                  <c:v>-2.8285745731790678E-2</c:v>
                </c:pt>
                <c:pt idx="25">
                  <c:v>1.980937148191883E-2</c:v>
                </c:pt>
                <c:pt idx="26">
                  <c:v>4.7741090825868518E-3</c:v>
                </c:pt>
                <c:pt idx="27">
                  <c:v>-6.6975500934541507E-3</c:v>
                </c:pt>
                <c:pt idx="28">
                  <c:v>2.0273653860745051E-2</c:v>
                </c:pt>
                <c:pt idx="29">
                  <c:v>6.4748665116533205E-3</c:v>
                </c:pt>
                <c:pt idx="30">
                  <c:v>-9.505325708055689E-3</c:v>
                </c:pt>
                <c:pt idx="31">
                  <c:v>-1.045027004266972E-2</c:v>
                </c:pt>
                <c:pt idx="32">
                  <c:v>-1.6537841704443078E-2</c:v>
                </c:pt>
                <c:pt idx="33">
                  <c:v>2.127884277980862E-2</c:v>
                </c:pt>
                <c:pt idx="34">
                  <c:v>-4.448973737144607E-2</c:v>
                </c:pt>
                <c:pt idx="35">
                  <c:v>1.384583158776702E-2</c:v>
                </c:pt>
                <c:pt idx="36">
                  <c:v>9.7363690832834339E-3</c:v>
                </c:pt>
                <c:pt idx="37">
                  <c:v>-8.4642443649856382E-3</c:v>
                </c:pt>
                <c:pt idx="38">
                  <c:v>-1.0999083409715863E-2</c:v>
                </c:pt>
                <c:pt idx="39">
                  <c:v>-2.2430608565014226E-3</c:v>
                </c:pt>
                <c:pt idx="40">
                  <c:v>-6.2075539762676763E-3</c:v>
                </c:pt>
                <c:pt idx="41">
                  <c:v>-1.3420311965699511E-2</c:v>
                </c:pt>
                <c:pt idx="42">
                  <c:v>-3.8677430936967933E-2</c:v>
                </c:pt>
                <c:pt idx="43">
                  <c:v>4.4371553984342851E-2</c:v>
                </c:pt>
                <c:pt idx="44">
                  <c:v>-2.4413993343247583E-3</c:v>
                </c:pt>
                <c:pt idx="45">
                  <c:v>-1.4261856632490922E-2</c:v>
                </c:pt>
                <c:pt idx="46">
                  <c:v>-3.7825088895890563E-2</c:v>
                </c:pt>
                <c:pt idx="47">
                  <c:v>4.4908835064828633E-4</c:v>
                </c:pt>
                <c:pt idx="48">
                  <c:v>2.1049048360067026E-2</c:v>
                </c:pt>
                <c:pt idx="49">
                  <c:v>8.4079793372533254E-3</c:v>
                </c:pt>
                <c:pt idx="50">
                  <c:v>2.0045413260672183E-2</c:v>
                </c:pt>
                <c:pt idx="51">
                  <c:v>-8.576491224946043E-3</c:v>
                </c:pt>
                <c:pt idx="52">
                  <c:v>-1.9167659088337213E-2</c:v>
                </c:pt>
                <c:pt idx="53">
                  <c:v>7.5817510548529209E-4</c:v>
                </c:pt>
                <c:pt idx="54">
                  <c:v>-6.0425061577931358E-3</c:v>
                </c:pt>
                <c:pt idx="55">
                  <c:v>-1.5577362103247767E-2</c:v>
                </c:pt>
                <c:pt idx="56">
                  <c:v>-1.2994226658362848E-2</c:v>
                </c:pt>
                <c:pt idx="57">
                  <c:v>5.1558405384357466E-3</c:v>
                </c:pt>
                <c:pt idx="58">
                  <c:v>-2.7334147702420071E-4</c:v>
                </c:pt>
                <c:pt idx="59">
                  <c:v>-1.5196284556509501E-2</c:v>
                </c:pt>
                <c:pt idx="60">
                  <c:v>-1.8168832859757886E-2</c:v>
                </c:pt>
                <c:pt idx="61">
                  <c:v>-5.4272893390719841E-3</c:v>
                </c:pt>
                <c:pt idx="62">
                  <c:v>-2.6025694319171223E-2</c:v>
                </c:pt>
                <c:pt idx="63">
                  <c:v>3.1442071335533145E-2</c:v>
                </c:pt>
                <c:pt idx="64">
                  <c:v>1.5796120162157683E-2</c:v>
                </c:pt>
                <c:pt idx="65">
                  <c:v>9.609287633014026E-3</c:v>
                </c:pt>
                <c:pt idx="66">
                  <c:v>-3.8387241047893785E-3</c:v>
                </c:pt>
                <c:pt idx="67">
                  <c:v>-2.2370266211708449E-2</c:v>
                </c:pt>
                <c:pt idx="68">
                  <c:v>1.2897955674024599E-3</c:v>
                </c:pt>
                <c:pt idx="69">
                  <c:v>2.6133509248218233E-3</c:v>
                </c:pt>
                <c:pt idx="70">
                  <c:v>-9.3983352410318202E-3</c:v>
                </c:pt>
                <c:pt idx="71">
                  <c:v>-1.6355525860713815E-2</c:v>
                </c:pt>
                <c:pt idx="72">
                  <c:v>4.2033175043002021E-3</c:v>
                </c:pt>
                <c:pt idx="73">
                  <c:v>-1.3528003962909397E-2</c:v>
                </c:pt>
                <c:pt idx="74">
                  <c:v>-1.3640919531884827E-2</c:v>
                </c:pt>
                <c:pt idx="75">
                  <c:v>-1.0460092783231107E-2</c:v>
                </c:pt>
                <c:pt idx="76">
                  <c:v>-1.1566569762036209E-2</c:v>
                </c:pt>
                <c:pt idx="77">
                  <c:v>-1.8100559593463846E-2</c:v>
                </c:pt>
                <c:pt idx="78">
                  <c:v>1.5453755822568178E-2</c:v>
                </c:pt>
                <c:pt idx="79">
                  <c:v>-3.1866963812127095E-3</c:v>
                </c:pt>
                <c:pt idx="80">
                  <c:v>-7.4537871506301246E-3</c:v>
                </c:pt>
                <c:pt idx="81">
                  <c:v>-2.4330446538494893E-2</c:v>
                </c:pt>
                <c:pt idx="82">
                  <c:v>-2.1153816917406252E-3</c:v>
                </c:pt>
                <c:pt idx="83">
                  <c:v>-7.6807055192692261E-3</c:v>
                </c:pt>
                <c:pt idx="84">
                  <c:v>-9.9400351805304515E-3</c:v>
                </c:pt>
                <c:pt idx="85">
                  <c:v>-2.1882933615712967E-2</c:v>
                </c:pt>
                <c:pt idx="86">
                  <c:v>-1.2887181670758472E-2</c:v>
                </c:pt>
                <c:pt idx="87">
                  <c:v>-5.528939917491528E-2</c:v>
                </c:pt>
                <c:pt idx="88">
                  <c:v>2.5936459438913668E-2</c:v>
                </c:pt>
                <c:pt idx="89">
                  <c:v>2.4530320821180993E-2</c:v>
                </c:pt>
                <c:pt idx="90">
                  <c:v>-4.4549399461155017E-3</c:v>
                </c:pt>
                <c:pt idx="91">
                  <c:v>-4.7464314726702603E-3</c:v>
                </c:pt>
                <c:pt idx="92">
                  <c:v>7.4649316122713631E-3</c:v>
                </c:pt>
                <c:pt idx="93">
                  <c:v>3.0152358995013794E-2</c:v>
                </c:pt>
                <c:pt idx="94">
                  <c:v>1.611120099228836E-3</c:v>
                </c:pt>
                <c:pt idx="95">
                  <c:v>1.3074622713679819E-2</c:v>
                </c:pt>
                <c:pt idx="96">
                  <c:v>-2.4372366174539535E-2</c:v>
                </c:pt>
                <c:pt idx="97">
                  <c:v>-8.171214174332855E-3</c:v>
                </c:pt>
                <c:pt idx="98">
                  <c:v>2.1589533401530112E-2</c:v>
                </c:pt>
                <c:pt idx="99">
                  <c:v>3.1316853529865397E-3</c:v>
                </c:pt>
                <c:pt idx="100">
                  <c:v>2.3269160769356128E-2</c:v>
                </c:pt>
                <c:pt idx="101">
                  <c:v>-1.0014774465707619E-2</c:v>
                </c:pt>
                <c:pt idx="102">
                  <c:v>-6.8160675787088424E-3</c:v>
                </c:pt>
                <c:pt idx="103">
                  <c:v>-2.3631537126394486E-2</c:v>
                </c:pt>
                <c:pt idx="104">
                  <c:v>1.1691426363109445E-2</c:v>
                </c:pt>
                <c:pt idx="105">
                  <c:v>-2.2930626148778346E-2</c:v>
                </c:pt>
                <c:pt idx="106">
                  <c:v>1.4088167181423724E-2</c:v>
                </c:pt>
                <c:pt idx="107">
                  <c:v>-2.5111178136742979E-2</c:v>
                </c:pt>
                <c:pt idx="108">
                  <c:v>-3.8359006806455158E-3</c:v>
                </c:pt>
                <c:pt idx="109">
                  <c:v>-1.7962016360099683E-2</c:v>
                </c:pt>
                <c:pt idx="110">
                  <c:v>-3.2029866007205541E-3</c:v>
                </c:pt>
                <c:pt idx="111">
                  <c:v>-1.619759636257798E-2</c:v>
                </c:pt>
                <c:pt idx="112">
                  <c:v>2.9509611840701617E-3</c:v>
                </c:pt>
                <c:pt idx="113">
                  <c:v>8.0338470837109863E-3</c:v>
                </c:pt>
                <c:pt idx="114">
                  <c:v>-8.6245766858215247E-3</c:v>
                </c:pt>
                <c:pt idx="115">
                  <c:v>9.9672917997249092E-4</c:v>
                </c:pt>
                <c:pt idx="116">
                  <c:v>-7.8837211550545454E-3</c:v>
                </c:pt>
                <c:pt idx="117">
                  <c:v>1.0450618998202111E-3</c:v>
                </c:pt>
                <c:pt idx="118">
                  <c:v>-3.3660152191000582E-2</c:v>
                </c:pt>
                <c:pt idx="119">
                  <c:v>-1.368676325047404E-2</c:v>
                </c:pt>
                <c:pt idx="120">
                  <c:v>-1.4055414845377602E-2</c:v>
                </c:pt>
                <c:pt idx="121">
                  <c:v>4.7661714475125461E-2</c:v>
                </c:pt>
                <c:pt idx="122">
                  <c:v>-1.8686783796877604E-2</c:v>
                </c:pt>
                <c:pt idx="123">
                  <c:v>2.7468237095847947E-2</c:v>
                </c:pt>
                <c:pt idx="124">
                  <c:v>2.7873864023593227E-3</c:v>
                </c:pt>
                <c:pt idx="125">
                  <c:v>1.1250568395730437E-2</c:v>
                </c:pt>
                <c:pt idx="126">
                  <c:v>-1.5936254980079591E-2</c:v>
                </c:pt>
                <c:pt idx="127">
                  <c:v>-2.4063028182854402E-2</c:v>
                </c:pt>
                <c:pt idx="128">
                  <c:v>6.6656429903766082E-3</c:v>
                </c:pt>
                <c:pt idx="129">
                  <c:v>-2.6008416914848183E-2</c:v>
                </c:pt>
                <c:pt idx="130">
                  <c:v>-1.4269283300984814E-2</c:v>
                </c:pt>
                <c:pt idx="131">
                  <c:v>1.3855970829535521E-3</c:v>
                </c:pt>
                <c:pt idx="132">
                  <c:v>1.9610801025795651E-3</c:v>
                </c:pt>
                <c:pt idx="133">
                  <c:v>2.1290845092358963E-2</c:v>
                </c:pt>
                <c:pt idx="134">
                  <c:v>3.4902576771943659E-2</c:v>
                </c:pt>
                <c:pt idx="135">
                  <c:v>-1.1194341429869571E-2</c:v>
                </c:pt>
                <c:pt idx="136">
                  <c:v>-1.5096420374951503E-2</c:v>
                </c:pt>
                <c:pt idx="137">
                  <c:v>6.9577892437974274E-3</c:v>
                </c:pt>
                <c:pt idx="138">
                  <c:v>-5.5693438151933457E-2</c:v>
                </c:pt>
                <c:pt idx="139">
                  <c:v>3.4612987495192947E-2</c:v>
                </c:pt>
                <c:pt idx="140">
                  <c:v>-3.801787206554115E-2</c:v>
                </c:pt>
                <c:pt idx="141">
                  <c:v>-4.5214842448870786E-2</c:v>
                </c:pt>
                <c:pt idx="142">
                  <c:v>1.579371879421828E-2</c:v>
                </c:pt>
                <c:pt idx="143">
                  <c:v>-1.4847540704351497E-2</c:v>
                </c:pt>
                <c:pt idx="144">
                  <c:v>3.0011546120336269E-2</c:v>
                </c:pt>
                <c:pt idx="145">
                  <c:v>4.8764902267121164E-2</c:v>
                </c:pt>
                <c:pt idx="146">
                  <c:v>5.0093846896598071E-2</c:v>
                </c:pt>
                <c:pt idx="147">
                  <c:v>-3.5182526257818314E-2</c:v>
                </c:pt>
                <c:pt idx="148">
                  <c:v>3.3993670144179956E-2</c:v>
                </c:pt>
                <c:pt idx="149">
                  <c:v>4.2098155094315373E-2</c:v>
                </c:pt>
                <c:pt idx="150">
                  <c:v>1.2219520962615426E-2</c:v>
                </c:pt>
                <c:pt idx="151">
                  <c:v>-3.1531605200752322E-2</c:v>
                </c:pt>
                <c:pt idx="152">
                  <c:v>-3.5945276332326474E-3</c:v>
                </c:pt>
                <c:pt idx="153">
                  <c:v>-4.0834905055092949E-2</c:v>
                </c:pt>
                <c:pt idx="154">
                  <c:v>-2.4855930513450336E-2</c:v>
                </c:pt>
                <c:pt idx="155">
                  <c:v>9.375744209403767E-3</c:v>
                </c:pt>
                <c:pt idx="156">
                  <c:v>-1.8990198441803614E-2</c:v>
                </c:pt>
                <c:pt idx="157">
                  <c:v>2.2588900826856731E-2</c:v>
                </c:pt>
                <c:pt idx="158">
                  <c:v>-6.0561284747963733E-2</c:v>
                </c:pt>
                <c:pt idx="159">
                  <c:v>6.1504718572781392E-2</c:v>
                </c:pt>
                <c:pt idx="160">
                  <c:v>5.323954204970182E-2</c:v>
                </c:pt>
                <c:pt idx="161">
                  <c:v>1.2096754564881886E-2</c:v>
                </c:pt>
                <c:pt idx="162">
                  <c:v>-6.1776136057562735E-2</c:v>
                </c:pt>
                <c:pt idx="163">
                  <c:v>3.1406996534541737E-2</c:v>
                </c:pt>
                <c:pt idx="164">
                  <c:v>2.4714890317578331E-2</c:v>
                </c:pt>
                <c:pt idx="165">
                  <c:v>2.0832625977969667E-3</c:v>
                </c:pt>
                <c:pt idx="166">
                  <c:v>3.3846168739547731E-2</c:v>
                </c:pt>
                <c:pt idx="167">
                  <c:v>2.8280950798028084E-2</c:v>
                </c:pt>
                <c:pt idx="168">
                  <c:v>2.1784414206652475E-2</c:v>
                </c:pt>
                <c:pt idx="169">
                  <c:v>1.2828967889703835E-2</c:v>
                </c:pt>
                <c:pt idx="170">
                  <c:v>-6.1594505770069309E-4</c:v>
                </c:pt>
                <c:pt idx="171">
                  <c:v>-1.7596069609470379E-2</c:v>
                </c:pt>
                <c:pt idx="172">
                  <c:v>-5.7988581978526119E-2</c:v>
                </c:pt>
                <c:pt idx="173">
                  <c:v>2.9626740178530956E-2</c:v>
                </c:pt>
                <c:pt idx="174">
                  <c:v>1.2885579839542362E-2</c:v>
                </c:pt>
                <c:pt idx="175">
                  <c:v>-8.1602864538788157E-3</c:v>
                </c:pt>
                <c:pt idx="176">
                  <c:v>1.6043248016151423E-2</c:v>
                </c:pt>
                <c:pt idx="177">
                  <c:v>1.8532851737185968E-2</c:v>
                </c:pt>
                <c:pt idx="178">
                  <c:v>-1.5260424883291386E-2</c:v>
                </c:pt>
                <c:pt idx="179">
                  <c:v>-7.6514322461276353E-3</c:v>
                </c:pt>
                <c:pt idx="180">
                  <c:v>6.0235019122589391E-2</c:v>
                </c:pt>
                <c:pt idx="181">
                  <c:v>3.0410585800528392E-3</c:v>
                </c:pt>
                <c:pt idx="182">
                  <c:v>1.9061241856477413E-2</c:v>
                </c:pt>
                <c:pt idx="183">
                  <c:v>-8.4742917808392302E-3</c:v>
                </c:pt>
                <c:pt idx="184">
                  <c:v>-2.2250248106665687E-2</c:v>
                </c:pt>
                <c:pt idx="185">
                  <c:v>1.9776481180096287E-2</c:v>
                </c:pt>
                <c:pt idx="186">
                  <c:v>-3.6839826656083832E-2</c:v>
                </c:pt>
                <c:pt idx="187">
                  <c:v>1.2380933494622501E-2</c:v>
                </c:pt>
                <c:pt idx="188">
                  <c:v>2.2491522693933372E-2</c:v>
                </c:pt>
                <c:pt idx="189">
                  <c:v>-3.2162896235812294E-3</c:v>
                </c:pt>
                <c:pt idx="190">
                  <c:v>3.1348430976861057E-3</c:v>
                </c:pt>
                <c:pt idx="191">
                  <c:v>-1.9616692176526736E-2</c:v>
                </c:pt>
                <c:pt idx="192">
                  <c:v>-1.3132466810556452E-2</c:v>
                </c:pt>
                <c:pt idx="193">
                  <c:v>-1.6178573786001838E-2</c:v>
                </c:pt>
                <c:pt idx="194">
                  <c:v>-1.7898317517897142E-2</c:v>
                </c:pt>
                <c:pt idx="195">
                  <c:v>-7.8108276744684266E-3</c:v>
                </c:pt>
                <c:pt idx="196">
                  <c:v>2.2593320235756293E-2</c:v>
                </c:pt>
                <c:pt idx="197">
                  <c:v>-5.0477165198810868E-3</c:v>
                </c:pt>
                <c:pt idx="198">
                  <c:v>5.7726275042353234E-3</c:v>
                </c:pt>
                <c:pt idx="199">
                  <c:v>1.7236429535861277E-2</c:v>
                </c:pt>
                <c:pt idx="200">
                  <c:v>-5.7458719459897731E-3</c:v>
                </c:pt>
                <c:pt idx="201">
                  <c:v>-1.5013183659801662E-2</c:v>
                </c:pt>
                <c:pt idx="202">
                  <c:v>5.9279505231140377E-3</c:v>
                </c:pt>
                <c:pt idx="203">
                  <c:v>-7.045658012533474E-3</c:v>
                </c:pt>
                <c:pt idx="204">
                  <c:v>-9.3000820462885801E-3</c:v>
                </c:pt>
                <c:pt idx="205">
                  <c:v>3.7608696641381269E-3</c:v>
                </c:pt>
                <c:pt idx="206">
                  <c:v>-1.9182690019243914E-2</c:v>
                </c:pt>
                <c:pt idx="207">
                  <c:v>9.796263600144281E-3</c:v>
                </c:pt>
                <c:pt idx="208">
                  <c:v>-3.9386206817635765E-3</c:v>
                </c:pt>
                <c:pt idx="209">
                  <c:v>-1.6460111112642929E-2</c:v>
                </c:pt>
                <c:pt idx="210">
                  <c:v>-2.6689560118672181E-2</c:v>
                </c:pt>
                <c:pt idx="211">
                  <c:v>1.9438610807761953E-2</c:v>
                </c:pt>
                <c:pt idx="212">
                  <c:v>-4.1319006272011547E-3</c:v>
                </c:pt>
                <c:pt idx="213">
                  <c:v>-6.094721139320562E-3</c:v>
                </c:pt>
                <c:pt idx="214">
                  <c:v>-1.1476864306595214E-2</c:v>
                </c:pt>
                <c:pt idx="215">
                  <c:v>4.3288272463462901E-3</c:v>
                </c:pt>
                <c:pt idx="216">
                  <c:v>1.4075733435557099E-2</c:v>
                </c:pt>
                <c:pt idx="217">
                  <c:v>-1.2150923782072554E-2</c:v>
                </c:pt>
                <c:pt idx="218">
                  <c:v>-2.3916750574599932E-4</c:v>
                </c:pt>
                <c:pt idx="219">
                  <c:v>1.2678910187863609E-3</c:v>
                </c:pt>
                <c:pt idx="220">
                  <c:v>-1.3539698050637101E-2</c:v>
                </c:pt>
                <c:pt idx="221">
                  <c:v>-2.6382968416973525E-2</c:v>
                </c:pt>
                <c:pt idx="222">
                  <c:v>-1.1276484065405082E-2</c:v>
                </c:pt>
                <c:pt idx="223">
                  <c:v>-1.5458392669340366E-2</c:v>
                </c:pt>
                <c:pt idx="224">
                  <c:v>7.7278883749457555E-3</c:v>
                </c:pt>
                <c:pt idx="225">
                  <c:v>-2.5714242241348727E-2</c:v>
                </c:pt>
                <c:pt idx="226">
                  <c:v>-8.0141803359760865E-3</c:v>
                </c:pt>
                <c:pt idx="227">
                  <c:v>2.5073796623066514E-2</c:v>
                </c:pt>
                <c:pt idx="228">
                  <c:v>7.1978723785486743E-3</c:v>
                </c:pt>
                <c:pt idx="229">
                  <c:v>-1.2198748103475881E-2</c:v>
                </c:pt>
                <c:pt idx="230">
                  <c:v>-4.4403794351695378E-2</c:v>
                </c:pt>
                <c:pt idx="231">
                  <c:v>3.425465236495219E-2</c:v>
                </c:pt>
                <c:pt idx="232">
                  <c:v>-1.9060411769452789E-2</c:v>
                </c:pt>
                <c:pt idx="233">
                  <c:v>1.4975121077423164E-2</c:v>
                </c:pt>
                <c:pt idx="234">
                  <c:v>-1.79387556606042E-2</c:v>
                </c:pt>
                <c:pt idx="235">
                  <c:v>-1.4113155505621625E-2</c:v>
                </c:pt>
                <c:pt idx="236">
                  <c:v>1.7147980318979194E-3</c:v>
                </c:pt>
                <c:pt idx="237">
                  <c:v>-1.2387414710156013E-2</c:v>
                </c:pt>
                <c:pt idx="238">
                  <c:v>9.7339673423484496E-3</c:v>
                </c:pt>
                <c:pt idx="239">
                  <c:v>-1.6428231579402663E-2</c:v>
                </c:pt>
                <c:pt idx="240">
                  <c:v>-2.2210617450217802E-2</c:v>
                </c:pt>
                <c:pt idx="241">
                  <c:v>7.7609809025338096E-3</c:v>
                </c:pt>
                <c:pt idx="242">
                  <c:v>-2.1117665927506531E-2</c:v>
                </c:pt>
                <c:pt idx="243">
                  <c:v>-6.8238807331084173E-2</c:v>
                </c:pt>
                <c:pt idx="244">
                  <c:v>5.9765257067364685E-2</c:v>
                </c:pt>
                <c:pt idx="245">
                  <c:v>5.3154190437440154E-3</c:v>
                </c:pt>
                <c:pt idx="246">
                  <c:v>-1.9174409626242063E-3</c:v>
                </c:pt>
                <c:pt idx="247">
                  <c:v>-3.7010408008903907E-2</c:v>
                </c:pt>
                <c:pt idx="248">
                  <c:v>-1.4926353764738212E-2</c:v>
                </c:pt>
                <c:pt idx="249">
                  <c:v>6.3696391649435682E-3</c:v>
                </c:pt>
                <c:pt idx="250">
                  <c:v>6.4769375834094001E-3</c:v>
                </c:pt>
                <c:pt idx="251">
                  <c:v>2.5738034163730966E-2</c:v>
                </c:pt>
                <c:pt idx="252">
                  <c:v>2.3650699161939497E-2</c:v>
                </c:pt>
                <c:pt idx="253">
                  <c:v>-3.1599111747115986E-2</c:v>
                </c:pt>
                <c:pt idx="254">
                  <c:v>-7.1559773457829327E-3</c:v>
                </c:pt>
                <c:pt idx="255">
                  <c:v>-6.3951850808662437E-3</c:v>
                </c:pt>
                <c:pt idx="256">
                  <c:v>-2.3919218925306244E-2</c:v>
                </c:pt>
                <c:pt idx="257">
                  <c:v>-1.6963608794541254E-2</c:v>
                </c:pt>
                <c:pt idx="258">
                  <c:v>2.8299275725129783E-3</c:v>
                </c:pt>
                <c:pt idx="259">
                  <c:v>-1.230800718199665E-2</c:v>
                </c:pt>
                <c:pt idx="260">
                  <c:v>-1.7277648004420589E-2</c:v>
                </c:pt>
              </c:numCache>
            </c:numRef>
          </c:yVal>
          <c:smooth val="0"/>
          <c:extLst>
            <c:ext xmlns:c16="http://schemas.microsoft.com/office/drawing/2014/chart" uri="{C3380CC4-5D6E-409C-BE32-E72D297353CC}">
              <c16:uniqueId val="{00000000-AF99-4872-9D8B-53D5F3FA4547}"/>
            </c:ext>
          </c:extLst>
        </c:ser>
        <c:dLbls>
          <c:showLegendKey val="0"/>
          <c:showVal val="0"/>
          <c:showCatName val="0"/>
          <c:showSerName val="0"/>
          <c:showPercent val="0"/>
          <c:showBubbleSize val="0"/>
        </c:dLbls>
        <c:axId val="500792431"/>
        <c:axId val="500797711"/>
      </c:scatterChart>
      <c:valAx>
        <c:axId val="500792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797711"/>
        <c:crosses val="autoZero"/>
        <c:crossBetween val="midCat"/>
      </c:valAx>
      <c:valAx>
        <c:axId val="50079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792431"/>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Presentation!$C$3</c:f>
              <c:strCache>
                <c:ptCount val="1"/>
                <c:pt idx="0">
                  <c:v>Market Capitalization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Presentation!$B$4:$B$10</c:f>
              <c:strCache>
                <c:ptCount val="7"/>
                <c:pt idx="0">
                  <c:v>Amazon.com Inc.</c:v>
                </c:pt>
                <c:pt idx="1">
                  <c:v>Walmart Inc.</c:v>
                </c:pt>
                <c:pt idx="2">
                  <c:v>Costco Wholesale Corp.</c:v>
                </c:pt>
                <c:pt idx="3">
                  <c:v>Alibaba Group Holding Limited</c:v>
                </c:pt>
                <c:pt idx="4">
                  <c:v>Target Corp.</c:v>
                </c:pt>
                <c:pt idx="5">
                  <c:v>eBay Inc.</c:v>
                </c:pt>
                <c:pt idx="6">
                  <c:v>Newegg Commerce Inc.</c:v>
                </c:pt>
              </c:strCache>
            </c:strRef>
          </c:cat>
          <c:val>
            <c:numRef>
              <c:f>Presentation!$C$4:$C$10</c:f>
              <c:numCache>
                <c:formatCode>_ * #,##0_ ;_ * \-#,##0_ ;_ * "-"??_ ;_ @_ </c:formatCode>
                <c:ptCount val="7"/>
                <c:pt idx="0">
                  <c:v>2424979.88</c:v>
                </c:pt>
                <c:pt idx="1">
                  <c:v>783504.36</c:v>
                </c:pt>
                <c:pt idx="2">
                  <c:v>412174.08000000002</c:v>
                </c:pt>
                <c:pt idx="3">
                  <c:v>278309.52</c:v>
                </c:pt>
                <c:pt idx="4">
                  <c:v>47873.7</c:v>
                </c:pt>
                <c:pt idx="5">
                  <c:v>37950.439999999995</c:v>
                </c:pt>
                <c:pt idx="6">
                  <c:v>954.75</c:v>
                </c:pt>
              </c:numCache>
            </c:numRef>
          </c:val>
          <c:extLst>
            <c:ext xmlns:c16="http://schemas.microsoft.com/office/drawing/2014/chart" uri="{C3380CC4-5D6E-409C-BE32-E72D297353CC}">
              <c16:uniqueId val="{00000000-DE92-4C4B-A5E7-8B3FFEE3C65E}"/>
            </c:ext>
          </c:extLst>
        </c:ser>
        <c:dLbls>
          <c:showLegendKey val="0"/>
          <c:showVal val="0"/>
          <c:showCatName val="0"/>
          <c:showSerName val="0"/>
          <c:showPercent val="0"/>
          <c:showBubbleSize val="0"/>
        </c:dLbls>
        <c:gapWidth val="182"/>
        <c:axId val="142133423"/>
        <c:axId val="142151663"/>
      </c:barChart>
      <c:catAx>
        <c:axId val="142133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51663"/>
        <c:crosses val="autoZero"/>
        <c:auto val="1"/>
        <c:lblAlgn val="ctr"/>
        <c:lblOffset val="100"/>
        <c:noMultiLvlLbl val="0"/>
      </c:catAx>
      <c:valAx>
        <c:axId val="142151663"/>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34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tx>
            <c:strRef>
              <c:f>Presentation!$B$21</c:f>
              <c:strCache>
                <c:ptCount val="1"/>
                <c:pt idx="0">
                  <c:v>North America % of Revenue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Presentation!$C$18:$J$18</c:f>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f>Presentation!$C$21:$J$21</c:f>
              <c:numCache>
                <c:formatCode>0.00%</c:formatCode>
                <c:ptCount val="8"/>
                <c:pt idx="0">
                  <c:v>0.61457285552245888</c:v>
                </c:pt>
                <c:pt idx="1">
                  <c:v>0.61384343711126765</c:v>
                </c:pt>
                <c:pt idx="2">
                  <c:v>0.6074011025786924</c:v>
                </c:pt>
                <c:pt idx="3">
                  <c:v>0.60353832734372115</c:v>
                </c:pt>
                <c:pt idx="4">
                  <c:v>0.59950328463699665</c:v>
                </c:pt>
                <c:pt idx="5">
                  <c:v>0.59529399142094552</c:v>
                </c:pt>
                <c:pt idx="6">
                  <c:v>0.59090873352757967</c:v>
                </c:pt>
                <c:pt idx="7">
                  <c:v>0.58634608809739386</c:v>
                </c:pt>
              </c:numCache>
            </c:numRef>
          </c:val>
          <c:extLst>
            <c:ext xmlns:c16="http://schemas.microsoft.com/office/drawing/2014/chart" uri="{C3380CC4-5D6E-409C-BE32-E72D297353CC}">
              <c16:uniqueId val="{00000002-C550-48C8-B3B4-0AC9CB811D53}"/>
            </c:ext>
          </c:extLst>
        </c:ser>
        <c:ser>
          <c:idx val="5"/>
          <c:order val="5"/>
          <c:tx>
            <c:strRef>
              <c:f>Presentation!$B$24</c:f>
              <c:strCache>
                <c:ptCount val="1"/>
                <c:pt idx="0">
                  <c:v>International % of Revenue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Presentation!$C$18:$J$18</c:f>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f>Presentation!$C$24:$J$24</c:f>
              <c:numCache>
                <c:formatCode>0.00%</c:formatCode>
                <c:ptCount val="8"/>
                <c:pt idx="0">
                  <c:v>0.22959319666214642</c:v>
                </c:pt>
                <c:pt idx="1">
                  <c:v>0.22825926215889419</c:v>
                </c:pt>
                <c:pt idx="2">
                  <c:v>0.22400499091634415</c:v>
                </c:pt>
                <c:pt idx="3">
                  <c:v>0.22115286571405179</c:v>
                </c:pt>
                <c:pt idx="4">
                  <c:v>0.2182653926404011</c:v>
                </c:pt>
                <c:pt idx="5">
                  <c:v>0.21534282734979085</c:v>
                </c:pt>
                <c:pt idx="6">
                  <c:v>0.21238552693064353</c:v>
                </c:pt>
                <c:pt idx="7">
                  <c:v>0.20939395467566951</c:v>
                </c:pt>
              </c:numCache>
            </c:numRef>
          </c:val>
          <c:extLst>
            <c:ext xmlns:c16="http://schemas.microsoft.com/office/drawing/2014/chart" uri="{C3380CC4-5D6E-409C-BE32-E72D297353CC}">
              <c16:uniqueId val="{00000005-C550-48C8-B3B4-0AC9CB811D53}"/>
            </c:ext>
          </c:extLst>
        </c:ser>
        <c:ser>
          <c:idx val="8"/>
          <c:order val="8"/>
          <c:tx>
            <c:strRef>
              <c:f>Presentation!$B$27</c:f>
              <c:strCache>
                <c:ptCount val="1"/>
                <c:pt idx="0">
                  <c:v>AWS % of Revenue</c:v>
                </c:pt>
              </c:strCache>
            </c:strRef>
          </c:tx>
          <c:spPr>
            <a:solidFill>
              <a:schemeClr val="accent3">
                <a:lumMod val="60000"/>
              </a:schemeClr>
            </a:solidFill>
            <a:ln>
              <a:noFill/>
            </a:ln>
            <a:effectLst/>
          </c:spPr>
          <c:invertIfNegative val="0"/>
          <c:dLbls>
            <c:dLbl>
              <c:idx val="0"/>
              <c:layout>
                <c:manualLayout>
                  <c:x val="1.9990001851042674E-2"/>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550-48C8-B3B4-0AC9CB811D53}"/>
                </c:ext>
              </c:extLst>
            </c:dLbl>
            <c:dLbl>
              <c:idx val="1"/>
              <c:layout>
                <c:manualLayout>
                  <c:x val="3.198400296166830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550-48C8-B3B4-0AC9CB811D53}"/>
                </c:ext>
              </c:extLst>
            </c:dLbl>
            <c:dLbl>
              <c:idx val="2"/>
              <c:layout>
                <c:manualLayout>
                  <c:x val="2.7986002591459693E-2"/>
                  <c:y val="4.62962962962954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C550-48C8-B3B4-0AC9CB811D53}"/>
                </c:ext>
              </c:extLst>
            </c:dLbl>
            <c:dLbl>
              <c:idx val="3"/>
              <c:layout>
                <c:manualLayout>
                  <c:x val="2.9985002776564035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C550-48C8-B3B4-0AC9CB811D53}"/>
                </c:ext>
              </c:extLst>
            </c:dLbl>
            <c:dLbl>
              <c:idx val="4"/>
              <c:layout>
                <c:manualLayout>
                  <c:x val="3.1984002961668236E-2"/>
                  <c:y val="-9.72222222222223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550-48C8-B3B4-0AC9CB811D53}"/>
                </c:ext>
              </c:extLst>
            </c:dLbl>
            <c:dLbl>
              <c:idx val="5"/>
              <c:layout>
                <c:manualLayout>
                  <c:x val="2.7986002591459766E-2"/>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550-48C8-B3B4-0AC9CB811D53}"/>
                </c:ext>
              </c:extLst>
            </c:dLbl>
            <c:dLbl>
              <c:idx val="6"/>
              <c:layout>
                <c:manualLayout>
                  <c:x val="2.1989002036146815E-2"/>
                  <c:y val="-8.7962962962963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550-48C8-B3B4-0AC9CB811D53}"/>
                </c:ext>
              </c:extLst>
            </c:dLbl>
            <c:dLbl>
              <c:idx val="7"/>
              <c:layout>
                <c:manualLayout>
                  <c:x val="1.9990001851042691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550-48C8-B3B4-0AC9CB811D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Presentation!$C$18:$J$18</c:f>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f>Presentation!$C$27:$J$27</c:f>
              <c:numCache>
                <c:formatCode>0.00%</c:formatCode>
                <c:ptCount val="8"/>
                <c:pt idx="0">
                  <c:v>0.15583394781539467</c:v>
                </c:pt>
                <c:pt idx="1">
                  <c:v>0.15789730072983812</c:v>
                </c:pt>
                <c:pt idx="2">
                  <c:v>0.16859390650496348</c:v>
                </c:pt>
                <c:pt idx="3">
                  <c:v>0.17530880694222703</c:v>
                </c:pt>
                <c:pt idx="4">
                  <c:v>0.18223132272260228</c:v>
                </c:pt>
                <c:pt idx="5">
                  <c:v>0.18936318122926366</c:v>
                </c:pt>
                <c:pt idx="6">
                  <c:v>0.19670573954177681</c:v>
                </c:pt>
                <c:pt idx="7">
                  <c:v>0.20425995722693671</c:v>
                </c:pt>
              </c:numCache>
            </c:numRef>
          </c:val>
          <c:extLst>
            <c:ext xmlns:c16="http://schemas.microsoft.com/office/drawing/2014/chart" uri="{C3380CC4-5D6E-409C-BE32-E72D297353CC}">
              <c16:uniqueId val="{00000008-C550-48C8-B3B4-0AC9CB811D53}"/>
            </c:ext>
          </c:extLst>
        </c:ser>
        <c:dLbls>
          <c:showLegendKey val="0"/>
          <c:showVal val="0"/>
          <c:showCatName val="0"/>
          <c:showSerName val="0"/>
          <c:showPercent val="0"/>
          <c:showBubbleSize val="0"/>
        </c:dLbls>
        <c:gapWidth val="219"/>
        <c:overlap val="-27"/>
        <c:axId val="253326063"/>
        <c:axId val="253331343"/>
        <c:extLst>
          <c:ext xmlns:c15="http://schemas.microsoft.com/office/drawing/2012/chart" uri="{02D57815-91ED-43cb-92C2-25804820EDAC}">
            <c15:filteredBarSeries>
              <c15:ser>
                <c:idx val="0"/>
                <c:order val="0"/>
                <c:tx>
                  <c:strRef>
                    <c:extLst>
                      <c:ext uri="{02D57815-91ED-43cb-92C2-25804820EDAC}">
                        <c15:formulaRef>
                          <c15:sqref>Presentation!$B$19</c15:sqref>
                        </c15:formulaRef>
                      </c:ext>
                    </c:extLst>
                    <c:strCache>
                      <c:ptCount val="1"/>
                    </c:strCache>
                  </c:strRef>
                </c:tx>
                <c:spPr>
                  <a:solidFill>
                    <a:schemeClr val="accent1"/>
                  </a:solidFill>
                  <a:ln>
                    <a:noFill/>
                  </a:ln>
                  <a:effectLst/>
                </c:spPr>
                <c:invertIfNegative val="0"/>
                <c:cat>
                  <c:numRef>
                    <c:extLst>
                      <c:ext uri="{02D57815-91ED-43cb-92C2-25804820EDAC}">
                        <c15:formulaRef>
                          <c15:sqref>Presentation!$C$18:$J$18</c15:sqref>
                        </c15:formulaRef>
                      </c:ext>
                    </c:extLst>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extLst>
                      <c:ext uri="{02D57815-91ED-43cb-92C2-25804820EDAC}">
                        <c15:formulaRef>
                          <c15:sqref>Presentation!$C$19:$J$19</c15:sqref>
                        </c15:formulaRef>
                      </c:ext>
                    </c:extLst>
                    <c:numCache>
                      <c:formatCode>m/d/yyyy</c:formatCode>
                      <c:ptCount val="8"/>
                    </c:numCache>
                  </c:numRef>
                </c:val>
                <c:extLst>
                  <c:ext xmlns:c16="http://schemas.microsoft.com/office/drawing/2014/chart" uri="{C3380CC4-5D6E-409C-BE32-E72D297353CC}">
                    <c16:uniqueId val="{00000000-C550-48C8-B3B4-0AC9CB811D53}"/>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Presentation!$B$20</c15:sqref>
                        </c15:formulaRef>
                      </c:ext>
                    </c:extLst>
                    <c:strCache>
                      <c:ptCount val="1"/>
                      <c:pt idx="0">
                        <c:v>North America</c:v>
                      </c:pt>
                    </c:strCache>
                  </c:strRef>
                </c:tx>
                <c:spPr>
                  <a:solidFill>
                    <a:schemeClr val="accent2"/>
                  </a:solidFill>
                  <a:ln>
                    <a:noFill/>
                  </a:ln>
                  <a:effectLst/>
                </c:spPr>
                <c:invertIfNegative val="0"/>
                <c:cat>
                  <c:numRef>
                    <c:extLst xmlns:c15="http://schemas.microsoft.com/office/drawing/2012/chart">
                      <c:ext xmlns:c15="http://schemas.microsoft.com/office/drawing/2012/chart" uri="{02D57815-91ED-43cb-92C2-25804820EDAC}">
                        <c15:formulaRef>
                          <c15:sqref>Presentation!$C$18:$J$18</c15:sqref>
                        </c15:formulaRef>
                      </c:ext>
                    </c:extLst>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extLst xmlns:c15="http://schemas.microsoft.com/office/drawing/2012/chart">
                      <c:ext xmlns:c15="http://schemas.microsoft.com/office/drawing/2012/chart" uri="{02D57815-91ED-43cb-92C2-25804820EDAC}">
                        <c15:formulaRef>
                          <c15:sqref>Presentation!$C$20:$J$20</c15:sqref>
                        </c15:formulaRef>
                      </c:ext>
                    </c:extLst>
                    <c:numCache>
                      <c:formatCode>_(* #,##0.0_);_(* \(#,##0.0\);_(* "-"?_);_(@_)</c:formatCode>
                      <c:ptCount val="8"/>
                      <c:pt idx="0">
                        <c:v>315880</c:v>
                      </c:pt>
                      <c:pt idx="1">
                        <c:v>352828</c:v>
                      </c:pt>
                      <c:pt idx="2">
                        <c:v>387497</c:v>
                      </c:pt>
                      <c:pt idx="3">
                        <c:v>429197.25932457286</c:v>
                      </c:pt>
                      <c:pt idx="4">
                        <c:v>475385.0672694876</c:v>
                      </c:pt>
                      <c:pt idx="5">
                        <c:v>526543.34871209785</c:v>
                      </c:pt>
                      <c:pt idx="6">
                        <c:v>583206.99820338027</c:v>
                      </c:pt>
                      <c:pt idx="7">
                        <c:v>645968.47265347058</c:v>
                      </c:pt>
                    </c:numCache>
                  </c:numRef>
                </c:val>
                <c:extLst xmlns:c15="http://schemas.microsoft.com/office/drawing/2012/chart">
                  <c:ext xmlns:c16="http://schemas.microsoft.com/office/drawing/2014/chart" uri="{C3380CC4-5D6E-409C-BE32-E72D297353CC}">
                    <c16:uniqueId val="{00000001-C550-48C8-B3B4-0AC9CB811D53}"/>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Presentation!$B$22</c15:sqref>
                        </c15:formulaRef>
                      </c:ext>
                    </c:extLst>
                    <c:strCache>
                      <c:ptCount val="1"/>
                    </c:strCache>
                  </c:strRef>
                </c:tx>
                <c:spPr>
                  <a:solidFill>
                    <a:schemeClr val="accent4"/>
                  </a:solidFill>
                  <a:ln>
                    <a:noFill/>
                  </a:ln>
                  <a:effectLst/>
                </c:spPr>
                <c:invertIfNegative val="0"/>
                <c:cat>
                  <c:numRef>
                    <c:extLst xmlns:c15="http://schemas.microsoft.com/office/drawing/2012/chart">
                      <c:ext xmlns:c15="http://schemas.microsoft.com/office/drawing/2012/chart" uri="{02D57815-91ED-43cb-92C2-25804820EDAC}">
                        <c15:formulaRef>
                          <c15:sqref>Presentation!$C$18:$J$18</c15:sqref>
                        </c15:formulaRef>
                      </c:ext>
                    </c:extLst>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extLst xmlns:c15="http://schemas.microsoft.com/office/drawing/2012/chart">
                      <c:ext xmlns:c15="http://schemas.microsoft.com/office/drawing/2012/chart" uri="{02D57815-91ED-43cb-92C2-25804820EDAC}">
                        <c15:formulaRef>
                          <c15:sqref>Presentation!$C$22:$J$22</c15:sqref>
                        </c15:formulaRef>
                      </c:ext>
                    </c:extLst>
                    <c:numCache>
                      <c:formatCode>0.00%</c:formatCode>
                      <c:ptCount val="8"/>
                    </c:numCache>
                  </c:numRef>
                </c:val>
                <c:extLst xmlns:c15="http://schemas.microsoft.com/office/drawing/2012/chart">
                  <c:ext xmlns:c16="http://schemas.microsoft.com/office/drawing/2014/chart" uri="{C3380CC4-5D6E-409C-BE32-E72D297353CC}">
                    <c16:uniqueId val="{00000003-C550-48C8-B3B4-0AC9CB811D53}"/>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Presentation!$B$23</c15:sqref>
                        </c15:formulaRef>
                      </c:ext>
                    </c:extLst>
                    <c:strCache>
                      <c:ptCount val="1"/>
                      <c:pt idx="0">
                        <c:v>International</c:v>
                      </c:pt>
                    </c:strCache>
                  </c:strRef>
                </c:tx>
                <c:spPr>
                  <a:solidFill>
                    <a:schemeClr val="accent5"/>
                  </a:solidFill>
                  <a:ln>
                    <a:noFill/>
                  </a:ln>
                  <a:effectLst/>
                </c:spPr>
                <c:invertIfNegative val="0"/>
                <c:cat>
                  <c:numRef>
                    <c:extLst xmlns:c15="http://schemas.microsoft.com/office/drawing/2012/chart">
                      <c:ext xmlns:c15="http://schemas.microsoft.com/office/drawing/2012/chart" uri="{02D57815-91ED-43cb-92C2-25804820EDAC}">
                        <c15:formulaRef>
                          <c15:sqref>Presentation!$C$18:$J$18</c15:sqref>
                        </c15:formulaRef>
                      </c:ext>
                    </c:extLst>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extLst xmlns:c15="http://schemas.microsoft.com/office/drawing/2012/chart">
                      <c:ext xmlns:c15="http://schemas.microsoft.com/office/drawing/2012/chart" uri="{02D57815-91ED-43cb-92C2-25804820EDAC}">
                        <c15:formulaRef>
                          <c15:sqref>Presentation!$C$23:$J$23</c15:sqref>
                        </c15:formulaRef>
                      </c:ext>
                    </c:extLst>
                    <c:numCache>
                      <c:formatCode>_(* #,##0.0_);_(* \(#,##0.0\);_(* "-"?_);_(@_)</c:formatCode>
                      <c:ptCount val="8"/>
                      <c:pt idx="0">
                        <c:v>118007</c:v>
                      </c:pt>
                      <c:pt idx="1">
                        <c:v>131200</c:v>
                      </c:pt>
                      <c:pt idx="2">
                        <c:v>142906</c:v>
                      </c:pt>
                      <c:pt idx="3">
                        <c:v>157269.55448545929</c:v>
                      </c:pt>
                      <c:pt idx="4">
                        <c:v>173076.79711177171</c:v>
                      </c:pt>
                      <c:pt idx="5">
                        <c:v>190472.83370564261</c:v>
                      </c:pt>
                      <c:pt idx="6">
                        <c:v>209617.35475395984</c:v>
                      </c:pt>
                      <c:pt idx="7">
                        <c:v>230686.10131538028</c:v>
                      </c:pt>
                    </c:numCache>
                  </c:numRef>
                </c:val>
                <c:extLst xmlns:c15="http://schemas.microsoft.com/office/drawing/2012/chart">
                  <c:ext xmlns:c16="http://schemas.microsoft.com/office/drawing/2014/chart" uri="{C3380CC4-5D6E-409C-BE32-E72D297353CC}">
                    <c16:uniqueId val="{00000004-C550-48C8-B3B4-0AC9CB811D53}"/>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Presentation!$B$25</c15:sqref>
                        </c15:formulaRef>
                      </c:ext>
                    </c:extLst>
                    <c:strCache>
                      <c:ptCount val="1"/>
                    </c:strCache>
                  </c:strRef>
                </c:tx>
                <c:spPr>
                  <a:solidFill>
                    <a:schemeClr val="accent1">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Presentation!$C$18:$J$18</c15:sqref>
                        </c15:formulaRef>
                      </c:ext>
                    </c:extLst>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extLst xmlns:c15="http://schemas.microsoft.com/office/drawing/2012/chart">
                      <c:ext xmlns:c15="http://schemas.microsoft.com/office/drawing/2012/chart" uri="{02D57815-91ED-43cb-92C2-25804820EDAC}">
                        <c15:formulaRef>
                          <c15:sqref>Presentation!$C$25:$J$25</c15:sqref>
                        </c15:formulaRef>
                      </c:ext>
                    </c:extLst>
                    <c:numCache>
                      <c:formatCode>0.00%</c:formatCode>
                      <c:ptCount val="8"/>
                    </c:numCache>
                  </c:numRef>
                </c:val>
                <c:extLst xmlns:c15="http://schemas.microsoft.com/office/drawing/2012/chart">
                  <c:ext xmlns:c16="http://schemas.microsoft.com/office/drawing/2014/chart" uri="{C3380CC4-5D6E-409C-BE32-E72D297353CC}">
                    <c16:uniqueId val="{00000006-C550-48C8-B3B4-0AC9CB811D53}"/>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Presentation!$B$26</c15:sqref>
                        </c15:formulaRef>
                      </c:ext>
                    </c:extLst>
                    <c:strCache>
                      <c:ptCount val="1"/>
                      <c:pt idx="0">
                        <c:v>AWS</c:v>
                      </c:pt>
                    </c:strCache>
                  </c:strRef>
                </c:tx>
                <c:spPr>
                  <a:solidFill>
                    <a:schemeClr val="accent2">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Presentation!$C$18:$J$18</c15:sqref>
                        </c15:formulaRef>
                      </c:ext>
                    </c:extLst>
                    <c:numCache>
                      <c:formatCode>0"A"</c:formatCode>
                      <c:ptCount val="8"/>
                      <c:pt idx="0">
                        <c:v>2022</c:v>
                      </c:pt>
                      <c:pt idx="1">
                        <c:v>2023</c:v>
                      </c:pt>
                      <c:pt idx="2">
                        <c:v>2024</c:v>
                      </c:pt>
                      <c:pt idx="3" formatCode="0&quot;P&quot;">
                        <c:v>2025</c:v>
                      </c:pt>
                      <c:pt idx="4" formatCode="0&quot;P&quot;">
                        <c:v>2026</c:v>
                      </c:pt>
                      <c:pt idx="5" formatCode="0&quot;P&quot;">
                        <c:v>2027</c:v>
                      </c:pt>
                      <c:pt idx="6" formatCode="0&quot;P&quot;">
                        <c:v>2028</c:v>
                      </c:pt>
                      <c:pt idx="7" formatCode="0&quot;P&quot;">
                        <c:v>2029</c:v>
                      </c:pt>
                    </c:numCache>
                  </c:numRef>
                </c:cat>
                <c:val>
                  <c:numRef>
                    <c:extLst xmlns:c15="http://schemas.microsoft.com/office/drawing/2012/chart">
                      <c:ext xmlns:c15="http://schemas.microsoft.com/office/drawing/2012/chart" uri="{02D57815-91ED-43cb-92C2-25804820EDAC}">
                        <c15:formulaRef>
                          <c15:sqref>Presentation!$C$26:$J$26</c15:sqref>
                        </c15:formulaRef>
                      </c:ext>
                    </c:extLst>
                    <c:numCache>
                      <c:formatCode>_(* #,##0.0_);_(* \(#,##0.0\);_(* "-"?_);_(@_)</c:formatCode>
                      <c:ptCount val="8"/>
                      <c:pt idx="0">
                        <c:v>80096</c:v>
                      </c:pt>
                      <c:pt idx="1">
                        <c:v>90757</c:v>
                      </c:pt>
                      <c:pt idx="2">
                        <c:v>107556</c:v>
                      </c:pt>
                      <c:pt idx="3">
                        <c:v>124668.23740294688</c:v>
                      </c:pt>
                      <c:pt idx="4">
                        <c:v>144503.04415520772</c:v>
                      </c:pt>
                      <c:pt idx="5">
                        <c:v>167493.58300968751</c:v>
                      </c:pt>
                      <c:pt idx="6">
                        <c:v>194141.93322661601</c:v>
                      </c:pt>
                      <c:pt idx="7">
                        <c:v>225030.05523971535</c:v>
                      </c:pt>
                    </c:numCache>
                  </c:numRef>
                </c:val>
                <c:extLst xmlns:c15="http://schemas.microsoft.com/office/drawing/2012/chart">
                  <c:ext xmlns:c16="http://schemas.microsoft.com/office/drawing/2014/chart" uri="{C3380CC4-5D6E-409C-BE32-E72D297353CC}">
                    <c16:uniqueId val="{00000007-C550-48C8-B3B4-0AC9CB811D53}"/>
                  </c:ext>
                </c:extLst>
              </c15:ser>
            </c15:filteredBarSeries>
          </c:ext>
        </c:extLst>
      </c:barChart>
      <c:catAx>
        <c:axId val="253326063"/>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331343"/>
        <c:crosses val="autoZero"/>
        <c:auto val="1"/>
        <c:lblAlgn val="ctr"/>
        <c:lblOffset val="100"/>
        <c:noMultiLvlLbl val="0"/>
      </c:catAx>
      <c:valAx>
        <c:axId val="25333134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326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Presentation!$B$117</c:f>
              <c:strCache>
                <c:ptCount val="1"/>
                <c:pt idx="0">
                  <c:v>FCF</c:v>
                </c:pt>
              </c:strCache>
            </c:strRef>
          </c:tx>
          <c:spPr>
            <a:solidFill>
              <a:schemeClr val="accent1"/>
            </a:solidFill>
            <a:ln>
              <a:noFill/>
            </a:ln>
            <a:effectLst/>
          </c:spPr>
          <c:invertIfNegative val="0"/>
          <c:cat>
            <c:strRef>
              <c:f>Presentation!$C$116:$G$116</c:f>
              <c:strCache>
                <c:ptCount val="5"/>
                <c:pt idx="0">
                  <c:v>2025</c:v>
                </c:pt>
                <c:pt idx="1">
                  <c:v>2026</c:v>
                </c:pt>
                <c:pt idx="2">
                  <c:v>2027</c:v>
                </c:pt>
                <c:pt idx="3">
                  <c:v>2028</c:v>
                </c:pt>
                <c:pt idx="4">
                  <c:v>2029</c:v>
                </c:pt>
              </c:strCache>
            </c:strRef>
          </c:cat>
          <c:val>
            <c:numRef>
              <c:f>Presentation!$C$117:$G$117</c:f>
              <c:numCache>
                <c:formatCode>#,##0.00;\(#,##0.00\);\-</c:formatCode>
                <c:ptCount val="5"/>
                <c:pt idx="0">
                  <c:v>39209.06279620414</c:v>
                </c:pt>
                <c:pt idx="1">
                  <c:v>40198.683569831155</c:v>
                </c:pt>
                <c:pt idx="2">
                  <c:v>44803.071402860849</c:v>
                </c:pt>
                <c:pt idx="3">
                  <c:v>49951.024134105741</c:v>
                </c:pt>
                <c:pt idx="4">
                  <c:v>55709.063301802991</c:v>
                </c:pt>
              </c:numCache>
            </c:numRef>
          </c:val>
          <c:extLst>
            <c:ext xmlns:c16="http://schemas.microsoft.com/office/drawing/2014/chart" uri="{C3380CC4-5D6E-409C-BE32-E72D297353CC}">
              <c16:uniqueId val="{00000000-D96A-4CC9-B003-D1567E32D820}"/>
            </c:ext>
          </c:extLst>
        </c:ser>
        <c:dLbls>
          <c:showLegendKey val="0"/>
          <c:showVal val="0"/>
          <c:showCatName val="0"/>
          <c:showSerName val="0"/>
          <c:showPercent val="0"/>
          <c:showBubbleSize val="0"/>
        </c:dLbls>
        <c:gapWidth val="219"/>
        <c:axId val="1528775152"/>
        <c:axId val="1528754512"/>
      </c:barChart>
      <c:lineChart>
        <c:grouping val="standard"/>
        <c:varyColors val="0"/>
        <c:ser>
          <c:idx val="1"/>
          <c:order val="1"/>
          <c:tx>
            <c:strRef>
              <c:f>Presentation!$B$118</c:f>
              <c:strCache>
                <c:ptCount val="1"/>
                <c:pt idx="0">
                  <c:v>Y-O-Y Growth Rate %</c:v>
                </c:pt>
              </c:strCache>
            </c:strRef>
          </c:tx>
          <c:spPr>
            <a:ln w="28575" cap="rnd">
              <a:solidFill>
                <a:schemeClr val="accent2"/>
              </a:solidFill>
              <a:round/>
            </a:ln>
            <a:effectLst/>
          </c:spPr>
          <c:marker>
            <c:symbol val="none"/>
          </c:marker>
          <c:cat>
            <c:strRef>
              <c:f>Presentation!$C$116:$G$116</c:f>
              <c:strCache>
                <c:ptCount val="5"/>
                <c:pt idx="0">
                  <c:v>2025</c:v>
                </c:pt>
                <c:pt idx="1">
                  <c:v>2026</c:v>
                </c:pt>
                <c:pt idx="2">
                  <c:v>2027</c:v>
                </c:pt>
                <c:pt idx="3">
                  <c:v>2028</c:v>
                </c:pt>
                <c:pt idx="4">
                  <c:v>2029</c:v>
                </c:pt>
              </c:strCache>
            </c:strRef>
          </c:cat>
          <c:val>
            <c:numRef>
              <c:f>Presentation!$C$118:$G$118</c:f>
              <c:numCache>
                <c:formatCode>0.00%;\(0.00%\)</c:formatCode>
                <c:ptCount val="5"/>
                <c:pt idx="0" formatCode="General">
                  <c:v>0</c:v>
                </c:pt>
                <c:pt idx="1">
                  <c:v>2.5239592661796983E-2</c:v>
                </c:pt>
                <c:pt idx="2">
                  <c:v>0.11454076164039506</c:v>
                </c:pt>
                <c:pt idx="3">
                  <c:v>0.11490178173178034</c:v>
                </c:pt>
                <c:pt idx="4">
                  <c:v>0.11527369593541037</c:v>
                </c:pt>
              </c:numCache>
            </c:numRef>
          </c:val>
          <c:smooth val="0"/>
          <c:extLst>
            <c:ext xmlns:c16="http://schemas.microsoft.com/office/drawing/2014/chart" uri="{C3380CC4-5D6E-409C-BE32-E72D297353CC}">
              <c16:uniqueId val="{00000001-D96A-4CC9-B003-D1567E32D820}"/>
            </c:ext>
          </c:extLst>
        </c:ser>
        <c:dLbls>
          <c:showLegendKey val="0"/>
          <c:showVal val="0"/>
          <c:showCatName val="0"/>
          <c:showSerName val="0"/>
          <c:showPercent val="0"/>
          <c:showBubbleSize val="0"/>
        </c:dLbls>
        <c:marker val="1"/>
        <c:smooth val="0"/>
        <c:axId val="1533946544"/>
        <c:axId val="1533934064"/>
      </c:lineChart>
      <c:catAx>
        <c:axId val="152877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754512"/>
        <c:crosses val="autoZero"/>
        <c:auto val="1"/>
        <c:lblAlgn val="ctr"/>
        <c:lblOffset val="100"/>
        <c:noMultiLvlLbl val="0"/>
      </c:catAx>
      <c:valAx>
        <c:axId val="1528754512"/>
        <c:scaling>
          <c:orientation val="minMax"/>
        </c:scaling>
        <c:delete val="0"/>
        <c:axPos val="l"/>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775152"/>
        <c:crosses val="autoZero"/>
        <c:crossBetween val="between"/>
      </c:valAx>
      <c:valAx>
        <c:axId val="15339340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946544"/>
        <c:crosses val="max"/>
        <c:crossBetween val="between"/>
      </c:valAx>
      <c:catAx>
        <c:axId val="1533946544"/>
        <c:scaling>
          <c:orientation val="minMax"/>
        </c:scaling>
        <c:delete val="1"/>
        <c:axPos val="b"/>
        <c:numFmt formatCode="General" sourceLinked="1"/>
        <c:majorTickMark val="out"/>
        <c:minorTickMark val="none"/>
        <c:tickLblPos val="nextTo"/>
        <c:crossAx val="15339340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Presentation!$C$135</c:f>
              <c:strCache>
                <c:ptCount val="1"/>
                <c:pt idx="0">
                  <c:v>EV/Revenue</c:v>
                </c:pt>
              </c:strCache>
            </c:strRef>
          </c:tx>
          <c:spPr>
            <a:solidFill>
              <a:schemeClr val="accent1"/>
            </a:solidFill>
            <a:ln>
              <a:noFill/>
            </a:ln>
            <a:effectLst/>
          </c:spPr>
          <c:invertIfNegative val="0"/>
          <c:cat>
            <c:strRef>
              <c:f>Presentation!$B$136:$B$138</c:f>
              <c:strCache>
                <c:ptCount val="3"/>
                <c:pt idx="0">
                  <c:v>Amazon.Com Inc</c:v>
                </c:pt>
                <c:pt idx="1">
                  <c:v>Peer Average</c:v>
                </c:pt>
                <c:pt idx="2">
                  <c:v>Peer Median</c:v>
                </c:pt>
              </c:strCache>
            </c:strRef>
          </c:cat>
          <c:val>
            <c:numRef>
              <c:f>Presentation!$C$136:$C$138</c:f>
              <c:numCache>
                <c:formatCode>0.0\X;\(0.0\X\)</c:formatCode>
                <c:ptCount val="3"/>
                <c:pt idx="0">
                  <c:v>3.8750570878945982</c:v>
                </c:pt>
                <c:pt idx="1">
                  <c:v>1.5078943179861326</c:v>
                </c:pt>
                <c:pt idx="2">
                  <c:v>0.86569579288025889</c:v>
                </c:pt>
              </c:numCache>
            </c:numRef>
          </c:val>
          <c:extLst>
            <c:ext xmlns:c16="http://schemas.microsoft.com/office/drawing/2014/chart" uri="{C3380CC4-5D6E-409C-BE32-E72D297353CC}">
              <c16:uniqueId val="{00000000-3F77-40C4-BC53-8881D4D7D39C}"/>
            </c:ext>
          </c:extLst>
        </c:ser>
        <c:ser>
          <c:idx val="1"/>
          <c:order val="1"/>
          <c:tx>
            <c:strRef>
              <c:f>Presentation!$D$135</c:f>
              <c:strCache>
                <c:ptCount val="1"/>
                <c:pt idx="0">
                  <c:v>EV/EBITDA</c:v>
                </c:pt>
              </c:strCache>
            </c:strRef>
          </c:tx>
          <c:spPr>
            <a:solidFill>
              <a:schemeClr val="accent2"/>
            </a:solidFill>
            <a:ln>
              <a:noFill/>
            </a:ln>
            <a:effectLst/>
          </c:spPr>
          <c:invertIfNegative val="0"/>
          <c:cat>
            <c:strRef>
              <c:f>Presentation!$B$136:$B$138</c:f>
              <c:strCache>
                <c:ptCount val="3"/>
                <c:pt idx="0">
                  <c:v>Amazon.Com Inc</c:v>
                </c:pt>
                <c:pt idx="1">
                  <c:v>Peer Average</c:v>
                </c:pt>
                <c:pt idx="2">
                  <c:v>Peer Median</c:v>
                </c:pt>
              </c:strCache>
            </c:strRef>
          </c:cat>
          <c:val>
            <c:numRef>
              <c:f>Presentation!$D$136:$D$138</c:f>
              <c:numCache>
                <c:formatCode>0.0\X;\(0.0\X\)</c:formatCode>
                <c:ptCount val="3"/>
                <c:pt idx="0">
                  <c:v>19.977168949771688</c:v>
                </c:pt>
                <c:pt idx="1">
                  <c:v>5.2700724887197952</c:v>
                </c:pt>
                <c:pt idx="2">
                  <c:v>7.132016516013838</c:v>
                </c:pt>
              </c:numCache>
            </c:numRef>
          </c:val>
          <c:extLst>
            <c:ext xmlns:c16="http://schemas.microsoft.com/office/drawing/2014/chart" uri="{C3380CC4-5D6E-409C-BE32-E72D297353CC}">
              <c16:uniqueId val="{00000001-3F77-40C4-BC53-8881D4D7D39C}"/>
            </c:ext>
          </c:extLst>
        </c:ser>
        <c:ser>
          <c:idx val="2"/>
          <c:order val="2"/>
          <c:tx>
            <c:strRef>
              <c:f>Presentation!$E$135</c:f>
              <c:strCache>
                <c:ptCount val="1"/>
                <c:pt idx="0">
                  <c:v>P/E</c:v>
                </c:pt>
              </c:strCache>
            </c:strRef>
          </c:tx>
          <c:spPr>
            <a:solidFill>
              <a:schemeClr val="accent3"/>
            </a:solidFill>
            <a:ln>
              <a:noFill/>
            </a:ln>
            <a:effectLst/>
          </c:spPr>
          <c:invertIfNegative val="0"/>
          <c:cat>
            <c:strRef>
              <c:f>Presentation!$B$136:$B$138</c:f>
              <c:strCache>
                <c:ptCount val="3"/>
                <c:pt idx="0">
                  <c:v>Amazon.Com Inc</c:v>
                </c:pt>
                <c:pt idx="1">
                  <c:v>Peer Average</c:v>
                </c:pt>
                <c:pt idx="2">
                  <c:v>Peer Median</c:v>
                </c:pt>
              </c:strCache>
            </c:strRef>
          </c:cat>
          <c:val>
            <c:numRef>
              <c:f>Presentation!$E$136:$E$138</c:f>
              <c:numCache>
                <c:formatCode>0.0\X;\(0.0\X\)</c:formatCode>
                <c:ptCount val="3"/>
                <c:pt idx="0">
                  <c:v>36.773320999636056</c:v>
                </c:pt>
                <c:pt idx="1">
                  <c:v>20.159693398837241</c:v>
                </c:pt>
                <c:pt idx="2">
                  <c:v>18.603156862745095</c:v>
                </c:pt>
              </c:numCache>
            </c:numRef>
          </c:val>
          <c:extLst>
            <c:ext xmlns:c16="http://schemas.microsoft.com/office/drawing/2014/chart" uri="{C3380CC4-5D6E-409C-BE32-E72D297353CC}">
              <c16:uniqueId val="{00000002-3F77-40C4-BC53-8881D4D7D39C}"/>
            </c:ext>
          </c:extLst>
        </c:ser>
        <c:dLbls>
          <c:showLegendKey val="0"/>
          <c:showVal val="0"/>
          <c:showCatName val="0"/>
          <c:showSerName val="0"/>
          <c:showPercent val="0"/>
          <c:showBubbleSize val="0"/>
        </c:dLbls>
        <c:gapWidth val="219"/>
        <c:overlap val="-27"/>
        <c:axId val="1533182608"/>
        <c:axId val="1533159568"/>
      </c:barChart>
      <c:catAx>
        <c:axId val="153318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159568"/>
        <c:crosses val="autoZero"/>
        <c:auto val="1"/>
        <c:lblAlgn val="ctr"/>
        <c:lblOffset val="100"/>
        <c:noMultiLvlLbl val="0"/>
      </c:catAx>
      <c:valAx>
        <c:axId val="1533159568"/>
        <c:scaling>
          <c:orientation val="minMax"/>
        </c:scaling>
        <c:delete val="0"/>
        <c:axPos val="l"/>
        <c:majorGridlines>
          <c:spPr>
            <a:ln w="9525" cap="flat" cmpd="sng" algn="ctr">
              <a:solidFill>
                <a:schemeClr val="tx1">
                  <a:lumMod val="15000"/>
                  <a:lumOff val="85000"/>
                </a:schemeClr>
              </a:solidFill>
              <a:round/>
            </a:ln>
            <a:effectLst/>
          </c:spPr>
        </c:majorGridlines>
        <c:numFmt formatCode="0.0\X;\(0.0\X\)"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182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rgbClr val="002060"/>
                </a:solidFill>
                <a:latin typeface="Cambria" panose="02040503050406030204" pitchFamily="18" charset="0"/>
                <a:ea typeface="Cambria" panose="02040503050406030204" pitchFamily="18" charset="0"/>
                <a:cs typeface="+mn-cs"/>
              </a:defRPr>
            </a:pPr>
            <a:r>
              <a:rPr lang="en-IN" sz="1200" b="1">
                <a:solidFill>
                  <a:srgbClr val="002060"/>
                </a:solidFill>
                <a:latin typeface="Cambria" panose="02040503050406030204" pitchFamily="18" charset="0"/>
                <a:ea typeface="Cambria" panose="02040503050406030204" pitchFamily="18" charset="0"/>
              </a:rPr>
              <a:t> Football</a:t>
            </a:r>
            <a:r>
              <a:rPr lang="en-IN" sz="1200" b="1" baseline="0">
                <a:solidFill>
                  <a:srgbClr val="002060"/>
                </a:solidFill>
                <a:latin typeface="Cambria" panose="02040503050406030204" pitchFamily="18" charset="0"/>
                <a:ea typeface="Cambria" panose="02040503050406030204" pitchFamily="18" charset="0"/>
              </a:rPr>
              <a:t> Field Analysis- Valuation Summary</a:t>
            </a:r>
          </a:p>
          <a:p>
            <a:pPr>
              <a:defRPr sz="1200" b="1">
                <a:solidFill>
                  <a:srgbClr val="002060"/>
                </a:solidFill>
                <a:latin typeface="Cambria" panose="02040503050406030204" pitchFamily="18" charset="0"/>
                <a:ea typeface="Cambria" panose="02040503050406030204" pitchFamily="18" charset="0"/>
              </a:defRPr>
            </a:pPr>
            <a:r>
              <a:rPr lang="en-IN" sz="1200" b="1">
                <a:solidFill>
                  <a:srgbClr val="002060"/>
                </a:solidFill>
                <a:latin typeface="Cambria" panose="02040503050406030204" pitchFamily="18" charset="0"/>
                <a:ea typeface="Cambria" panose="02040503050406030204" pitchFamily="18" charset="0"/>
              </a:rPr>
              <a:t>AMAZON.COM INC</a:t>
            </a:r>
          </a:p>
        </c:rich>
      </c:tx>
      <c:overlay val="0"/>
      <c:spPr>
        <a:noFill/>
        <a:ln>
          <a:noFill/>
        </a:ln>
        <a:effectLst/>
      </c:spPr>
      <c:txPr>
        <a:bodyPr rot="0" spcFirstLastPara="1" vertOverflow="ellipsis" vert="horz" wrap="square" anchor="ctr" anchorCtr="1"/>
        <a:lstStyle/>
        <a:p>
          <a:pPr>
            <a:defRPr sz="1200" b="1" i="0" u="none" strike="noStrike" kern="1200" spc="0" baseline="0">
              <a:solidFill>
                <a:srgbClr val="002060"/>
              </a:solidFill>
              <a:latin typeface="Cambria" panose="02040503050406030204" pitchFamily="18" charset="0"/>
              <a:ea typeface="Cambria" panose="02040503050406030204" pitchFamily="18" charset="0"/>
              <a:cs typeface="+mn-cs"/>
            </a:defRPr>
          </a:pPr>
          <a:endParaRPr lang="en-US"/>
        </a:p>
      </c:txPr>
    </c:title>
    <c:autoTitleDeleted val="0"/>
    <c:plotArea>
      <c:layout/>
      <c:stockChart>
        <c:ser>
          <c:idx val="0"/>
          <c:order val="0"/>
          <c:tx>
            <c:strRef>
              <c:f>'Football Field Analysis'!$N$4</c:f>
              <c:strCache>
                <c:ptCount val="1"/>
                <c:pt idx="0">
                  <c:v>OpenLow</c:v>
                </c:pt>
              </c:strCache>
            </c:strRef>
          </c:tx>
          <c:spPr>
            <a:ln w="19050" cap="rnd">
              <a:noFill/>
              <a:round/>
            </a:ln>
            <a:effectLst/>
          </c:spPr>
          <c:marker>
            <c:symbol val="none"/>
          </c:marker>
          <c:cat>
            <c:strRef>
              <c:f>'Football Field Analysis'!$M$5:$M$9</c:f>
              <c:strCache>
                <c:ptCount val="5"/>
                <c:pt idx="0">
                  <c:v>Comps</c:v>
                </c:pt>
                <c:pt idx="1">
                  <c:v>DCF Bear</c:v>
                </c:pt>
                <c:pt idx="2">
                  <c:v>DCF Base</c:v>
                </c:pt>
                <c:pt idx="3">
                  <c:v>DCF Bull</c:v>
                </c:pt>
                <c:pt idx="4">
                  <c:v>52W H/L</c:v>
                </c:pt>
              </c:strCache>
            </c:strRef>
          </c:cat>
          <c:val>
            <c:numRef>
              <c:f>'Football Field Analysis'!$N$5:$N$9</c:f>
              <c:numCache>
                <c:formatCode>#,##0.0;\(#,##0.0\);\-</c:formatCode>
                <c:ptCount val="5"/>
                <c:pt idx="0">
                  <c:v>116.54632112453568</c:v>
                </c:pt>
                <c:pt idx="1">
                  <c:v>153.8808868101672</c:v>
                </c:pt>
                <c:pt idx="2">
                  <c:v>136.9665029771819</c:v>
                </c:pt>
                <c:pt idx="3">
                  <c:v>125.59081940897718</c:v>
                </c:pt>
                <c:pt idx="4">
                  <c:v>151.61000000000001</c:v>
                </c:pt>
              </c:numCache>
            </c:numRef>
          </c:val>
          <c:smooth val="0"/>
          <c:extLst>
            <c:ext xmlns:c16="http://schemas.microsoft.com/office/drawing/2014/chart" uri="{C3380CC4-5D6E-409C-BE32-E72D297353CC}">
              <c16:uniqueId val="{00000000-4524-49FB-A641-EF2C0A4DD6E6}"/>
            </c:ext>
          </c:extLst>
        </c:ser>
        <c:ser>
          <c:idx val="1"/>
          <c:order val="1"/>
          <c:tx>
            <c:strRef>
              <c:f>'Football Field Analysis'!$O$4</c:f>
              <c:strCache>
                <c:ptCount val="1"/>
                <c:pt idx="0">
                  <c:v>Low</c:v>
                </c:pt>
              </c:strCache>
            </c:strRef>
          </c:tx>
          <c:spPr>
            <a:ln w="19050" cap="rnd">
              <a:noFill/>
              <a:round/>
            </a:ln>
            <a:effectLst/>
          </c:spPr>
          <c:marker>
            <c:symbol val="none"/>
          </c:marker>
          <c:dLbls>
            <c:dLbl>
              <c:idx val="0"/>
              <c:layout>
                <c:manualLayout>
                  <c:x val="-5.5555555555555552E-2"/>
                  <c:y val="4.16666666666665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524-49FB-A641-EF2C0A4DD6E6}"/>
                </c:ext>
              </c:extLst>
            </c:dLbl>
            <c:dLbl>
              <c:idx val="1"/>
              <c:layout>
                <c:manualLayout>
                  <c:x val="-5.2777777777777778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524-49FB-A641-EF2C0A4DD6E6}"/>
                </c:ext>
              </c:extLst>
            </c:dLbl>
            <c:dLbl>
              <c:idx val="2"/>
              <c:layout>
                <c:manualLayout>
                  <c:x val="-5.2777777777777882E-2"/>
                  <c:y val="4.16666666666665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524-49FB-A641-EF2C0A4DD6E6}"/>
                </c:ext>
              </c:extLst>
            </c:dLbl>
            <c:dLbl>
              <c:idx val="3"/>
              <c:layout>
                <c:manualLayout>
                  <c:x val="-4.9999999999999899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524-49FB-A641-EF2C0A4DD6E6}"/>
                </c:ext>
              </c:extLst>
            </c:dLbl>
            <c:dLbl>
              <c:idx val="4"/>
              <c:layout>
                <c:manualLayout>
                  <c:x val="-5.2777777777777778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524-49FB-A641-EF2C0A4DD6E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alpha val="97000"/>
                      </a:srgb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Analysis'!$M$5:$M$9</c:f>
              <c:strCache>
                <c:ptCount val="5"/>
                <c:pt idx="0">
                  <c:v>Comps</c:v>
                </c:pt>
                <c:pt idx="1">
                  <c:v>DCF Bear</c:v>
                </c:pt>
                <c:pt idx="2">
                  <c:v>DCF Base</c:v>
                </c:pt>
                <c:pt idx="3">
                  <c:v>DCF Bull</c:v>
                </c:pt>
                <c:pt idx="4">
                  <c:v>52W H/L</c:v>
                </c:pt>
              </c:strCache>
            </c:strRef>
          </c:cat>
          <c:val>
            <c:numRef>
              <c:f>'Football Field Analysis'!$O$5:$O$9</c:f>
              <c:numCache>
                <c:formatCode>#,##0.0;\(#,##0.0\);\-</c:formatCode>
                <c:ptCount val="5"/>
                <c:pt idx="0">
                  <c:v>116.54632112453568</c:v>
                </c:pt>
                <c:pt idx="1">
                  <c:v>153.8808868101672</c:v>
                </c:pt>
                <c:pt idx="2">
                  <c:v>136.9665029771819</c:v>
                </c:pt>
                <c:pt idx="3">
                  <c:v>125.59081940897718</c:v>
                </c:pt>
                <c:pt idx="4">
                  <c:v>151.61000000000001</c:v>
                </c:pt>
              </c:numCache>
            </c:numRef>
          </c:val>
          <c:smooth val="0"/>
          <c:extLst>
            <c:ext xmlns:c16="http://schemas.microsoft.com/office/drawing/2014/chart" uri="{C3380CC4-5D6E-409C-BE32-E72D297353CC}">
              <c16:uniqueId val="{00000001-4524-49FB-A641-EF2C0A4DD6E6}"/>
            </c:ext>
          </c:extLst>
        </c:ser>
        <c:ser>
          <c:idx val="2"/>
          <c:order val="2"/>
          <c:tx>
            <c:strRef>
              <c:f>'Football Field Analysis'!$P$4</c:f>
              <c:strCache>
                <c:ptCount val="1"/>
                <c:pt idx="0">
                  <c:v>OpenHigh</c:v>
                </c:pt>
              </c:strCache>
            </c:strRef>
          </c:tx>
          <c:spPr>
            <a:ln w="19050" cap="rnd">
              <a:noFill/>
              <a:round/>
            </a:ln>
            <a:effectLst/>
          </c:spPr>
          <c:marker>
            <c:symbol val="none"/>
          </c:marker>
          <c:cat>
            <c:strRef>
              <c:f>'Football Field Analysis'!$M$5:$M$9</c:f>
              <c:strCache>
                <c:ptCount val="5"/>
                <c:pt idx="0">
                  <c:v>Comps</c:v>
                </c:pt>
                <c:pt idx="1">
                  <c:v>DCF Bear</c:v>
                </c:pt>
                <c:pt idx="2">
                  <c:v>DCF Base</c:v>
                </c:pt>
                <c:pt idx="3">
                  <c:v>DCF Bull</c:v>
                </c:pt>
                <c:pt idx="4">
                  <c:v>52W H/L</c:v>
                </c:pt>
              </c:strCache>
            </c:strRef>
          </c:cat>
          <c:val>
            <c:numRef>
              <c:f>'Football Field Analysis'!$P$5:$P$9</c:f>
              <c:numCache>
                <c:formatCode>#,##0.0;\(#,##0.0\);\-</c:formatCode>
                <c:ptCount val="5"/>
                <c:pt idx="0">
                  <c:v>233.38514155424662</c:v>
                </c:pt>
                <c:pt idx="1">
                  <c:v>263.80943790449635</c:v>
                </c:pt>
                <c:pt idx="2">
                  <c:v>197.79301103597322</c:v>
                </c:pt>
                <c:pt idx="3">
                  <c:v>165.08365632374813</c:v>
                </c:pt>
                <c:pt idx="4">
                  <c:v>242.52</c:v>
                </c:pt>
              </c:numCache>
            </c:numRef>
          </c:val>
          <c:smooth val="0"/>
          <c:extLst>
            <c:ext xmlns:c16="http://schemas.microsoft.com/office/drawing/2014/chart" uri="{C3380CC4-5D6E-409C-BE32-E72D297353CC}">
              <c16:uniqueId val="{00000002-4524-49FB-A641-EF2C0A4DD6E6}"/>
            </c:ext>
          </c:extLst>
        </c:ser>
        <c:ser>
          <c:idx val="3"/>
          <c:order val="3"/>
          <c:tx>
            <c:strRef>
              <c:f>'Football Field Analysis'!$Q$4</c:f>
              <c:strCache>
                <c:ptCount val="1"/>
                <c:pt idx="0">
                  <c:v>High</c:v>
                </c:pt>
              </c:strCache>
            </c:strRef>
          </c:tx>
          <c:spPr>
            <a:ln w="19050" cap="rnd">
              <a:noFill/>
              <a:round/>
            </a:ln>
            <a:effectLst/>
          </c:spPr>
          <c:marker>
            <c:symbol val="none"/>
          </c:marker>
          <c:dLbls>
            <c:dLbl>
              <c:idx val="0"/>
              <c:layout>
                <c:manualLayout>
                  <c:x val="-0.05"/>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524-49FB-A641-EF2C0A4DD6E6}"/>
                </c:ext>
              </c:extLst>
            </c:dLbl>
            <c:dLbl>
              <c:idx val="1"/>
              <c:layout>
                <c:manualLayout>
                  <c:x val="-5.0000000000000051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524-49FB-A641-EF2C0A4DD6E6}"/>
                </c:ext>
              </c:extLst>
            </c:dLbl>
            <c:dLbl>
              <c:idx val="2"/>
              <c:layout>
                <c:manualLayout>
                  <c:x val="-5.00000000000001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524-49FB-A641-EF2C0A4DD6E6}"/>
                </c:ext>
              </c:extLst>
            </c:dLbl>
            <c:dLbl>
              <c:idx val="3"/>
              <c:layout>
                <c:manualLayout>
                  <c:x val="-4.4444444444444446E-2"/>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524-49FB-A641-EF2C0A4DD6E6}"/>
                </c:ext>
              </c:extLst>
            </c:dLbl>
            <c:dLbl>
              <c:idx val="4"/>
              <c:layout>
                <c:manualLayout>
                  <c:x val="-5.00000000000001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524-49FB-A641-EF2C0A4DD6E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 Analysis'!$M$5:$M$9</c:f>
              <c:strCache>
                <c:ptCount val="5"/>
                <c:pt idx="0">
                  <c:v>Comps</c:v>
                </c:pt>
                <c:pt idx="1">
                  <c:v>DCF Bear</c:v>
                </c:pt>
                <c:pt idx="2">
                  <c:v>DCF Base</c:v>
                </c:pt>
                <c:pt idx="3">
                  <c:v>DCF Bull</c:v>
                </c:pt>
                <c:pt idx="4">
                  <c:v>52W H/L</c:v>
                </c:pt>
              </c:strCache>
            </c:strRef>
          </c:cat>
          <c:val>
            <c:numRef>
              <c:f>'Football Field Analysis'!$Q$5:$Q$9</c:f>
              <c:numCache>
                <c:formatCode>#,##0.0;\(#,##0.0\);\-</c:formatCode>
                <c:ptCount val="5"/>
                <c:pt idx="0">
                  <c:v>233.38514155424662</c:v>
                </c:pt>
                <c:pt idx="1">
                  <c:v>263.80943790449635</c:v>
                </c:pt>
                <c:pt idx="2">
                  <c:v>197.79301103597322</c:v>
                </c:pt>
                <c:pt idx="3">
                  <c:v>165.08365632374813</c:v>
                </c:pt>
                <c:pt idx="4">
                  <c:v>242.52</c:v>
                </c:pt>
              </c:numCache>
            </c:numRef>
          </c:val>
          <c:smooth val="0"/>
          <c:extLst>
            <c:ext xmlns:c16="http://schemas.microsoft.com/office/drawing/2014/chart" uri="{C3380CC4-5D6E-409C-BE32-E72D297353CC}">
              <c16:uniqueId val="{00000003-4524-49FB-A641-EF2C0A4DD6E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rgbClr val="002060"/>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542928607"/>
        <c:axId val="542917567"/>
      </c:stockChart>
      <c:catAx>
        <c:axId val="54292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002060"/>
                </a:solidFill>
                <a:latin typeface="+mn-lt"/>
                <a:ea typeface="+mn-ea"/>
                <a:cs typeface="+mn-cs"/>
              </a:defRPr>
            </a:pPr>
            <a:endParaRPr lang="en-US"/>
          </a:p>
        </c:txPr>
        <c:crossAx val="542917567"/>
        <c:crosses val="autoZero"/>
        <c:auto val="1"/>
        <c:lblAlgn val="ctr"/>
        <c:lblOffset val="100"/>
        <c:noMultiLvlLbl val="0"/>
      </c:catAx>
      <c:valAx>
        <c:axId val="542917567"/>
        <c:scaling>
          <c:orientation val="minMax"/>
        </c:scaling>
        <c:delete val="0"/>
        <c:axPos val="l"/>
        <c:majorGridlines>
          <c:spPr>
            <a:ln w="9525" cap="flat" cmpd="sng" algn="ctr">
              <a:no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rgbClr val="002060"/>
                </a:solidFill>
                <a:latin typeface="+mn-lt"/>
                <a:ea typeface="+mn-ea"/>
                <a:cs typeface="+mn-cs"/>
              </a:defRPr>
            </a:pPr>
            <a:endParaRPr lang="en-US"/>
          </a:p>
        </c:txPr>
        <c:crossAx val="5429286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Calculations!$C$2</c:f>
              <c:strCache>
                <c:ptCount val="1"/>
                <c:pt idx="0">
                  <c:v>Share Price</c:v>
                </c:pt>
              </c:strCache>
            </c:strRef>
          </c:tx>
          <c:spPr>
            <a:ln w="28575" cap="rnd">
              <a:solidFill>
                <a:schemeClr val="accent1"/>
              </a:solidFill>
              <a:round/>
            </a:ln>
            <a:effectLst/>
          </c:spPr>
          <c:marker>
            <c:symbol val="none"/>
          </c:marker>
          <c:cat>
            <c:numRef>
              <c:f>Calculations!$B$3:$B$1256</c:f>
              <c:numCache>
                <c:formatCode>m/d/yyyy</c:formatCode>
                <c:ptCount val="1254"/>
                <c:pt idx="0">
                  <c:v>45868</c:v>
                </c:pt>
                <c:pt idx="1">
                  <c:v>45867</c:v>
                </c:pt>
                <c:pt idx="2">
                  <c:v>45866</c:v>
                </c:pt>
                <c:pt idx="3">
                  <c:v>45865</c:v>
                </c:pt>
                <c:pt idx="4">
                  <c:v>45864</c:v>
                </c:pt>
                <c:pt idx="5">
                  <c:v>45863</c:v>
                </c:pt>
                <c:pt idx="6">
                  <c:v>45862</c:v>
                </c:pt>
                <c:pt idx="7">
                  <c:v>45861</c:v>
                </c:pt>
                <c:pt idx="8">
                  <c:v>45860</c:v>
                </c:pt>
                <c:pt idx="9">
                  <c:v>45859</c:v>
                </c:pt>
                <c:pt idx="10">
                  <c:v>45858</c:v>
                </c:pt>
                <c:pt idx="11">
                  <c:v>45857</c:v>
                </c:pt>
                <c:pt idx="12">
                  <c:v>45856</c:v>
                </c:pt>
                <c:pt idx="13">
                  <c:v>45855</c:v>
                </c:pt>
                <c:pt idx="14">
                  <c:v>45854</c:v>
                </c:pt>
                <c:pt idx="15">
                  <c:v>45853</c:v>
                </c:pt>
                <c:pt idx="16">
                  <c:v>45852</c:v>
                </c:pt>
                <c:pt idx="17">
                  <c:v>45851</c:v>
                </c:pt>
                <c:pt idx="18">
                  <c:v>45850</c:v>
                </c:pt>
                <c:pt idx="19">
                  <c:v>45849</c:v>
                </c:pt>
                <c:pt idx="20">
                  <c:v>45848</c:v>
                </c:pt>
                <c:pt idx="21">
                  <c:v>45847</c:v>
                </c:pt>
                <c:pt idx="22">
                  <c:v>45846</c:v>
                </c:pt>
                <c:pt idx="23">
                  <c:v>45845</c:v>
                </c:pt>
                <c:pt idx="24">
                  <c:v>45844</c:v>
                </c:pt>
                <c:pt idx="25">
                  <c:v>45843</c:v>
                </c:pt>
                <c:pt idx="26">
                  <c:v>45842</c:v>
                </c:pt>
                <c:pt idx="27">
                  <c:v>45841</c:v>
                </c:pt>
                <c:pt idx="28">
                  <c:v>45840</c:v>
                </c:pt>
                <c:pt idx="29">
                  <c:v>45839</c:v>
                </c:pt>
                <c:pt idx="30">
                  <c:v>45838</c:v>
                </c:pt>
                <c:pt idx="31">
                  <c:v>45837</c:v>
                </c:pt>
                <c:pt idx="32">
                  <c:v>45836</c:v>
                </c:pt>
                <c:pt idx="33">
                  <c:v>45835</c:v>
                </c:pt>
                <c:pt idx="34">
                  <c:v>45834</c:v>
                </c:pt>
                <c:pt idx="35">
                  <c:v>45833</c:v>
                </c:pt>
                <c:pt idx="36">
                  <c:v>45832</c:v>
                </c:pt>
                <c:pt idx="37">
                  <c:v>45831</c:v>
                </c:pt>
                <c:pt idx="38">
                  <c:v>45830</c:v>
                </c:pt>
                <c:pt idx="39">
                  <c:v>45829</c:v>
                </c:pt>
                <c:pt idx="40">
                  <c:v>45828</c:v>
                </c:pt>
                <c:pt idx="41">
                  <c:v>45827</c:v>
                </c:pt>
                <c:pt idx="42">
                  <c:v>45826</c:v>
                </c:pt>
                <c:pt idx="43">
                  <c:v>45825</c:v>
                </c:pt>
                <c:pt idx="44">
                  <c:v>45824</c:v>
                </c:pt>
                <c:pt idx="45">
                  <c:v>45823</c:v>
                </c:pt>
                <c:pt idx="46">
                  <c:v>45822</c:v>
                </c:pt>
                <c:pt idx="47">
                  <c:v>45821</c:v>
                </c:pt>
                <c:pt idx="48">
                  <c:v>45820</c:v>
                </c:pt>
                <c:pt idx="49">
                  <c:v>45819</c:v>
                </c:pt>
                <c:pt idx="50">
                  <c:v>45818</c:v>
                </c:pt>
                <c:pt idx="51">
                  <c:v>45817</c:v>
                </c:pt>
                <c:pt idx="52">
                  <c:v>45816</c:v>
                </c:pt>
                <c:pt idx="53">
                  <c:v>45815</c:v>
                </c:pt>
                <c:pt idx="54">
                  <c:v>45814</c:v>
                </c:pt>
                <c:pt idx="55">
                  <c:v>45813</c:v>
                </c:pt>
                <c:pt idx="56">
                  <c:v>45812</c:v>
                </c:pt>
                <c:pt idx="57">
                  <c:v>45811</c:v>
                </c:pt>
                <c:pt idx="58">
                  <c:v>45810</c:v>
                </c:pt>
                <c:pt idx="59">
                  <c:v>45809</c:v>
                </c:pt>
                <c:pt idx="60">
                  <c:v>45808</c:v>
                </c:pt>
                <c:pt idx="61">
                  <c:v>45807</c:v>
                </c:pt>
                <c:pt idx="62">
                  <c:v>45806</c:v>
                </c:pt>
                <c:pt idx="63">
                  <c:v>45805</c:v>
                </c:pt>
                <c:pt idx="64">
                  <c:v>45804</c:v>
                </c:pt>
                <c:pt idx="65">
                  <c:v>45803</c:v>
                </c:pt>
                <c:pt idx="66">
                  <c:v>45802</c:v>
                </c:pt>
                <c:pt idx="67">
                  <c:v>45801</c:v>
                </c:pt>
                <c:pt idx="68">
                  <c:v>45800</c:v>
                </c:pt>
                <c:pt idx="69">
                  <c:v>45799</c:v>
                </c:pt>
                <c:pt idx="70">
                  <c:v>45798</c:v>
                </c:pt>
                <c:pt idx="71">
                  <c:v>45797</c:v>
                </c:pt>
                <c:pt idx="72">
                  <c:v>45796</c:v>
                </c:pt>
                <c:pt idx="73">
                  <c:v>45795</c:v>
                </c:pt>
                <c:pt idx="74">
                  <c:v>45794</c:v>
                </c:pt>
                <c:pt idx="75">
                  <c:v>45793</c:v>
                </c:pt>
                <c:pt idx="76">
                  <c:v>45792</c:v>
                </c:pt>
                <c:pt idx="77">
                  <c:v>45791</c:v>
                </c:pt>
                <c:pt idx="78">
                  <c:v>45790</c:v>
                </c:pt>
                <c:pt idx="79">
                  <c:v>45789</c:v>
                </c:pt>
                <c:pt idx="80">
                  <c:v>45788</c:v>
                </c:pt>
                <c:pt idx="81">
                  <c:v>45787</c:v>
                </c:pt>
                <c:pt idx="82">
                  <c:v>45786</c:v>
                </c:pt>
                <c:pt idx="83">
                  <c:v>45785</c:v>
                </c:pt>
                <c:pt idx="84">
                  <c:v>45784</c:v>
                </c:pt>
                <c:pt idx="85">
                  <c:v>45783</c:v>
                </c:pt>
                <c:pt idx="86">
                  <c:v>45782</c:v>
                </c:pt>
                <c:pt idx="87">
                  <c:v>45781</c:v>
                </c:pt>
                <c:pt idx="88">
                  <c:v>45780</c:v>
                </c:pt>
                <c:pt idx="89">
                  <c:v>45779</c:v>
                </c:pt>
                <c:pt idx="90">
                  <c:v>45778</c:v>
                </c:pt>
                <c:pt idx="91">
                  <c:v>45777</c:v>
                </c:pt>
                <c:pt idx="92">
                  <c:v>45776</c:v>
                </c:pt>
                <c:pt idx="93">
                  <c:v>45775</c:v>
                </c:pt>
                <c:pt idx="94">
                  <c:v>45774</c:v>
                </c:pt>
                <c:pt idx="95">
                  <c:v>45773</c:v>
                </c:pt>
                <c:pt idx="96">
                  <c:v>45772</c:v>
                </c:pt>
                <c:pt idx="97">
                  <c:v>45771</c:v>
                </c:pt>
                <c:pt idx="98">
                  <c:v>45770</c:v>
                </c:pt>
                <c:pt idx="99">
                  <c:v>45769</c:v>
                </c:pt>
                <c:pt idx="100">
                  <c:v>45768</c:v>
                </c:pt>
                <c:pt idx="101">
                  <c:v>45767</c:v>
                </c:pt>
                <c:pt idx="102">
                  <c:v>45766</c:v>
                </c:pt>
                <c:pt idx="103">
                  <c:v>45765</c:v>
                </c:pt>
                <c:pt idx="104">
                  <c:v>45764</c:v>
                </c:pt>
                <c:pt idx="105">
                  <c:v>45763</c:v>
                </c:pt>
                <c:pt idx="106">
                  <c:v>45762</c:v>
                </c:pt>
                <c:pt idx="107">
                  <c:v>45761</c:v>
                </c:pt>
                <c:pt idx="108">
                  <c:v>45760</c:v>
                </c:pt>
                <c:pt idx="109">
                  <c:v>45759</c:v>
                </c:pt>
                <c:pt idx="110">
                  <c:v>45758</c:v>
                </c:pt>
                <c:pt idx="111">
                  <c:v>45757</c:v>
                </c:pt>
                <c:pt idx="112">
                  <c:v>45756</c:v>
                </c:pt>
                <c:pt idx="113">
                  <c:v>45755</c:v>
                </c:pt>
                <c:pt idx="114">
                  <c:v>45754</c:v>
                </c:pt>
                <c:pt idx="115">
                  <c:v>45753</c:v>
                </c:pt>
                <c:pt idx="116">
                  <c:v>45752</c:v>
                </c:pt>
                <c:pt idx="117">
                  <c:v>45751</c:v>
                </c:pt>
                <c:pt idx="118">
                  <c:v>45750</c:v>
                </c:pt>
                <c:pt idx="119">
                  <c:v>45749</c:v>
                </c:pt>
                <c:pt idx="120">
                  <c:v>45748</c:v>
                </c:pt>
                <c:pt idx="121">
                  <c:v>45747</c:v>
                </c:pt>
                <c:pt idx="122">
                  <c:v>45746</c:v>
                </c:pt>
                <c:pt idx="123">
                  <c:v>45745</c:v>
                </c:pt>
                <c:pt idx="124">
                  <c:v>45744</c:v>
                </c:pt>
                <c:pt idx="125">
                  <c:v>45743</c:v>
                </c:pt>
                <c:pt idx="126">
                  <c:v>45742</c:v>
                </c:pt>
                <c:pt idx="127">
                  <c:v>45741</c:v>
                </c:pt>
                <c:pt idx="128">
                  <c:v>45740</c:v>
                </c:pt>
                <c:pt idx="129">
                  <c:v>45739</c:v>
                </c:pt>
                <c:pt idx="130">
                  <c:v>45738</c:v>
                </c:pt>
                <c:pt idx="131">
                  <c:v>45737</c:v>
                </c:pt>
                <c:pt idx="132">
                  <c:v>45736</c:v>
                </c:pt>
                <c:pt idx="133">
                  <c:v>45735</c:v>
                </c:pt>
                <c:pt idx="134">
                  <c:v>45734</c:v>
                </c:pt>
                <c:pt idx="135">
                  <c:v>45733</c:v>
                </c:pt>
                <c:pt idx="136">
                  <c:v>45732</c:v>
                </c:pt>
                <c:pt idx="137">
                  <c:v>45731</c:v>
                </c:pt>
                <c:pt idx="138">
                  <c:v>45730</c:v>
                </c:pt>
                <c:pt idx="139">
                  <c:v>45729</c:v>
                </c:pt>
                <c:pt idx="140">
                  <c:v>45728</c:v>
                </c:pt>
                <c:pt idx="141">
                  <c:v>45727</c:v>
                </c:pt>
                <c:pt idx="142">
                  <c:v>45726</c:v>
                </c:pt>
                <c:pt idx="143">
                  <c:v>45725</c:v>
                </c:pt>
                <c:pt idx="144">
                  <c:v>45724</c:v>
                </c:pt>
                <c:pt idx="145">
                  <c:v>45723</c:v>
                </c:pt>
                <c:pt idx="146">
                  <c:v>45722</c:v>
                </c:pt>
                <c:pt idx="147">
                  <c:v>45721</c:v>
                </c:pt>
                <c:pt idx="148">
                  <c:v>45720</c:v>
                </c:pt>
                <c:pt idx="149">
                  <c:v>45719</c:v>
                </c:pt>
                <c:pt idx="150">
                  <c:v>45718</c:v>
                </c:pt>
                <c:pt idx="151">
                  <c:v>45717</c:v>
                </c:pt>
                <c:pt idx="152">
                  <c:v>45716</c:v>
                </c:pt>
                <c:pt idx="153">
                  <c:v>45715</c:v>
                </c:pt>
                <c:pt idx="154">
                  <c:v>45714</c:v>
                </c:pt>
                <c:pt idx="155">
                  <c:v>45713</c:v>
                </c:pt>
                <c:pt idx="156">
                  <c:v>45712</c:v>
                </c:pt>
                <c:pt idx="157">
                  <c:v>45711</c:v>
                </c:pt>
                <c:pt idx="158">
                  <c:v>45710</c:v>
                </c:pt>
                <c:pt idx="159">
                  <c:v>45709</c:v>
                </c:pt>
                <c:pt idx="160">
                  <c:v>45708</c:v>
                </c:pt>
                <c:pt idx="161">
                  <c:v>45707</c:v>
                </c:pt>
                <c:pt idx="162">
                  <c:v>45706</c:v>
                </c:pt>
                <c:pt idx="163">
                  <c:v>45705</c:v>
                </c:pt>
                <c:pt idx="164">
                  <c:v>45704</c:v>
                </c:pt>
                <c:pt idx="165">
                  <c:v>45703</c:v>
                </c:pt>
                <c:pt idx="166">
                  <c:v>45702</c:v>
                </c:pt>
                <c:pt idx="167">
                  <c:v>45701</c:v>
                </c:pt>
                <c:pt idx="168">
                  <c:v>45700</c:v>
                </c:pt>
                <c:pt idx="169">
                  <c:v>45699</c:v>
                </c:pt>
                <c:pt idx="170">
                  <c:v>45698</c:v>
                </c:pt>
                <c:pt idx="171">
                  <c:v>45697</c:v>
                </c:pt>
                <c:pt idx="172">
                  <c:v>45696</c:v>
                </c:pt>
                <c:pt idx="173">
                  <c:v>45695</c:v>
                </c:pt>
                <c:pt idx="174">
                  <c:v>45694</c:v>
                </c:pt>
                <c:pt idx="175">
                  <c:v>45693</c:v>
                </c:pt>
                <c:pt idx="176">
                  <c:v>45692</c:v>
                </c:pt>
                <c:pt idx="177">
                  <c:v>45691</c:v>
                </c:pt>
                <c:pt idx="178">
                  <c:v>45690</c:v>
                </c:pt>
                <c:pt idx="179">
                  <c:v>45689</c:v>
                </c:pt>
                <c:pt idx="180">
                  <c:v>45688</c:v>
                </c:pt>
                <c:pt idx="181">
                  <c:v>45687</c:v>
                </c:pt>
                <c:pt idx="182">
                  <c:v>45686</c:v>
                </c:pt>
                <c:pt idx="183">
                  <c:v>45685</c:v>
                </c:pt>
                <c:pt idx="184">
                  <c:v>45684</c:v>
                </c:pt>
                <c:pt idx="185">
                  <c:v>45683</c:v>
                </c:pt>
                <c:pt idx="186">
                  <c:v>45682</c:v>
                </c:pt>
                <c:pt idx="187">
                  <c:v>45681</c:v>
                </c:pt>
                <c:pt idx="188">
                  <c:v>45680</c:v>
                </c:pt>
                <c:pt idx="189">
                  <c:v>45679</c:v>
                </c:pt>
                <c:pt idx="190">
                  <c:v>45678</c:v>
                </c:pt>
                <c:pt idx="191">
                  <c:v>45677</c:v>
                </c:pt>
                <c:pt idx="192">
                  <c:v>45676</c:v>
                </c:pt>
                <c:pt idx="193">
                  <c:v>45675</c:v>
                </c:pt>
                <c:pt idx="194">
                  <c:v>45674</c:v>
                </c:pt>
                <c:pt idx="195">
                  <c:v>45673</c:v>
                </c:pt>
                <c:pt idx="196">
                  <c:v>45672</c:v>
                </c:pt>
                <c:pt idx="197">
                  <c:v>45671</c:v>
                </c:pt>
                <c:pt idx="198">
                  <c:v>45670</c:v>
                </c:pt>
                <c:pt idx="199">
                  <c:v>45669</c:v>
                </c:pt>
                <c:pt idx="200">
                  <c:v>45668</c:v>
                </c:pt>
                <c:pt idx="201">
                  <c:v>45667</c:v>
                </c:pt>
                <c:pt idx="202">
                  <c:v>45666</c:v>
                </c:pt>
                <c:pt idx="203">
                  <c:v>45665</c:v>
                </c:pt>
                <c:pt idx="204">
                  <c:v>45664</c:v>
                </c:pt>
                <c:pt idx="205">
                  <c:v>45663</c:v>
                </c:pt>
                <c:pt idx="206">
                  <c:v>45662</c:v>
                </c:pt>
                <c:pt idx="207">
                  <c:v>45661</c:v>
                </c:pt>
                <c:pt idx="208">
                  <c:v>45660</c:v>
                </c:pt>
                <c:pt idx="209">
                  <c:v>45659</c:v>
                </c:pt>
                <c:pt idx="210">
                  <c:v>45658</c:v>
                </c:pt>
                <c:pt idx="211">
                  <c:v>45657</c:v>
                </c:pt>
                <c:pt idx="212">
                  <c:v>45656</c:v>
                </c:pt>
                <c:pt idx="213">
                  <c:v>45655</c:v>
                </c:pt>
                <c:pt idx="214">
                  <c:v>45654</c:v>
                </c:pt>
                <c:pt idx="215">
                  <c:v>45653</c:v>
                </c:pt>
                <c:pt idx="216">
                  <c:v>45652</c:v>
                </c:pt>
                <c:pt idx="217">
                  <c:v>45651</c:v>
                </c:pt>
                <c:pt idx="218">
                  <c:v>45650</c:v>
                </c:pt>
                <c:pt idx="219">
                  <c:v>45649</c:v>
                </c:pt>
                <c:pt idx="220">
                  <c:v>45648</c:v>
                </c:pt>
                <c:pt idx="221">
                  <c:v>45647</c:v>
                </c:pt>
                <c:pt idx="222">
                  <c:v>45646</c:v>
                </c:pt>
                <c:pt idx="223">
                  <c:v>45645</c:v>
                </c:pt>
                <c:pt idx="224">
                  <c:v>45644</c:v>
                </c:pt>
                <c:pt idx="225">
                  <c:v>45643</c:v>
                </c:pt>
                <c:pt idx="226">
                  <c:v>45642</c:v>
                </c:pt>
                <c:pt idx="227">
                  <c:v>45641</c:v>
                </c:pt>
                <c:pt idx="228">
                  <c:v>45640</c:v>
                </c:pt>
                <c:pt idx="229">
                  <c:v>45639</c:v>
                </c:pt>
                <c:pt idx="230">
                  <c:v>45638</c:v>
                </c:pt>
                <c:pt idx="231">
                  <c:v>45637</c:v>
                </c:pt>
                <c:pt idx="232">
                  <c:v>45636</c:v>
                </c:pt>
                <c:pt idx="233">
                  <c:v>45635</c:v>
                </c:pt>
                <c:pt idx="234">
                  <c:v>45634</c:v>
                </c:pt>
                <c:pt idx="235">
                  <c:v>45633</c:v>
                </c:pt>
                <c:pt idx="236">
                  <c:v>45632</c:v>
                </c:pt>
                <c:pt idx="237">
                  <c:v>45631</c:v>
                </c:pt>
                <c:pt idx="238">
                  <c:v>45630</c:v>
                </c:pt>
                <c:pt idx="239">
                  <c:v>45629</c:v>
                </c:pt>
                <c:pt idx="240">
                  <c:v>45628</c:v>
                </c:pt>
                <c:pt idx="241">
                  <c:v>45627</c:v>
                </c:pt>
                <c:pt idx="242">
                  <c:v>45626</c:v>
                </c:pt>
                <c:pt idx="243">
                  <c:v>45625</c:v>
                </c:pt>
                <c:pt idx="244">
                  <c:v>45624</c:v>
                </c:pt>
                <c:pt idx="245">
                  <c:v>45623</c:v>
                </c:pt>
                <c:pt idx="246">
                  <c:v>45622</c:v>
                </c:pt>
                <c:pt idx="247">
                  <c:v>45621</c:v>
                </c:pt>
                <c:pt idx="248">
                  <c:v>45620</c:v>
                </c:pt>
                <c:pt idx="249">
                  <c:v>45619</c:v>
                </c:pt>
                <c:pt idx="250">
                  <c:v>45618</c:v>
                </c:pt>
                <c:pt idx="251">
                  <c:v>45617</c:v>
                </c:pt>
                <c:pt idx="252">
                  <c:v>45616</c:v>
                </c:pt>
                <c:pt idx="253">
                  <c:v>45615</c:v>
                </c:pt>
                <c:pt idx="254">
                  <c:v>45614</c:v>
                </c:pt>
                <c:pt idx="255">
                  <c:v>45613</c:v>
                </c:pt>
                <c:pt idx="256">
                  <c:v>45612</c:v>
                </c:pt>
                <c:pt idx="257">
                  <c:v>45611</c:v>
                </c:pt>
                <c:pt idx="258">
                  <c:v>45610</c:v>
                </c:pt>
                <c:pt idx="259">
                  <c:v>45609</c:v>
                </c:pt>
                <c:pt idx="260">
                  <c:v>45608</c:v>
                </c:pt>
                <c:pt idx="261">
                  <c:v>45607</c:v>
                </c:pt>
                <c:pt idx="262">
                  <c:v>45606</c:v>
                </c:pt>
                <c:pt idx="263">
                  <c:v>45605</c:v>
                </c:pt>
                <c:pt idx="264">
                  <c:v>45604</c:v>
                </c:pt>
                <c:pt idx="265">
                  <c:v>45603</c:v>
                </c:pt>
                <c:pt idx="266">
                  <c:v>45602</c:v>
                </c:pt>
                <c:pt idx="267">
                  <c:v>45601</c:v>
                </c:pt>
                <c:pt idx="268">
                  <c:v>45600</c:v>
                </c:pt>
                <c:pt idx="269">
                  <c:v>45599</c:v>
                </c:pt>
                <c:pt idx="270">
                  <c:v>45598</c:v>
                </c:pt>
                <c:pt idx="271">
                  <c:v>45597</c:v>
                </c:pt>
                <c:pt idx="272">
                  <c:v>45596</c:v>
                </c:pt>
                <c:pt idx="273">
                  <c:v>45595</c:v>
                </c:pt>
                <c:pt idx="274">
                  <c:v>45594</c:v>
                </c:pt>
                <c:pt idx="275">
                  <c:v>45593</c:v>
                </c:pt>
                <c:pt idx="276">
                  <c:v>45592</c:v>
                </c:pt>
                <c:pt idx="277">
                  <c:v>45591</c:v>
                </c:pt>
                <c:pt idx="278">
                  <c:v>45590</c:v>
                </c:pt>
                <c:pt idx="279">
                  <c:v>45589</c:v>
                </c:pt>
                <c:pt idx="280">
                  <c:v>45588</c:v>
                </c:pt>
                <c:pt idx="281">
                  <c:v>45587</c:v>
                </c:pt>
                <c:pt idx="282">
                  <c:v>45586</c:v>
                </c:pt>
                <c:pt idx="283">
                  <c:v>45585</c:v>
                </c:pt>
                <c:pt idx="284">
                  <c:v>45584</c:v>
                </c:pt>
                <c:pt idx="285">
                  <c:v>45583</c:v>
                </c:pt>
                <c:pt idx="286">
                  <c:v>45582</c:v>
                </c:pt>
                <c:pt idx="287">
                  <c:v>45581</c:v>
                </c:pt>
                <c:pt idx="288">
                  <c:v>45580</c:v>
                </c:pt>
                <c:pt idx="289">
                  <c:v>45579</c:v>
                </c:pt>
                <c:pt idx="290">
                  <c:v>45578</c:v>
                </c:pt>
                <c:pt idx="291">
                  <c:v>45577</c:v>
                </c:pt>
                <c:pt idx="292">
                  <c:v>45576</c:v>
                </c:pt>
                <c:pt idx="293">
                  <c:v>45575</c:v>
                </c:pt>
                <c:pt idx="294">
                  <c:v>45574</c:v>
                </c:pt>
                <c:pt idx="295">
                  <c:v>45573</c:v>
                </c:pt>
                <c:pt idx="296">
                  <c:v>45572</c:v>
                </c:pt>
                <c:pt idx="297">
                  <c:v>45571</c:v>
                </c:pt>
                <c:pt idx="298">
                  <c:v>45570</c:v>
                </c:pt>
                <c:pt idx="299">
                  <c:v>45569</c:v>
                </c:pt>
                <c:pt idx="300">
                  <c:v>45568</c:v>
                </c:pt>
                <c:pt idx="301">
                  <c:v>45567</c:v>
                </c:pt>
                <c:pt idx="302">
                  <c:v>45566</c:v>
                </c:pt>
                <c:pt idx="303">
                  <c:v>45565</c:v>
                </c:pt>
                <c:pt idx="304">
                  <c:v>45564</c:v>
                </c:pt>
                <c:pt idx="305">
                  <c:v>45563</c:v>
                </c:pt>
                <c:pt idx="306">
                  <c:v>45562</c:v>
                </c:pt>
                <c:pt idx="307">
                  <c:v>45561</c:v>
                </c:pt>
                <c:pt idx="308">
                  <c:v>45560</c:v>
                </c:pt>
                <c:pt idx="309">
                  <c:v>45559</c:v>
                </c:pt>
                <c:pt idx="310">
                  <c:v>45558</c:v>
                </c:pt>
                <c:pt idx="311">
                  <c:v>45557</c:v>
                </c:pt>
                <c:pt idx="312">
                  <c:v>45556</c:v>
                </c:pt>
                <c:pt idx="313">
                  <c:v>45555</c:v>
                </c:pt>
                <c:pt idx="314">
                  <c:v>45554</c:v>
                </c:pt>
                <c:pt idx="315">
                  <c:v>45553</c:v>
                </c:pt>
                <c:pt idx="316">
                  <c:v>45552</c:v>
                </c:pt>
                <c:pt idx="317">
                  <c:v>45551</c:v>
                </c:pt>
                <c:pt idx="318">
                  <c:v>45550</c:v>
                </c:pt>
                <c:pt idx="319">
                  <c:v>45549</c:v>
                </c:pt>
                <c:pt idx="320">
                  <c:v>45548</c:v>
                </c:pt>
                <c:pt idx="321">
                  <c:v>45547</c:v>
                </c:pt>
                <c:pt idx="322">
                  <c:v>45546</c:v>
                </c:pt>
                <c:pt idx="323">
                  <c:v>45545</c:v>
                </c:pt>
                <c:pt idx="324">
                  <c:v>45544</c:v>
                </c:pt>
                <c:pt idx="325">
                  <c:v>45543</c:v>
                </c:pt>
                <c:pt idx="326">
                  <c:v>45542</c:v>
                </c:pt>
                <c:pt idx="327">
                  <c:v>45541</c:v>
                </c:pt>
                <c:pt idx="328">
                  <c:v>45540</c:v>
                </c:pt>
                <c:pt idx="329">
                  <c:v>45539</c:v>
                </c:pt>
                <c:pt idx="330">
                  <c:v>45538</c:v>
                </c:pt>
                <c:pt idx="331">
                  <c:v>45537</c:v>
                </c:pt>
                <c:pt idx="332">
                  <c:v>45536</c:v>
                </c:pt>
                <c:pt idx="333">
                  <c:v>45535</c:v>
                </c:pt>
                <c:pt idx="334">
                  <c:v>45534</c:v>
                </c:pt>
                <c:pt idx="335">
                  <c:v>45533</c:v>
                </c:pt>
                <c:pt idx="336">
                  <c:v>45532</c:v>
                </c:pt>
                <c:pt idx="337">
                  <c:v>45531</c:v>
                </c:pt>
                <c:pt idx="338">
                  <c:v>45530</c:v>
                </c:pt>
                <c:pt idx="339">
                  <c:v>45529</c:v>
                </c:pt>
                <c:pt idx="340">
                  <c:v>45528</c:v>
                </c:pt>
                <c:pt idx="341">
                  <c:v>45527</c:v>
                </c:pt>
                <c:pt idx="342">
                  <c:v>45526</c:v>
                </c:pt>
                <c:pt idx="343">
                  <c:v>45525</c:v>
                </c:pt>
                <c:pt idx="344">
                  <c:v>45524</c:v>
                </c:pt>
                <c:pt idx="345">
                  <c:v>45523</c:v>
                </c:pt>
                <c:pt idx="346">
                  <c:v>45522</c:v>
                </c:pt>
                <c:pt idx="347">
                  <c:v>45521</c:v>
                </c:pt>
                <c:pt idx="348">
                  <c:v>45520</c:v>
                </c:pt>
                <c:pt idx="349">
                  <c:v>45519</c:v>
                </c:pt>
                <c:pt idx="350">
                  <c:v>45518</c:v>
                </c:pt>
                <c:pt idx="351">
                  <c:v>45517</c:v>
                </c:pt>
                <c:pt idx="352">
                  <c:v>45516</c:v>
                </c:pt>
                <c:pt idx="353">
                  <c:v>45515</c:v>
                </c:pt>
                <c:pt idx="354">
                  <c:v>45514</c:v>
                </c:pt>
                <c:pt idx="355">
                  <c:v>45513</c:v>
                </c:pt>
                <c:pt idx="356">
                  <c:v>45512</c:v>
                </c:pt>
                <c:pt idx="357">
                  <c:v>45511</c:v>
                </c:pt>
                <c:pt idx="358">
                  <c:v>45510</c:v>
                </c:pt>
                <c:pt idx="359">
                  <c:v>45509</c:v>
                </c:pt>
                <c:pt idx="360">
                  <c:v>45508</c:v>
                </c:pt>
                <c:pt idx="361">
                  <c:v>45507</c:v>
                </c:pt>
                <c:pt idx="362">
                  <c:v>45506</c:v>
                </c:pt>
                <c:pt idx="363">
                  <c:v>45505</c:v>
                </c:pt>
                <c:pt idx="364">
                  <c:v>45504</c:v>
                </c:pt>
                <c:pt idx="365">
                  <c:v>45503</c:v>
                </c:pt>
                <c:pt idx="366">
                  <c:v>45502</c:v>
                </c:pt>
                <c:pt idx="367">
                  <c:v>45501</c:v>
                </c:pt>
                <c:pt idx="368">
                  <c:v>45500</c:v>
                </c:pt>
                <c:pt idx="369">
                  <c:v>45499</c:v>
                </c:pt>
                <c:pt idx="370">
                  <c:v>45498</c:v>
                </c:pt>
                <c:pt idx="371">
                  <c:v>45497</c:v>
                </c:pt>
                <c:pt idx="372">
                  <c:v>45496</c:v>
                </c:pt>
                <c:pt idx="373">
                  <c:v>45495</c:v>
                </c:pt>
                <c:pt idx="374">
                  <c:v>45494</c:v>
                </c:pt>
                <c:pt idx="375">
                  <c:v>45493</c:v>
                </c:pt>
                <c:pt idx="376">
                  <c:v>45492</c:v>
                </c:pt>
                <c:pt idx="377">
                  <c:v>45491</c:v>
                </c:pt>
                <c:pt idx="378">
                  <c:v>45490</c:v>
                </c:pt>
                <c:pt idx="379">
                  <c:v>45489</c:v>
                </c:pt>
                <c:pt idx="380">
                  <c:v>45488</c:v>
                </c:pt>
                <c:pt idx="381">
                  <c:v>45487</c:v>
                </c:pt>
                <c:pt idx="382">
                  <c:v>45486</c:v>
                </c:pt>
                <c:pt idx="383">
                  <c:v>45485</c:v>
                </c:pt>
                <c:pt idx="384">
                  <c:v>45484</c:v>
                </c:pt>
                <c:pt idx="385">
                  <c:v>45483</c:v>
                </c:pt>
                <c:pt idx="386">
                  <c:v>45482</c:v>
                </c:pt>
                <c:pt idx="387">
                  <c:v>45481</c:v>
                </c:pt>
                <c:pt idx="388">
                  <c:v>45480</c:v>
                </c:pt>
                <c:pt idx="389">
                  <c:v>45479</c:v>
                </c:pt>
                <c:pt idx="390">
                  <c:v>45478</c:v>
                </c:pt>
                <c:pt idx="391">
                  <c:v>45477</c:v>
                </c:pt>
                <c:pt idx="392">
                  <c:v>45476</c:v>
                </c:pt>
                <c:pt idx="393">
                  <c:v>45475</c:v>
                </c:pt>
                <c:pt idx="394">
                  <c:v>45474</c:v>
                </c:pt>
                <c:pt idx="395">
                  <c:v>45473</c:v>
                </c:pt>
                <c:pt idx="396">
                  <c:v>45472</c:v>
                </c:pt>
                <c:pt idx="397">
                  <c:v>45471</c:v>
                </c:pt>
                <c:pt idx="398">
                  <c:v>45470</c:v>
                </c:pt>
                <c:pt idx="399">
                  <c:v>45469</c:v>
                </c:pt>
                <c:pt idx="400">
                  <c:v>45468</c:v>
                </c:pt>
                <c:pt idx="401">
                  <c:v>45467</c:v>
                </c:pt>
                <c:pt idx="402">
                  <c:v>45466</c:v>
                </c:pt>
                <c:pt idx="403">
                  <c:v>45465</c:v>
                </c:pt>
                <c:pt idx="404">
                  <c:v>45464</c:v>
                </c:pt>
                <c:pt idx="405">
                  <c:v>45463</c:v>
                </c:pt>
                <c:pt idx="406">
                  <c:v>45462</c:v>
                </c:pt>
                <c:pt idx="407">
                  <c:v>45461</c:v>
                </c:pt>
                <c:pt idx="408">
                  <c:v>45460</c:v>
                </c:pt>
                <c:pt idx="409">
                  <c:v>45459</c:v>
                </c:pt>
                <c:pt idx="410">
                  <c:v>45458</c:v>
                </c:pt>
                <c:pt idx="411">
                  <c:v>45457</c:v>
                </c:pt>
                <c:pt idx="412">
                  <c:v>45456</c:v>
                </c:pt>
                <c:pt idx="413">
                  <c:v>45455</c:v>
                </c:pt>
                <c:pt idx="414">
                  <c:v>45454</c:v>
                </c:pt>
                <c:pt idx="415">
                  <c:v>45453</c:v>
                </c:pt>
                <c:pt idx="416">
                  <c:v>45452</c:v>
                </c:pt>
                <c:pt idx="417">
                  <c:v>45451</c:v>
                </c:pt>
                <c:pt idx="418">
                  <c:v>45450</c:v>
                </c:pt>
                <c:pt idx="419">
                  <c:v>45449</c:v>
                </c:pt>
                <c:pt idx="420">
                  <c:v>45448</c:v>
                </c:pt>
                <c:pt idx="421">
                  <c:v>45447</c:v>
                </c:pt>
                <c:pt idx="422">
                  <c:v>45446</c:v>
                </c:pt>
                <c:pt idx="423">
                  <c:v>45445</c:v>
                </c:pt>
                <c:pt idx="424">
                  <c:v>45444</c:v>
                </c:pt>
                <c:pt idx="425">
                  <c:v>45443</c:v>
                </c:pt>
                <c:pt idx="426">
                  <c:v>45442</c:v>
                </c:pt>
                <c:pt idx="427">
                  <c:v>45441</c:v>
                </c:pt>
                <c:pt idx="428">
                  <c:v>45440</c:v>
                </c:pt>
                <c:pt idx="429">
                  <c:v>45439</c:v>
                </c:pt>
                <c:pt idx="430">
                  <c:v>45438</c:v>
                </c:pt>
                <c:pt idx="431">
                  <c:v>45437</c:v>
                </c:pt>
                <c:pt idx="432">
                  <c:v>45436</c:v>
                </c:pt>
                <c:pt idx="433">
                  <c:v>45435</c:v>
                </c:pt>
                <c:pt idx="434">
                  <c:v>45434</c:v>
                </c:pt>
                <c:pt idx="435">
                  <c:v>45433</c:v>
                </c:pt>
                <c:pt idx="436">
                  <c:v>45432</c:v>
                </c:pt>
                <c:pt idx="437">
                  <c:v>45431</c:v>
                </c:pt>
                <c:pt idx="438">
                  <c:v>45430</c:v>
                </c:pt>
                <c:pt idx="439">
                  <c:v>45429</c:v>
                </c:pt>
                <c:pt idx="440">
                  <c:v>45428</c:v>
                </c:pt>
                <c:pt idx="441">
                  <c:v>45427</c:v>
                </c:pt>
                <c:pt idx="442">
                  <c:v>45426</c:v>
                </c:pt>
                <c:pt idx="443">
                  <c:v>45425</c:v>
                </c:pt>
                <c:pt idx="444">
                  <c:v>45424</c:v>
                </c:pt>
                <c:pt idx="445">
                  <c:v>45423</c:v>
                </c:pt>
                <c:pt idx="446">
                  <c:v>45422</c:v>
                </c:pt>
                <c:pt idx="447">
                  <c:v>45421</c:v>
                </c:pt>
                <c:pt idx="448">
                  <c:v>45420</c:v>
                </c:pt>
                <c:pt idx="449">
                  <c:v>45419</c:v>
                </c:pt>
                <c:pt idx="450">
                  <c:v>45418</c:v>
                </c:pt>
                <c:pt idx="451">
                  <c:v>45417</c:v>
                </c:pt>
                <c:pt idx="452">
                  <c:v>45416</c:v>
                </c:pt>
                <c:pt idx="453">
                  <c:v>45415</c:v>
                </c:pt>
                <c:pt idx="454">
                  <c:v>45414</c:v>
                </c:pt>
                <c:pt idx="455">
                  <c:v>45413</c:v>
                </c:pt>
                <c:pt idx="456">
                  <c:v>45412</c:v>
                </c:pt>
                <c:pt idx="457">
                  <c:v>45411</c:v>
                </c:pt>
                <c:pt idx="458">
                  <c:v>45410</c:v>
                </c:pt>
                <c:pt idx="459">
                  <c:v>45409</c:v>
                </c:pt>
                <c:pt idx="460">
                  <c:v>45408</c:v>
                </c:pt>
                <c:pt idx="461">
                  <c:v>45407</c:v>
                </c:pt>
                <c:pt idx="462">
                  <c:v>45406</c:v>
                </c:pt>
                <c:pt idx="463">
                  <c:v>45405</c:v>
                </c:pt>
                <c:pt idx="464">
                  <c:v>45404</c:v>
                </c:pt>
                <c:pt idx="465">
                  <c:v>45403</c:v>
                </c:pt>
                <c:pt idx="466">
                  <c:v>45402</c:v>
                </c:pt>
                <c:pt idx="467">
                  <c:v>45401</c:v>
                </c:pt>
                <c:pt idx="468">
                  <c:v>45400</c:v>
                </c:pt>
                <c:pt idx="469">
                  <c:v>45399</c:v>
                </c:pt>
                <c:pt idx="470">
                  <c:v>45398</c:v>
                </c:pt>
                <c:pt idx="471">
                  <c:v>45397</c:v>
                </c:pt>
                <c:pt idx="472">
                  <c:v>45396</c:v>
                </c:pt>
                <c:pt idx="473">
                  <c:v>45395</c:v>
                </c:pt>
                <c:pt idx="474">
                  <c:v>45394</c:v>
                </c:pt>
                <c:pt idx="475">
                  <c:v>45393</c:v>
                </c:pt>
                <c:pt idx="476">
                  <c:v>45392</c:v>
                </c:pt>
                <c:pt idx="477">
                  <c:v>45391</c:v>
                </c:pt>
                <c:pt idx="478">
                  <c:v>45390</c:v>
                </c:pt>
                <c:pt idx="479">
                  <c:v>45389</c:v>
                </c:pt>
                <c:pt idx="480">
                  <c:v>45388</c:v>
                </c:pt>
                <c:pt idx="481">
                  <c:v>45387</c:v>
                </c:pt>
                <c:pt idx="482">
                  <c:v>45386</c:v>
                </c:pt>
                <c:pt idx="483">
                  <c:v>45385</c:v>
                </c:pt>
                <c:pt idx="484">
                  <c:v>45384</c:v>
                </c:pt>
                <c:pt idx="485">
                  <c:v>45383</c:v>
                </c:pt>
                <c:pt idx="486">
                  <c:v>45382</c:v>
                </c:pt>
                <c:pt idx="487">
                  <c:v>45381</c:v>
                </c:pt>
                <c:pt idx="488">
                  <c:v>45380</c:v>
                </c:pt>
                <c:pt idx="489">
                  <c:v>45379</c:v>
                </c:pt>
                <c:pt idx="490">
                  <c:v>45378</c:v>
                </c:pt>
                <c:pt idx="491">
                  <c:v>45377</c:v>
                </c:pt>
                <c:pt idx="492">
                  <c:v>45376</c:v>
                </c:pt>
                <c:pt idx="493">
                  <c:v>45375</c:v>
                </c:pt>
                <c:pt idx="494">
                  <c:v>45374</c:v>
                </c:pt>
                <c:pt idx="495">
                  <c:v>45373</c:v>
                </c:pt>
                <c:pt idx="496">
                  <c:v>45372</c:v>
                </c:pt>
                <c:pt idx="497">
                  <c:v>45371</c:v>
                </c:pt>
                <c:pt idx="498">
                  <c:v>45370</c:v>
                </c:pt>
                <c:pt idx="499">
                  <c:v>45369</c:v>
                </c:pt>
                <c:pt idx="500">
                  <c:v>45368</c:v>
                </c:pt>
                <c:pt idx="501">
                  <c:v>45367</c:v>
                </c:pt>
                <c:pt idx="502">
                  <c:v>45366</c:v>
                </c:pt>
                <c:pt idx="503">
                  <c:v>45365</c:v>
                </c:pt>
                <c:pt idx="504">
                  <c:v>45364</c:v>
                </c:pt>
                <c:pt idx="505">
                  <c:v>45363</c:v>
                </c:pt>
                <c:pt idx="506">
                  <c:v>45362</c:v>
                </c:pt>
                <c:pt idx="507">
                  <c:v>45361</c:v>
                </c:pt>
                <c:pt idx="508">
                  <c:v>45360</c:v>
                </c:pt>
                <c:pt idx="509">
                  <c:v>45359</c:v>
                </c:pt>
                <c:pt idx="510">
                  <c:v>45358</c:v>
                </c:pt>
                <c:pt idx="511">
                  <c:v>45357</c:v>
                </c:pt>
                <c:pt idx="512">
                  <c:v>45356</c:v>
                </c:pt>
                <c:pt idx="513">
                  <c:v>45355</c:v>
                </c:pt>
                <c:pt idx="514">
                  <c:v>45354</c:v>
                </c:pt>
                <c:pt idx="515">
                  <c:v>45353</c:v>
                </c:pt>
                <c:pt idx="516">
                  <c:v>45352</c:v>
                </c:pt>
                <c:pt idx="517">
                  <c:v>45351</c:v>
                </c:pt>
                <c:pt idx="518">
                  <c:v>45350</c:v>
                </c:pt>
                <c:pt idx="519">
                  <c:v>45349</c:v>
                </c:pt>
                <c:pt idx="520">
                  <c:v>45348</c:v>
                </c:pt>
                <c:pt idx="521">
                  <c:v>45347</c:v>
                </c:pt>
                <c:pt idx="522">
                  <c:v>45346</c:v>
                </c:pt>
                <c:pt idx="523">
                  <c:v>45345</c:v>
                </c:pt>
                <c:pt idx="524">
                  <c:v>45344</c:v>
                </c:pt>
                <c:pt idx="525">
                  <c:v>45343</c:v>
                </c:pt>
                <c:pt idx="526">
                  <c:v>45342</c:v>
                </c:pt>
                <c:pt idx="527">
                  <c:v>45341</c:v>
                </c:pt>
                <c:pt idx="528">
                  <c:v>45340</c:v>
                </c:pt>
                <c:pt idx="529">
                  <c:v>45339</c:v>
                </c:pt>
                <c:pt idx="530">
                  <c:v>45338</c:v>
                </c:pt>
                <c:pt idx="531">
                  <c:v>45337</c:v>
                </c:pt>
                <c:pt idx="532">
                  <c:v>45336</c:v>
                </c:pt>
                <c:pt idx="533">
                  <c:v>45335</c:v>
                </c:pt>
                <c:pt idx="534">
                  <c:v>45334</c:v>
                </c:pt>
                <c:pt idx="535">
                  <c:v>45333</c:v>
                </c:pt>
                <c:pt idx="536">
                  <c:v>45332</c:v>
                </c:pt>
                <c:pt idx="537">
                  <c:v>45331</c:v>
                </c:pt>
                <c:pt idx="538">
                  <c:v>45330</c:v>
                </c:pt>
                <c:pt idx="539">
                  <c:v>45329</c:v>
                </c:pt>
                <c:pt idx="540">
                  <c:v>45328</c:v>
                </c:pt>
                <c:pt idx="541">
                  <c:v>45327</c:v>
                </c:pt>
                <c:pt idx="542">
                  <c:v>45326</c:v>
                </c:pt>
                <c:pt idx="543">
                  <c:v>45325</c:v>
                </c:pt>
                <c:pt idx="544">
                  <c:v>45324</c:v>
                </c:pt>
                <c:pt idx="545">
                  <c:v>45323</c:v>
                </c:pt>
                <c:pt idx="546">
                  <c:v>45322</c:v>
                </c:pt>
                <c:pt idx="547">
                  <c:v>45321</c:v>
                </c:pt>
                <c:pt idx="548">
                  <c:v>45320</c:v>
                </c:pt>
                <c:pt idx="549">
                  <c:v>45319</c:v>
                </c:pt>
                <c:pt idx="550">
                  <c:v>45318</c:v>
                </c:pt>
                <c:pt idx="551">
                  <c:v>45317</c:v>
                </c:pt>
                <c:pt idx="552">
                  <c:v>45316</c:v>
                </c:pt>
                <c:pt idx="553">
                  <c:v>45315</c:v>
                </c:pt>
                <c:pt idx="554">
                  <c:v>45314</c:v>
                </c:pt>
                <c:pt idx="555">
                  <c:v>45313</c:v>
                </c:pt>
                <c:pt idx="556">
                  <c:v>45312</c:v>
                </c:pt>
                <c:pt idx="557">
                  <c:v>45311</c:v>
                </c:pt>
                <c:pt idx="558">
                  <c:v>45310</c:v>
                </c:pt>
                <c:pt idx="559">
                  <c:v>45309</c:v>
                </c:pt>
                <c:pt idx="560">
                  <c:v>45308</c:v>
                </c:pt>
                <c:pt idx="561">
                  <c:v>45307</c:v>
                </c:pt>
                <c:pt idx="562">
                  <c:v>45306</c:v>
                </c:pt>
                <c:pt idx="563">
                  <c:v>45305</c:v>
                </c:pt>
                <c:pt idx="564">
                  <c:v>45304</c:v>
                </c:pt>
                <c:pt idx="565">
                  <c:v>45303</c:v>
                </c:pt>
                <c:pt idx="566">
                  <c:v>45302</c:v>
                </c:pt>
                <c:pt idx="567">
                  <c:v>45301</c:v>
                </c:pt>
                <c:pt idx="568">
                  <c:v>45300</c:v>
                </c:pt>
                <c:pt idx="569">
                  <c:v>45299</c:v>
                </c:pt>
                <c:pt idx="570">
                  <c:v>45298</c:v>
                </c:pt>
                <c:pt idx="571">
                  <c:v>45297</c:v>
                </c:pt>
                <c:pt idx="572">
                  <c:v>45296</c:v>
                </c:pt>
                <c:pt idx="573">
                  <c:v>45295</c:v>
                </c:pt>
                <c:pt idx="574">
                  <c:v>45294</c:v>
                </c:pt>
                <c:pt idx="575">
                  <c:v>45293</c:v>
                </c:pt>
                <c:pt idx="576">
                  <c:v>45292</c:v>
                </c:pt>
                <c:pt idx="577">
                  <c:v>45291</c:v>
                </c:pt>
                <c:pt idx="578">
                  <c:v>45290</c:v>
                </c:pt>
                <c:pt idx="579">
                  <c:v>45289</c:v>
                </c:pt>
                <c:pt idx="580">
                  <c:v>45288</c:v>
                </c:pt>
                <c:pt idx="581">
                  <c:v>45287</c:v>
                </c:pt>
                <c:pt idx="582">
                  <c:v>45286</c:v>
                </c:pt>
                <c:pt idx="583">
                  <c:v>45285</c:v>
                </c:pt>
                <c:pt idx="584">
                  <c:v>45284</c:v>
                </c:pt>
                <c:pt idx="585">
                  <c:v>45283</c:v>
                </c:pt>
                <c:pt idx="586">
                  <c:v>45282</c:v>
                </c:pt>
                <c:pt idx="587">
                  <c:v>45281</c:v>
                </c:pt>
                <c:pt idx="588">
                  <c:v>45280</c:v>
                </c:pt>
                <c:pt idx="589">
                  <c:v>45279</c:v>
                </c:pt>
                <c:pt idx="590">
                  <c:v>45278</c:v>
                </c:pt>
                <c:pt idx="591">
                  <c:v>45277</c:v>
                </c:pt>
                <c:pt idx="592">
                  <c:v>45276</c:v>
                </c:pt>
                <c:pt idx="593">
                  <c:v>45275</c:v>
                </c:pt>
                <c:pt idx="594">
                  <c:v>45274</c:v>
                </c:pt>
                <c:pt idx="595">
                  <c:v>45273</c:v>
                </c:pt>
                <c:pt idx="596">
                  <c:v>45272</c:v>
                </c:pt>
                <c:pt idx="597">
                  <c:v>45271</c:v>
                </c:pt>
                <c:pt idx="598">
                  <c:v>45270</c:v>
                </c:pt>
                <c:pt idx="599">
                  <c:v>45269</c:v>
                </c:pt>
                <c:pt idx="600">
                  <c:v>45268</c:v>
                </c:pt>
                <c:pt idx="601">
                  <c:v>45267</c:v>
                </c:pt>
                <c:pt idx="602">
                  <c:v>45266</c:v>
                </c:pt>
                <c:pt idx="603">
                  <c:v>45265</c:v>
                </c:pt>
                <c:pt idx="604">
                  <c:v>45264</c:v>
                </c:pt>
                <c:pt idx="605">
                  <c:v>45263</c:v>
                </c:pt>
                <c:pt idx="606">
                  <c:v>45262</c:v>
                </c:pt>
                <c:pt idx="607">
                  <c:v>45261</c:v>
                </c:pt>
                <c:pt idx="608">
                  <c:v>45260</c:v>
                </c:pt>
                <c:pt idx="609">
                  <c:v>45259</c:v>
                </c:pt>
                <c:pt idx="610">
                  <c:v>45258</c:v>
                </c:pt>
                <c:pt idx="611">
                  <c:v>45257</c:v>
                </c:pt>
                <c:pt idx="612">
                  <c:v>45256</c:v>
                </c:pt>
                <c:pt idx="613">
                  <c:v>45255</c:v>
                </c:pt>
                <c:pt idx="614">
                  <c:v>45254</c:v>
                </c:pt>
                <c:pt idx="615">
                  <c:v>45253</c:v>
                </c:pt>
                <c:pt idx="616">
                  <c:v>45252</c:v>
                </c:pt>
                <c:pt idx="617">
                  <c:v>45251</c:v>
                </c:pt>
                <c:pt idx="618">
                  <c:v>45250</c:v>
                </c:pt>
                <c:pt idx="619">
                  <c:v>45249</c:v>
                </c:pt>
                <c:pt idx="620">
                  <c:v>45248</c:v>
                </c:pt>
                <c:pt idx="621">
                  <c:v>45247</c:v>
                </c:pt>
                <c:pt idx="622">
                  <c:v>45246</c:v>
                </c:pt>
                <c:pt idx="623">
                  <c:v>45245</c:v>
                </c:pt>
                <c:pt idx="624">
                  <c:v>45244</c:v>
                </c:pt>
                <c:pt idx="625">
                  <c:v>45243</c:v>
                </c:pt>
                <c:pt idx="626">
                  <c:v>45242</c:v>
                </c:pt>
                <c:pt idx="627">
                  <c:v>45241</c:v>
                </c:pt>
                <c:pt idx="628">
                  <c:v>45240</c:v>
                </c:pt>
                <c:pt idx="629">
                  <c:v>45239</c:v>
                </c:pt>
                <c:pt idx="630">
                  <c:v>45238</c:v>
                </c:pt>
                <c:pt idx="631">
                  <c:v>45237</c:v>
                </c:pt>
                <c:pt idx="632">
                  <c:v>45236</c:v>
                </c:pt>
                <c:pt idx="633">
                  <c:v>45235</c:v>
                </c:pt>
                <c:pt idx="634">
                  <c:v>45234</c:v>
                </c:pt>
                <c:pt idx="635">
                  <c:v>45233</c:v>
                </c:pt>
                <c:pt idx="636">
                  <c:v>45232</c:v>
                </c:pt>
                <c:pt idx="637">
                  <c:v>45231</c:v>
                </c:pt>
                <c:pt idx="638">
                  <c:v>45230</c:v>
                </c:pt>
                <c:pt idx="639">
                  <c:v>45229</c:v>
                </c:pt>
                <c:pt idx="640">
                  <c:v>45228</c:v>
                </c:pt>
                <c:pt idx="641">
                  <c:v>45227</c:v>
                </c:pt>
                <c:pt idx="642">
                  <c:v>45226</c:v>
                </c:pt>
                <c:pt idx="643">
                  <c:v>45225</c:v>
                </c:pt>
                <c:pt idx="644">
                  <c:v>45224</c:v>
                </c:pt>
                <c:pt idx="645">
                  <c:v>45223</c:v>
                </c:pt>
                <c:pt idx="646">
                  <c:v>45222</c:v>
                </c:pt>
                <c:pt idx="647">
                  <c:v>45221</c:v>
                </c:pt>
                <c:pt idx="648">
                  <c:v>45220</c:v>
                </c:pt>
                <c:pt idx="649">
                  <c:v>45219</c:v>
                </c:pt>
                <c:pt idx="650">
                  <c:v>45218</c:v>
                </c:pt>
                <c:pt idx="651">
                  <c:v>45217</c:v>
                </c:pt>
                <c:pt idx="652">
                  <c:v>45216</c:v>
                </c:pt>
                <c:pt idx="653">
                  <c:v>45215</c:v>
                </c:pt>
                <c:pt idx="654">
                  <c:v>45214</c:v>
                </c:pt>
                <c:pt idx="655">
                  <c:v>45213</c:v>
                </c:pt>
                <c:pt idx="656">
                  <c:v>45212</c:v>
                </c:pt>
                <c:pt idx="657">
                  <c:v>45211</c:v>
                </c:pt>
                <c:pt idx="658">
                  <c:v>45210</c:v>
                </c:pt>
                <c:pt idx="659">
                  <c:v>45209</c:v>
                </c:pt>
                <c:pt idx="660">
                  <c:v>45208</c:v>
                </c:pt>
                <c:pt idx="661">
                  <c:v>45207</c:v>
                </c:pt>
                <c:pt idx="662">
                  <c:v>45206</c:v>
                </c:pt>
                <c:pt idx="663">
                  <c:v>45205</c:v>
                </c:pt>
                <c:pt idx="664">
                  <c:v>45204</c:v>
                </c:pt>
                <c:pt idx="665">
                  <c:v>45203</c:v>
                </c:pt>
                <c:pt idx="666">
                  <c:v>45202</c:v>
                </c:pt>
                <c:pt idx="667">
                  <c:v>45201</c:v>
                </c:pt>
                <c:pt idx="668">
                  <c:v>45200</c:v>
                </c:pt>
                <c:pt idx="669">
                  <c:v>45199</c:v>
                </c:pt>
                <c:pt idx="670">
                  <c:v>45198</c:v>
                </c:pt>
                <c:pt idx="671">
                  <c:v>45197</c:v>
                </c:pt>
                <c:pt idx="672">
                  <c:v>45196</c:v>
                </c:pt>
                <c:pt idx="673">
                  <c:v>45195</c:v>
                </c:pt>
                <c:pt idx="674">
                  <c:v>45194</c:v>
                </c:pt>
                <c:pt idx="675">
                  <c:v>45193</c:v>
                </c:pt>
                <c:pt idx="676">
                  <c:v>45192</c:v>
                </c:pt>
                <c:pt idx="677">
                  <c:v>45191</c:v>
                </c:pt>
                <c:pt idx="678">
                  <c:v>45190</c:v>
                </c:pt>
                <c:pt idx="679">
                  <c:v>45189</c:v>
                </c:pt>
                <c:pt idx="680">
                  <c:v>45188</c:v>
                </c:pt>
                <c:pt idx="681">
                  <c:v>45187</c:v>
                </c:pt>
                <c:pt idx="682">
                  <c:v>45186</c:v>
                </c:pt>
                <c:pt idx="683">
                  <c:v>45185</c:v>
                </c:pt>
                <c:pt idx="684">
                  <c:v>45184</c:v>
                </c:pt>
                <c:pt idx="685">
                  <c:v>45183</c:v>
                </c:pt>
                <c:pt idx="686">
                  <c:v>45182</c:v>
                </c:pt>
                <c:pt idx="687">
                  <c:v>45181</c:v>
                </c:pt>
                <c:pt idx="688">
                  <c:v>45180</c:v>
                </c:pt>
                <c:pt idx="689">
                  <c:v>45179</c:v>
                </c:pt>
                <c:pt idx="690">
                  <c:v>45178</c:v>
                </c:pt>
                <c:pt idx="691">
                  <c:v>45177</c:v>
                </c:pt>
                <c:pt idx="692">
                  <c:v>45176</c:v>
                </c:pt>
                <c:pt idx="693">
                  <c:v>45175</c:v>
                </c:pt>
                <c:pt idx="694">
                  <c:v>45174</c:v>
                </c:pt>
                <c:pt idx="695">
                  <c:v>45173</c:v>
                </c:pt>
                <c:pt idx="696">
                  <c:v>45172</c:v>
                </c:pt>
                <c:pt idx="697">
                  <c:v>45171</c:v>
                </c:pt>
                <c:pt idx="698">
                  <c:v>45170</c:v>
                </c:pt>
                <c:pt idx="699">
                  <c:v>45169</c:v>
                </c:pt>
                <c:pt idx="700">
                  <c:v>45168</c:v>
                </c:pt>
                <c:pt idx="701">
                  <c:v>45167</c:v>
                </c:pt>
                <c:pt idx="702">
                  <c:v>45166</c:v>
                </c:pt>
                <c:pt idx="703">
                  <c:v>45165</c:v>
                </c:pt>
                <c:pt idx="704">
                  <c:v>45164</c:v>
                </c:pt>
                <c:pt idx="705">
                  <c:v>45163</c:v>
                </c:pt>
                <c:pt idx="706">
                  <c:v>45162</c:v>
                </c:pt>
                <c:pt idx="707">
                  <c:v>45161</c:v>
                </c:pt>
                <c:pt idx="708">
                  <c:v>45160</c:v>
                </c:pt>
                <c:pt idx="709">
                  <c:v>45159</c:v>
                </c:pt>
                <c:pt idx="710">
                  <c:v>45158</c:v>
                </c:pt>
                <c:pt idx="711">
                  <c:v>45157</c:v>
                </c:pt>
                <c:pt idx="712">
                  <c:v>45156</c:v>
                </c:pt>
                <c:pt idx="713">
                  <c:v>45155</c:v>
                </c:pt>
                <c:pt idx="714">
                  <c:v>45154</c:v>
                </c:pt>
                <c:pt idx="715">
                  <c:v>45153</c:v>
                </c:pt>
                <c:pt idx="716">
                  <c:v>45152</c:v>
                </c:pt>
                <c:pt idx="717">
                  <c:v>45151</c:v>
                </c:pt>
                <c:pt idx="718">
                  <c:v>45150</c:v>
                </c:pt>
                <c:pt idx="719">
                  <c:v>45149</c:v>
                </c:pt>
                <c:pt idx="720">
                  <c:v>45148</c:v>
                </c:pt>
                <c:pt idx="721">
                  <c:v>45147</c:v>
                </c:pt>
                <c:pt idx="722">
                  <c:v>45146</c:v>
                </c:pt>
                <c:pt idx="723">
                  <c:v>45145</c:v>
                </c:pt>
                <c:pt idx="724">
                  <c:v>45144</c:v>
                </c:pt>
                <c:pt idx="725">
                  <c:v>45143</c:v>
                </c:pt>
                <c:pt idx="726">
                  <c:v>45142</c:v>
                </c:pt>
                <c:pt idx="727">
                  <c:v>45141</c:v>
                </c:pt>
                <c:pt idx="728">
                  <c:v>45140</c:v>
                </c:pt>
                <c:pt idx="729">
                  <c:v>45139</c:v>
                </c:pt>
                <c:pt idx="730">
                  <c:v>45138</c:v>
                </c:pt>
                <c:pt idx="731">
                  <c:v>45137</c:v>
                </c:pt>
                <c:pt idx="732">
                  <c:v>45136</c:v>
                </c:pt>
                <c:pt idx="733">
                  <c:v>45135</c:v>
                </c:pt>
                <c:pt idx="734">
                  <c:v>45134</c:v>
                </c:pt>
                <c:pt idx="735">
                  <c:v>45133</c:v>
                </c:pt>
                <c:pt idx="736">
                  <c:v>45132</c:v>
                </c:pt>
                <c:pt idx="737">
                  <c:v>45131</c:v>
                </c:pt>
                <c:pt idx="738">
                  <c:v>45130</c:v>
                </c:pt>
                <c:pt idx="739">
                  <c:v>45129</c:v>
                </c:pt>
                <c:pt idx="740">
                  <c:v>45128</c:v>
                </c:pt>
                <c:pt idx="741">
                  <c:v>45127</c:v>
                </c:pt>
                <c:pt idx="742">
                  <c:v>45126</c:v>
                </c:pt>
                <c:pt idx="743">
                  <c:v>45125</c:v>
                </c:pt>
                <c:pt idx="744">
                  <c:v>45124</c:v>
                </c:pt>
                <c:pt idx="745">
                  <c:v>45123</c:v>
                </c:pt>
                <c:pt idx="746">
                  <c:v>45122</c:v>
                </c:pt>
                <c:pt idx="747">
                  <c:v>45121</c:v>
                </c:pt>
                <c:pt idx="748">
                  <c:v>45120</c:v>
                </c:pt>
                <c:pt idx="749">
                  <c:v>45119</c:v>
                </c:pt>
                <c:pt idx="750">
                  <c:v>45118</c:v>
                </c:pt>
                <c:pt idx="751">
                  <c:v>45117</c:v>
                </c:pt>
                <c:pt idx="752">
                  <c:v>45116</c:v>
                </c:pt>
                <c:pt idx="753">
                  <c:v>45115</c:v>
                </c:pt>
                <c:pt idx="754">
                  <c:v>45114</c:v>
                </c:pt>
                <c:pt idx="755">
                  <c:v>45113</c:v>
                </c:pt>
                <c:pt idx="756">
                  <c:v>45112</c:v>
                </c:pt>
                <c:pt idx="757">
                  <c:v>45111</c:v>
                </c:pt>
                <c:pt idx="758">
                  <c:v>45110</c:v>
                </c:pt>
                <c:pt idx="759">
                  <c:v>45109</c:v>
                </c:pt>
                <c:pt idx="760">
                  <c:v>45108</c:v>
                </c:pt>
                <c:pt idx="761">
                  <c:v>45107</c:v>
                </c:pt>
                <c:pt idx="762">
                  <c:v>45106</c:v>
                </c:pt>
                <c:pt idx="763">
                  <c:v>45105</c:v>
                </c:pt>
                <c:pt idx="764">
                  <c:v>45104</c:v>
                </c:pt>
                <c:pt idx="765">
                  <c:v>45103</c:v>
                </c:pt>
                <c:pt idx="766">
                  <c:v>45102</c:v>
                </c:pt>
                <c:pt idx="767">
                  <c:v>45101</c:v>
                </c:pt>
                <c:pt idx="768">
                  <c:v>45100</c:v>
                </c:pt>
                <c:pt idx="769">
                  <c:v>45099</c:v>
                </c:pt>
                <c:pt idx="770">
                  <c:v>45098</c:v>
                </c:pt>
                <c:pt idx="771">
                  <c:v>45097</c:v>
                </c:pt>
                <c:pt idx="772">
                  <c:v>45096</c:v>
                </c:pt>
                <c:pt idx="773">
                  <c:v>45095</c:v>
                </c:pt>
                <c:pt idx="774">
                  <c:v>45094</c:v>
                </c:pt>
                <c:pt idx="775">
                  <c:v>45093</c:v>
                </c:pt>
                <c:pt idx="776">
                  <c:v>45092</c:v>
                </c:pt>
                <c:pt idx="777">
                  <c:v>45091</c:v>
                </c:pt>
                <c:pt idx="778">
                  <c:v>45090</c:v>
                </c:pt>
                <c:pt idx="779">
                  <c:v>45089</c:v>
                </c:pt>
                <c:pt idx="780">
                  <c:v>45088</c:v>
                </c:pt>
                <c:pt idx="781">
                  <c:v>45087</c:v>
                </c:pt>
                <c:pt idx="782">
                  <c:v>45086</c:v>
                </c:pt>
                <c:pt idx="783">
                  <c:v>45085</c:v>
                </c:pt>
                <c:pt idx="784">
                  <c:v>45084</c:v>
                </c:pt>
                <c:pt idx="785">
                  <c:v>45083</c:v>
                </c:pt>
                <c:pt idx="786">
                  <c:v>45082</c:v>
                </c:pt>
                <c:pt idx="787">
                  <c:v>45081</c:v>
                </c:pt>
                <c:pt idx="788">
                  <c:v>45080</c:v>
                </c:pt>
                <c:pt idx="789">
                  <c:v>45079</c:v>
                </c:pt>
                <c:pt idx="790">
                  <c:v>45078</c:v>
                </c:pt>
                <c:pt idx="791">
                  <c:v>45077</c:v>
                </c:pt>
                <c:pt idx="792">
                  <c:v>45076</c:v>
                </c:pt>
                <c:pt idx="793">
                  <c:v>45075</c:v>
                </c:pt>
                <c:pt idx="794">
                  <c:v>45074</c:v>
                </c:pt>
                <c:pt idx="795">
                  <c:v>45073</c:v>
                </c:pt>
                <c:pt idx="796">
                  <c:v>45072</c:v>
                </c:pt>
                <c:pt idx="797">
                  <c:v>45071</c:v>
                </c:pt>
                <c:pt idx="798">
                  <c:v>45070</c:v>
                </c:pt>
                <c:pt idx="799">
                  <c:v>45069</c:v>
                </c:pt>
                <c:pt idx="800">
                  <c:v>45068</c:v>
                </c:pt>
                <c:pt idx="801">
                  <c:v>45067</c:v>
                </c:pt>
                <c:pt idx="802">
                  <c:v>45066</c:v>
                </c:pt>
                <c:pt idx="803">
                  <c:v>45065</c:v>
                </c:pt>
                <c:pt idx="804">
                  <c:v>45064</c:v>
                </c:pt>
                <c:pt idx="805">
                  <c:v>45063</c:v>
                </c:pt>
                <c:pt idx="806">
                  <c:v>45062</c:v>
                </c:pt>
                <c:pt idx="807">
                  <c:v>45061</c:v>
                </c:pt>
                <c:pt idx="808">
                  <c:v>45060</c:v>
                </c:pt>
                <c:pt idx="809">
                  <c:v>45059</c:v>
                </c:pt>
                <c:pt idx="810">
                  <c:v>45058</c:v>
                </c:pt>
                <c:pt idx="811">
                  <c:v>45057</c:v>
                </c:pt>
                <c:pt idx="812">
                  <c:v>45056</c:v>
                </c:pt>
                <c:pt idx="813">
                  <c:v>45055</c:v>
                </c:pt>
                <c:pt idx="814">
                  <c:v>45054</c:v>
                </c:pt>
                <c:pt idx="815">
                  <c:v>45053</c:v>
                </c:pt>
                <c:pt idx="816">
                  <c:v>45052</c:v>
                </c:pt>
                <c:pt idx="817">
                  <c:v>45051</c:v>
                </c:pt>
                <c:pt idx="818">
                  <c:v>45050</c:v>
                </c:pt>
                <c:pt idx="819">
                  <c:v>45049</c:v>
                </c:pt>
                <c:pt idx="820">
                  <c:v>45048</c:v>
                </c:pt>
                <c:pt idx="821">
                  <c:v>45047</c:v>
                </c:pt>
                <c:pt idx="822">
                  <c:v>45046</c:v>
                </c:pt>
                <c:pt idx="823">
                  <c:v>45045</c:v>
                </c:pt>
                <c:pt idx="824">
                  <c:v>45044</c:v>
                </c:pt>
                <c:pt idx="825">
                  <c:v>45043</c:v>
                </c:pt>
                <c:pt idx="826">
                  <c:v>45042</c:v>
                </c:pt>
                <c:pt idx="827">
                  <c:v>45041</c:v>
                </c:pt>
                <c:pt idx="828">
                  <c:v>45040</c:v>
                </c:pt>
                <c:pt idx="829">
                  <c:v>45039</c:v>
                </c:pt>
                <c:pt idx="830">
                  <c:v>45038</c:v>
                </c:pt>
                <c:pt idx="831">
                  <c:v>45037</c:v>
                </c:pt>
                <c:pt idx="832">
                  <c:v>45036</c:v>
                </c:pt>
                <c:pt idx="833">
                  <c:v>45035</c:v>
                </c:pt>
                <c:pt idx="834">
                  <c:v>45034</c:v>
                </c:pt>
                <c:pt idx="835">
                  <c:v>45033</c:v>
                </c:pt>
                <c:pt idx="836">
                  <c:v>45032</c:v>
                </c:pt>
                <c:pt idx="837">
                  <c:v>45031</c:v>
                </c:pt>
                <c:pt idx="838">
                  <c:v>45030</c:v>
                </c:pt>
                <c:pt idx="839">
                  <c:v>45029</c:v>
                </c:pt>
                <c:pt idx="840">
                  <c:v>45028</c:v>
                </c:pt>
                <c:pt idx="841">
                  <c:v>45027</c:v>
                </c:pt>
                <c:pt idx="842">
                  <c:v>45026</c:v>
                </c:pt>
                <c:pt idx="843">
                  <c:v>45025</c:v>
                </c:pt>
                <c:pt idx="844">
                  <c:v>45024</c:v>
                </c:pt>
                <c:pt idx="845">
                  <c:v>45023</c:v>
                </c:pt>
                <c:pt idx="846">
                  <c:v>45022</c:v>
                </c:pt>
                <c:pt idx="847">
                  <c:v>45021</c:v>
                </c:pt>
                <c:pt idx="848">
                  <c:v>45020</c:v>
                </c:pt>
                <c:pt idx="849">
                  <c:v>45019</c:v>
                </c:pt>
                <c:pt idx="850">
                  <c:v>45018</c:v>
                </c:pt>
                <c:pt idx="851">
                  <c:v>45017</c:v>
                </c:pt>
                <c:pt idx="852">
                  <c:v>45016</c:v>
                </c:pt>
                <c:pt idx="853">
                  <c:v>45015</c:v>
                </c:pt>
                <c:pt idx="854">
                  <c:v>45014</c:v>
                </c:pt>
                <c:pt idx="855">
                  <c:v>45013</c:v>
                </c:pt>
                <c:pt idx="856">
                  <c:v>45012</c:v>
                </c:pt>
                <c:pt idx="857">
                  <c:v>45011</c:v>
                </c:pt>
                <c:pt idx="858">
                  <c:v>45010</c:v>
                </c:pt>
                <c:pt idx="859">
                  <c:v>45009</c:v>
                </c:pt>
                <c:pt idx="860">
                  <c:v>45008</c:v>
                </c:pt>
                <c:pt idx="861">
                  <c:v>45007</c:v>
                </c:pt>
                <c:pt idx="862">
                  <c:v>45006</c:v>
                </c:pt>
                <c:pt idx="863">
                  <c:v>45005</c:v>
                </c:pt>
                <c:pt idx="864">
                  <c:v>45004</c:v>
                </c:pt>
                <c:pt idx="865">
                  <c:v>45003</c:v>
                </c:pt>
                <c:pt idx="866">
                  <c:v>45002</c:v>
                </c:pt>
                <c:pt idx="867">
                  <c:v>45001</c:v>
                </c:pt>
                <c:pt idx="868">
                  <c:v>45000</c:v>
                </c:pt>
                <c:pt idx="869">
                  <c:v>44999</c:v>
                </c:pt>
                <c:pt idx="870">
                  <c:v>44998</c:v>
                </c:pt>
                <c:pt idx="871">
                  <c:v>44997</c:v>
                </c:pt>
                <c:pt idx="872">
                  <c:v>44996</c:v>
                </c:pt>
                <c:pt idx="873">
                  <c:v>44995</c:v>
                </c:pt>
                <c:pt idx="874">
                  <c:v>44994</c:v>
                </c:pt>
                <c:pt idx="875">
                  <c:v>44993</c:v>
                </c:pt>
                <c:pt idx="876">
                  <c:v>44992</c:v>
                </c:pt>
                <c:pt idx="877">
                  <c:v>44991</c:v>
                </c:pt>
                <c:pt idx="878">
                  <c:v>44990</c:v>
                </c:pt>
                <c:pt idx="879">
                  <c:v>44989</c:v>
                </c:pt>
                <c:pt idx="880">
                  <c:v>44988</c:v>
                </c:pt>
                <c:pt idx="881">
                  <c:v>44987</c:v>
                </c:pt>
                <c:pt idx="882">
                  <c:v>44986</c:v>
                </c:pt>
                <c:pt idx="883">
                  <c:v>44985</c:v>
                </c:pt>
                <c:pt idx="884">
                  <c:v>44984</c:v>
                </c:pt>
                <c:pt idx="885">
                  <c:v>44983</c:v>
                </c:pt>
                <c:pt idx="886">
                  <c:v>44982</c:v>
                </c:pt>
                <c:pt idx="887">
                  <c:v>44981</c:v>
                </c:pt>
                <c:pt idx="888">
                  <c:v>44980</c:v>
                </c:pt>
                <c:pt idx="889">
                  <c:v>44979</c:v>
                </c:pt>
                <c:pt idx="890">
                  <c:v>44978</c:v>
                </c:pt>
                <c:pt idx="891">
                  <c:v>44977</c:v>
                </c:pt>
                <c:pt idx="892">
                  <c:v>44976</c:v>
                </c:pt>
                <c:pt idx="893">
                  <c:v>44975</c:v>
                </c:pt>
                <c:pt idx="894">
                  <c:v>44974</c:v>
                </c:pt>
                <c:pt idx="895">
                  <c:v>44973</c:v>
                </c:pt>
                <c:pt idx="896">
                  <c:v>44972</c:v>
                </c:pt>
                <c:pt idx="897">
                  <c:v>44971</c:v>
                </c:pt>
                <c:pt idx="898">
                  <c:v>44970</c:v>
                </c:pt>
                <c:pt idx="899">
                  <c:v>44969</c:v>
                </c:pt>
                <c:pt idx="900">
                  <c:v>44968</c:v>
                </c:pt>
                <c:pt idx="901">
                  <c:v>44967</c:v>
                </c:pt>
                <c:pt idx="902">
                  <c:v>44966</c:v>
                </c:pt>
                <c:pt idx="903">
                  <c:v>44965</c:v>
                </c:pt>
                <c:pt idx="904">
                  <c:v>44964</c:v>
                </c:pt>
                <c:pt idx="905">
                  <c:v>44963</c:v>
                </c:pt>
                <c:pt idx="906">
                  <c:v>44962</c:v>
                </c:pt>
                <c:pt idx="907">
                  <c:v>44961</c:v>
                </c:pt>
                <c:pt idx="908">
                  <c:v>44960</c:v>
                </c:pt>
                <c:pt idx="909">
                  <c:v>44959</c:v>
                </c:pt>
                <c:pt idx="910">
                  <c:v>44958</c:v>
                </c:pt>
                <c:pt idx="911">
                  <c:v>44957</c:v>
                </c:pt>
                <c:pt idx="912">
                  <c:v>44956</c:v>
                </c:pt>
                <c:pt idx="913">
                  <c:v>44955</c:v>
                </c:pt>
                <c:pt idx="914">
                  <c:v>44954</c:v>
                </c:pt>
                <c:pt idx="915">
                  <c:v>44953</c:v>
                </c:pt>
                <c:pt idx="916">
                  <c:v>44952</c:v>
                </c:pt>
                <c:pt idx="917">
                  <c:v>44951</c:v>
                </c:pt>
                <c:pt idx="918">
                  <c:v>44950</c:v>
                </c:pt>
                <c:pt idx="919">
                  <c:v>44949</c:v>
                </c:pt>
                <c:pt idx="920">
                  <c:v>44948</c:v>
                </c:pt>
                <c:pt idx="921">
                  <c:v>44947</c:v>
                </c:pt>
                <c:pt idx="922">
                  <c:v>44946</c:v>
                </c:pt>
                <c:pt idx="923">
                  <c:v>44945</c:v>
                </c:pt>
                <c:pt idx="924">
                  <c:v>44944</c:v>
                </c:pt>
                <c:pt idx="925">
                  <c:v>44943</c:v>
                </c:pt>
                <c:pt idx="926">
                  <c:v>44942</c:v>
                </c:pt>
                <c:pt idx="927">
                  <c:v>44941</c:v>
                </c:pt>
                <c:pt idx="928">
                  <c:v>44940</c:v>
                </c:pt>
                <c:pt idx="929">
                  <c:v>44939</c:v>
                </c:pt>
                <c:pt idx="930">
                  <c:v>44938</c:v>
                </c:pt>
                <c:pt idx="931">
                  <c:v>44937</c:v>
                </c:pt>
                <c:pt idx="932">
                  <c:v>44936</c:v>
                </c:pt>
                <c:pt idx="933">
                  <c:v>44935</c:v>
                </c:pt>
                <c:pt idx="934">
                  <c:v>44934</c:v>
                </c:pt>
                <c:pt idx="935">
                  <c:v>44933</c:v>
                </c:pt>
                <c:pt idx="936">
                  <c:v>44932</c:v>
                </c:pt>
                <c:pt idx="937">
                  <c:v>44931</c:v>
                </c:pt>
                <c:pt idx="938">
                  <c:v>44930</c:v>
                </c:pt>
                <c:pt idx="939">
                  <c:v>44929</c:v>
                </c:pt>
                <c:pt idx="940">
                  <c:v>44928</c:v>
                </c:pt>
                <c:pt idx="941">
                  <c:v>44927</c:v>
                </c:pt>
                <c:pt idx="942">
                  <c:v>44926</c:v>
                </c:pt>
                <c:pt idx="943">
                  <c:v>44925</c:v>
                </c:pt>
                <c:pt idx="944">
                  <c:v>44924</c:v>
                </c:pt>
                <c:pt idx="945">
                  <c:v>44923</c:v>
                </c:pt>
                <c:pt idx="946">
                  <c:v>44922</c:v>
                </c:pt>
                <c:pt idx="947">
                  <c:v>44921</c:v>
                </c:pt>
                <c:pt idx="948">
                  <c:v>44920</c:v>
                </c:pt>
                <c:pt idx="949">
                  <c:v>44919</c:v>
                </c:pt>
                <c:pt idx="950">
                  <c:v>44918</c:v>
                </c:pt>
                <c:pt idx="951">
                  <c:v>44917</c:v>
                </c:pt>
                <c:pt idx="952">
                  <c:v>44916</c:v>
                </c:pt>
                <c:pt idx="953">
                  <c:v>44915</c:v>
                </c:pt>
                <c:pt idx="954">
                  <c:v>44914</c:v>
                </c:pt>
                <c:pt idx="955">
                  <c:v>44913</c:v>
                </c:pt>
                <c:pt idx="956">
                  <c:v>44912</c:v>
                </c:pt>
                <c:pt idx="957">
                  <c:v>44911</c:v>
                </c:pt>
                <c:pt idx="958">
                  <c:v>44910</c:v>
                </c:pt>
                <c:pt idx="959">
                  <c:v>44909</c:v>
                </c:pt>
                <c:pt idx="960">
                  <c:v>44908</c:v>
                </c:pt>
                <c:pt idx="961">
                  <c:v>44907</c:v>
                </c:pt>
                <c:pt idx="962">
                  <c:v>44906</c:v>
                </c:pt>
                <c:pt idx="963">
                  <c:v>44905</c:v>
                </c:pt>
                <c:pt idx="964">
                  <c:v>44904</c:v>
                </c:pt>
                <c:pt idx="965">
                  <c:v>44903</c:v>
                </c:pt>
                <c:pt idx="966">
                  <c:v>44902</c:v>
                </c:pt>
                <c:pt idx="967">
                  <c:v>44901</c:v>
                </c:pt>
                <c:pt idx="968">
                  <c:v>44900</c:v>
                </c:pt>
                <c:pt idx="969">
                  <c:v>44899</c:v>
                </c:pt>
                <c:pt idx="970">
                  <c:v>44898</c:v>
                </c:pt>
                <c:pt idx="971">
                  <c:v>44897</c:v>
                </c:pt>
                <c:pt idx="972">
                  <c:v>44896</c:v>
                </c:pt>
                <c:pt idx="973">
                  <c:v>44895</c:v>
                </c:pt>
                <c:pt idx="974">
                  <c:v>44894</c:v>
                </c:pt>
                <c:pt idx="975">
                  <c:v>44893</c:v>
                </c:pt>
                <c:pt idx="976">
                  <c:v>44892</c:v>
                </c:pt>
                <c:pt idx="977">
                  <c:v>44891</c:v>
                </c:pt>
                <c:pt idx="978">
                  <c:v>44890</c:v>
                </c:pt>
                <c:pt idx="979">
                  <c:v>44889</c:v>
                </c:pt>
                <c:pt idx="980">
                  <c:v>44888</c:v>
                </c:pt>
                <c:pt idx="981">
                  <c:v>44887</c:v>
                </c:pt>
                <c:pt idx="982">
                  <c:v>44886</c:v>
                </c:pt>
                <c:pt idx="983">
                  <c:v>44885</c:v>
                </c:pt>
                <c:pt idx="984">
                  <c:v>44884</c:v>
                </c:pt>
                <c:pt idx="985">
                  <c:v>44883</c:v>
                </c:pt>
                <c:pt idx="986">
                  <c:v>44882</c:v>
                </c:pt>
                <c:pt idx="987">
                  <c:v>44881</c:v>
                </c:pt>
                <c:pt idx="988">
                  <c:v>44880</c:v>
                </c:pt>
                <c:pt idx="989">
                  <c:v>44879</c:v>
                </c:pt>
                <c:pt idx="990">
                  <c:v>44878</c:v>
                </c:pt>
                <c:pt idx="991">
                  <c:v>44877</c:v>
                </c:pt>
                <c:pt idx="992">
                  <c:v>44876</c:v>
                </c:pt>
                <c:pt idx="993">
                  <c:v>44875</c:v>
                </c:pt>
                <c:pt idx="994">
                  <c:v>44874</c:v>
                </c:pt>
                <c:pt idx="995">
                  <c:v>44873</c:v>
                </c:pt>
                <c:pt idx="996">
                  <c:v>44872</c:v>
                </c:pt>
                <c:pt idx="997">
                  <c:v>44871</c:v>
                </c:pt>
                <c:pt idx="998">
                  <c:v>44870</c:v>
                </c:pt>
                <c:pt idx="999">
                  <c:v>44869</c:v>
                </c:pt>
                <c:pt idx="1000">
                  <c:v>44868</c:v>
                </c:pt>
                <c:pt idx="1001">
                  <c:v>44867</c:v>
                </c:pt>
                <c:pt idx="1002">
                  <c:v>44866</c:v>
                </c:pt>
                <c:pt idx="1003">
                  <c:v>44865</c:v>
                </c:pt>
                <c:pt idx="1004">
                  <c:v>44864</c:v>
                </c:pt>
                <c:pt idx="1005">
                  <c:v>44863</c:v>
                </c:pt>
                <c:pt idx="1006">
                  <c:v>44862</c:v>
                </c:pt>
                <c:pt idx="1007">
                  <c:v>44861</c:v>
                </c:pt>
                <c:pt idx="1008">
                  <c:v>44860</c:v>
                </c:pt>
                <c:pt idx="1009">
                  <c:v>44859</c:v>
                </c:pt>
                <c:pt idx="1010">
                  <c:v>44858</c:v>
                </c:pt>
                <c:pt idx="1011">
                  <c:v>44857</c:v>
                </c:pt>
                <c:pt idx="1012">
                  <c:v>44856</c:v>
                </c:pt>
                <c:pt idx="1013">
                  <c:v>44855</c:v>
                </c:pt>
                <c:pt idx="1014">
                  <c:v>44854</c:v>
                </c:pt>
                <c:pt idx="1015">
                  <c:v>44853</c:v>
                </c:pt>
                <c:pt idx="1016">
                  <c:v>44852</c:v>
                </c:pt>
                <c:pt idx="1017">
                  <c:v>44851</c:v>
                </c:pt>
                <c:pt idx="1018">
                  <c:v>44850</c:v>
                </c:pt>
                <c:pt idx="1019">
                  <c:v>44849</c:v>
                </c:pt>
                <c:pt idx="1020">
                  <c:v>44848</c:v>
                </c:pt>
                <c:pt idx="1021">
                  <c:v>44847</c:v>
                </c:pt>
                <c:pt idx="1022">
                  <c:v>44846</c:v>
                </c:pt>
                <c:pt idx="1023">
                  <c:v>44845</c:v>
                </c:pt>
                <c:pt idx="1024">
                  <c:v>44844</c:v>
                </c:pt>
                <c:pt idx="1025">
                  <c:v>44843</c:v>
                </c:pt>
                <c:pt idx="1026">
                  <c:v>44842</c:v>
                </c:pt>
                <c:pt idx="1027">
                  <c:v>44841</c:v>
                </c:pt>
                <c:pt idx="1028">
                  <c:v>44840</c:v>
                </c:pt>
                <c:pt idx="1029">
                  <c:v>44839</c:v>
                </c:pt>
                <c:pt idx="1030">
                  <c:v>44838</c:v>
                </c:pt>
                <c:pt idx="1031">
                  <c:v>44837</c:v>
                </c:pt>
                <c:pt idx="1032">
                  <c:v>44836</c:v>
                </c:pt>
                <c:pt idx="1033">
                  <c:v>44835</c:v>
                </c:pt>
                <c:pt idx="1034">
                  <c:v>44834</c:v>
                </c:pt>
                <c:pt idx="1035">
                  <c:v>44833</c:v>
                </c:pt>
                <c:pt idx="1036">
                  <c:v>44832</c:v>
                </c:pt>
                <c:pt idx="1037">
                  <c:v>44831</c:v>
                </c:pt>
                <c:pt idx="1038">
                  <c:v>44830</c:v>
                </c:pt>
                <c:pt idx="1039">
                  <c:v>44829</c:v>
                </c:pt>
                <c:pt idx="1040">
                  <c:v>44828</c:v>
                </c:pt>
                <c:pt idx="1041">
                  <c:v>44827</c:v>
                </c:pt>
                <c:pt idx="1042">
                  <c:v>44826</c:v>
                </c:pt>
                <c:pt idx="1043">
                  <c:v>44825</c:v>
                </c:pt>
                <c:pt idx="1044">
                  <c:v>44824</c:v>
                </c:pt>
                <c:pt idx="1045">
                  <c:v>44823</c:v>
                </c:pt>
                <c:pt idx="1046">
                  <c:v>44822</c:v>
                </c:pt>
                <c:pt idx="1047">
                  <c:v>44821</c:v>
                </c:pt>
                <c:pt idx="1048">
                  <c:v>44820</c:v>
                </c:pt>
                <c:pt idx="1049">
                  <c:v>44819</c:v>
                </c:pt>
                <c:pt idx="1050">
                  <c:v>44818</c:v>
                </c:pt>
                <c:pt idx="1051">
                  <c:v>44817</c:v>
                </c:pt>
                <c:pt idx="1052">
                  <c:v>44816</c:v>
                </c:pt>
                <c:pt idx="1053">
                  <c:v>44815</c:v>
                </c:pt>
                <c:pt idx="1054">
                  <c:v>44814</c:v>
                </c:pt>
                <c:pt idx="1055">
                  <c:v>44813</c:v>
                </c:pt>
                <c:pt idx="1056">
                  <c:v>44812</c:v>
                </c:pt>
                <c:pt idx="1057">
                  <c:v>44811</c:v>
                </c:pt>
                <c:pt idx="1058">
                  <c:v>44810</c:v>
                </c:pt>
                <c:pt idx="1059">
                  <c:v>44809</c:v>
                </c:pt>
                <c:pt idx="1060">
                  <c:v>44808</c:v>
                </c:pt>
                <c:pt idx="1061">
                  <c:v>44807</c:v>
                </c:pt>
                <c:pt idx="1062">
                  <c:v>44806</c:v>
                </c:pt>
                <c:pt idx="1063">
                  <c:v>44805</c:v>
                </c:pt>
                <c:pt idx="1064">
                  <c:v>44804</c:v>
                </c:pt>
                <c:pt idx="1065">
                  <c:v>44803</c:v>
                </c:pt>
                <c:pt idx="1066">
                  <c:v>44802</c:v>
                </c:pt>
                <c:pt idx="1067">
                  <c:v>44801</c:v>
                </c:pt>
                <c:pt idx="1068">
                  <c:v>44800</c:v>
                </c:pt>
                <c:pt idx="1069">
                  <c:v>44799</c:v>
                </c:pt>
                <c:pt idx="1070">
                  <c:v>44798</c:v>
                </c:pt>
                <c:pt idx="1071">
                  <c:v>44797</c:v>
                </c:pt>
                <c:pt idx="1072">
                  <c:v>44796</c:v>
                </c:pt>
                <c:pt idx="1073">
                  <c:v>44795</c:v>
                </c:pt>
                <c:pt idx="1074">
                  <c:v>44794</c:v>
                </c:pt>
                <c:pt idx="1075">
                  <c:v>44793</c:v>
                </c:pt>
                <c:pt idx="1076">
                  <c:v>44792</c:v>
                </c:pt>
                <c:pt idx="1077">
                  <c:v>44791</c:v>
                </c:pt>
                <c:pt idx="1078">
                  <c:v>44790</c:v>
                </c:pt>
                <c:pt idx="1079">
                  <c:v>44789</c:v>
                </c:pt>
                <c:pt idx="1080">
                  <c:v>44788</c:v>
                </c:pt>
                <c:pt idx="1081">
                  <c:v>44787</c:v>
                </c:pt>
                <c:pt idx="1082">
                  <c:v>44786</c:v>
                </c:pt>
                <c:pt idx="1083">
                  <c:v>44785</c:v>
                </c:pt>
                <c:pt idx="1084">
                  <c:v>44784</c:v>
                </c:pt>
                <c:pt idx="1085">
                  <c:v>44783</c:v>
                </c:pt>
                <c:pt idx="1086">
                  <c:v>44782</c:v>
                </c:pt>
                <c:pt idx="1087">
                  <c:v>44781</c:v>
                </c:pt>
                <c:pt idx="1088">
                  <c:v>44780</c:v>
                </c:pt>
                <c:pt idx="1089">
                  <c:v>44779</c:v>
                </c:pt>
                <c:pt idx="1090">
                  <c:v>44778</c:v>
                </c:pt>
                <c:pt idx="1091">
                  <c:v>44777</c:v>
                </c:pt>
                <c:pt idx="1092">
                  <c:v>44776</c:v>
                </c:pt>
                <c:pt idx="1093">
                  <c:v>44775</c:v>
                </c:pt>
                <c:pt idx="1094">
                  <c:v>44774</c:v>
                </c:pt>
                <c:pt idx="1095">
                  <c:v>44773</c:v>
                </c:pt>
                <c:pt idx="1096">
                  <c:v>44772</c:v>
                </c:pt>
                <c:pt idx="1097">
                  <c:v>44771</c:v>
                </c:pt>
                <c:pt idx="1098">
                  <c:v>44770</c:v>
                </c:pt>
                <c:pt idx="1099">
                  <c:v>44769</c:v>
                </c:pt>
                <c:pt idx="1100">
                  <c:v>44768</c:v>
                </c:pt>
                <c:pt idx="1101">
                  <c:v>44767</c:v>
                </c:pt>
                <c:pt idx="1102">
                  <c:v>44766</c:v>
                </c:pt>
                <c:pt idx="1103">
                  <c:v>44765</c:v>
                </c:pt>
                <c:pt idx="1104">
                  <c:v>44764</c:v>
                </c:pt>
                <c:pt idx="1105">
                  <c:v>44763</c:v>
                </c:pt>
                <c:pt idx="1106">
                  <c:v>44762</c:v>
                </c:pt>
                <c:pt idx="1107">
                  <c:v>44761</c:v>
                </c:pt>
                <c:pt idx="1108">
                  <c:v>44760</c:v>
                </c:pt>
                <c:pt idx="1109">
                  <c:v>44759</c:v>
                </c:pt>
                <c:pt idx="1110">
                  <c:v>44758</c:v>
                </c:pt>
                <c:pt idx="1111">
                  <c:v>44757</c:v>
                </c:pt>
                <c:pt idx="1112">
                  <c:v>44756</c:v>
                </c:pt>
                <c:pt idx="1113">
                  <c:v>44755</c:v>
                </c:pt>
                <c:pt idx="1114">
                  <c:v>44754</c:v>
                </c:pt>
                <c:pt idx="1115">
                  <c:v>44753</c:v>
                </c:pt>
                <c:pt idx="1116">
                  <c:v>44752</c:v>
                </c:pt>
                <c:pt idx="1117">
                  <c:v>44751</c:v>
                </c:pt>
                <c:pt idx="1118">
                  <c:v>44750</c:v>
                </c:pt>
                <c:pt idx="1119">
                  <c:v>44749</c:v>
                </c:pt>
                <c:pt idx="1120">
                  <c:v>44748</c:v>
                </c:pt>
                <c:pt idx="1121">
                  <c:v>44747</c:v>
                </c:pt>
                <c:pt idx="1122">
                  <c:v>44746</c:v>
                </c:pt>
                <c:pt idx="1123">
                  <c:v>44745</c:v>
                </c:pt>
                <c:pt idx="1124">
                  <c:v>44744</c:v>
                </c:pt>
                <c:pt idx="1125">
                  <c:v>44743</c:v>
                </c:pt>
                <c:pt idx="1126">
                  <c:v>44742</c:v>
                </c:pt>
                <c:pt idx="1127">
                  <c:v>44741</c:v>
                </c:pt>
                <c:pt idx="1128">
                  <c:v>44740</c:v>
                </c:pt>
                <c:pt idx="1129">
                  <c:v>44739</c:v>
                </c:pt>
                <c:pt idx="1130">
                  <c:v>44738</c:v>
                </c:pt>
                <c:pt idx="1131">
                  <c:v>44737</c:v>
                </c:pt>
                <c:pt idx="1132">
                  <c:v>44736</c:v>
                </c:pt>
                <c:pt idx="1133">
                  <c:v>44735</c:v>
                </c:pt>
                <c:pt idx="1134">
                  <c:v>44734</c:v>
                </c:pt>
                <c:pt idx="1135">
                  <c:v>44733</c:v>
                </c:pt>
                <c:pt idx="1136">
                  <c:v>44732</c:v>
                </c:pt>
                <c:pt idx="1137">
                  <c:v>44731</c:v>
                </c:pt>
                <c:pt idx="1138">
                  <c:v>44730</c:v>
                </c:pt>
                <c:pt idx="1139">
                  <c:v>44729</c:v>
                </c:pt>
                <c:pt idx="1140">
                  <c:v>44728</c:v>
                </c:pt>
                <c:pt idx="1141">
                  <c:v>44727</c:v>
                </c:pt>
                <c:pt idx="1142">
                  <c:v>44726</c:v>
                </c:pt>
                <c:pt idx="1143">
                  <c:v>44725</c:v>
                </c:pt>
                <c:pt idx="1144">
                  <c:v>44724</c:v>
                </c:pt>
                <c:pt idx="1145">
                  <c:v>44723</c:v>
                </c:pt>
                <c:pt idx="1146">
                  <c:v>44722</c:v>
                </c:pt>
                <c:pt idx="1147">
                  <c:v>44721</c:v>
                </c:pt>
                <c:pt idx="1148">
                  <c:v>44720</c:v>
                </c:pt>
                <c:pt idx="1149">
                  <c:v>44719</c:v>
                </c:pt>
                <c:pt idx="1150">
                  <c:v>44718</c:v>
                </c:pt>
                <c:pt idx="1151">
                  <c:v>44717</c:v>
                </c:pt>
                <c:pt idx="1152">
                  <c:v>44716</c:v>
                </c:pt>
                <c:pt idx="1153">
                  <c:v>44715</c:v>
                </c:pt>
                <c:pt idx="1154">
                  <c:v>44714</c:v>
                </c:pt>
                <c:pt idx="1155">
                  <c:v>44713</c:v>
                </c:pt>
                <c:pt idx="1156">
                  <c:v>44712</c:v>
                </c:pt>
                <c:pt idx="1157">
                  <c:v>44711</c:v>
                </c:pt>
                <c:pt idx="1158">
                  <c:v>44710</c:v>
                </c:pt>
                <c:pt idx="1159">
                  <c:v>44709</c:v>
                </c:pt>
                <c:pt idx="1160">
                  <c:v>44708</c:v>
                </c:pt>
                <c:pt idx="1161">
                  <c:v>44707</c:v>
                </c:pt>
                <c:pt idx="1162">
                  <c:v>44706</c:v>
                </c:pt>
                <c:pt idx="1163">
                  <c:v>44705</c:v>
                </c:pt>
                <c:pt idx="1164">
                  <c:v>44704</c:v>
                </c:pt>
                <c:pt idx="1165">
                  <c:v>44703</c:v>
                </c:pt>
                <c:pt idx="1166">
                  <c:v>44702</c:v>
                </c:pt>
                <c:pt idx="1167">
                  <c:v>44701</c:v>
                </c:pt>
                <c:pt idx="1168">
                  <c:v>44700</c:v>
                </c:pt>
                <c:pt idx="1169">
                  <c:v>44699</c:v>
                </c:pt>
                <c:pt idx="1170">
                  <c:v>44698</c:v>
                </c:pt>
                <c:pt idx="1171">
                  <c:v>44697</c:v>
                </c:pt>
                <c:pt idx="1172">
                  <c:v>44696</c:v>
                </c:pt>
                <c:pt idx="1173">
                  <c:v>44695</c:v>
                </c:pt>
                <c:pt idx="1174">
                  <c:v>44694</c:v>
                </c:pt>
                <c:pt idx="1175">
                  <c:v>44693</c:v>
                </c:pt>
                <c:pt idx="1176">
                  <c:v>44692</c:v>
                </c:pt>
                <c:pt idx="1177">
                  <c:v>44691</c:v>
                </c:pt>
                <c:pt idx="1178">
                  <c:v>44690</c:v>
                </c:pt>
                <c:pt idx="1179">
                  <c:v>44689</c:v>
                </c:pt>
                <c:pt idx="1180">
                  <c:v>44688</c:v>
                </c:pt>
                <c:pt idx="1181">
                  <c:v>44687</c:v>
                </c:pt>
                <c:pt idx="1182">
                  <c:v>44686</c:v>
                </c:pt>
                <c:pt idx="1183">
                  <c:v>44685</c:v>
                </c:pt>
                <c:pt idx="1184">
                  <c:v>44684</c:v>
                </c:pt>
                <c:pt idx="1185">
                  <c:v>44683</c:v>
                </c:pt>
                <c:pt idx="1186">
                  <c:v>44682</c:v>
                </c:pt>
                <c:pt idx="1187">
                  <c:v>44681</c:v>
                </c:pt>
                <c:pt idx="1188">
                  <c:v>44680</c:v>
                </c:pt>
                <c:pt idx="1189">
                  <c:v>44679</c:v>
                </c:pt>
                <c:pt idx="1190">
                  <c:v>44678</c:v>
                </c:pt>
                <c:pt idx="1191">
                  <c:v>44677</c:v>
                </c:pt>
                <c:pt idx="1192">
                  <c:v>44676</c:v>
                </c:pt>
                <c:pt idx="1193">
                  <c:v>44675</c:v>
                </c:pt>
                <c:pt idx="1194">
                  <c:v>44674</c:v>
                </c:pt>
                <c:pt idx="1195">
                  <c:v>44673</c:v>
                </c:pt>
                <c:pt idx="1196">
                  <c:v>44672</c:v>
                </c:pt>
                <c:pt idx="1197">
                  <c:v>44671</c:v>
                </c:pt>
                <c:pt idx="1198">
                  <c:v>44670</c:v>
                </c:pt>
                <c:pt idx="1199">
                  <c:v>44669</c:v>
                </c:pt>
                <c:pt idx="1200">
                  <c:v>44668</c:v>
                </c:pt>
                <c:pt idx="1201">
                  <c:v>44667</c:v>
                </c:pt>
                <c:pt idx="1202">
                  <c:v>44666</c:v>
                </c:pt>
                <c:pt idx="1203">
                  <c:v>44665</c:v>
                </c:pt>
                <c:pt idx="1204">
                  <c:v>44664</c:v>
                </c:pt>
                <c:pt idx="1205">
                  <c:v>44663</c:v>
                </c:pt>
                <c:pt idx="1206">
                  <c:v>44662</c:v>
                </c:pt>
                <c:pt idx="1207">
                  <c:v>44661</c:v>
                </c:pt>
                <c:pt idx="1208">
                  <c:v>44660</c:v>
                </c:pt>
                <c:pt idx="1209">
                  <c:v>44659</c:v>
                </c:pt>
                <c:pt idx="1210">
                  <c:v>44658</c:v>
                </c:pt>
                <c:pt idx="1211">
                  <c:v>44657</c:v>
                </c:pt>
                <c:pt idx="1212">
                  <c:v>44656</c:v>
                </c:pt>
                <c:pt idx="1213">
                  <c:v>44655</c:v>
                </c:pt>
                <c:pt idx="1214">
                  <c:v>44654</c:v>
                </c:pt>
                <c:pt idx="1215">
                  <c:v>44653</c:v>
                </c:pt>
                <c:pt idx="1216">
                  <c:v>44652</c:v>
                </c:pt>
                <c:pt idx="1217">
                  <c:v>44651</c:v>
                </c:pt>
                <c:pt idx="1218">
                  <c:v>44650</c:v>
                </c:pt>
                <c:pt idx="1219">
                  <c:v>44649</c:v>
                </c:pt>
                <c:pt idx="1220">
                  <c:v>44648</c:v>
                </c:pt>
                <c:pt idx="1221">
                  <c:v>44647</c:v>
                </c:pt>
                <c:pt idx="1222">
                  <c:v>44646</c:v>
                </c:pt>
                <c:pt idx="1223">
                  <c:v>44645</c:v>
                </c:pt>
                <c:pt idx="1224">
                  <c:v>44644</c:v>
                </c:pt>
                <c:pt idx="1225">
                  <c:v>44643</c:v>
                </c:pt>
                <c:pt idx="1226">
                  <c:v>44642</c:v>
                </c:pt>
                <c:pt idx="1227">
                  <c:v>44641</c:v>
                </c:pt>
                <c:pt idx="1228">
                  <c:v>44640</c:v>
                </c:pt>
                <c:pt idx="1229">
                  <c:v>44639</c:v>
                </c:pt>
                <c:pt idx="1230">
                  <c:v>44638</c:v>
                </c:pt>
                <c:pt idx="1231">
                  <c:v>44637</c:v>
                </c:pt>
                <c:pt idx="1232">
                  <c:v>44636</c:v>
                </c:pt>
                <c:pt idx="1233">
                  <c:v>44635</c:v>
                </c:pt>
                <c:pt idx="1234">
                  <c:v>44634</c:v>
                </c:pt>
                <c:pt idx="1235">
                  <c:v>44633</c:v>
                </c:pt>
                <c:pt idx="1236">
                  <c:v>44632</c:v>
                </c:pt>
                <c:pt idx="1237">
                  <c:v>44631</c:v>
                </c:pt>
                <c:pt idx="1238">
                  <c:v>44630</c:v>
                </c:pt>
                <c:pt idx="1239">
                  <c:v>44629</c:v>
                </c:pt>
                <c:pt idx="1240">
                  <c:v>44628</c:v>
                </c:pt>
                <c:pt idx="1241">
                  <c:v>44627</c:v>
                </c:pt>
                <c:pt idx="1242">
                  <c:v>44626</c:v>
                </c:pt>
                <c:pt idx="1243">
                  <c:v>44625</c:v>
                </c:pt>
                <c:pt idx="1244">
                  <c:v>44624</c:v>
                </c:pt>
                <c:pt idx="1245">
                  <c:v>44623</c:v>
                </c:pt>
                <c:pt idx="1246">
                  <c:v>44622</c:v>
                </c:pt>
                <c:pt idx="1247">
                  <c:v>44621</c:v>
                </c:pt>
                <c:pt idx="1248">
                  <c:v>44620</c:v>
                </c:pt>
                <c:pt idx="1249">
                  <c:v>44619</c:v>
                </c:pt>
                <c:pt idx="1250">
                  <c:v>44618</c:v>
                </c:pt>
                <c:pt idx="1251">
                  <c:v>44617</c:v>
                </c:pt>
                <c:pt idx="1252">
                  <c:v>44616</c:v>
                </c:pt>
                <c:pt idx="1253">
                  <c:v>44615</c:v>
                </c:pt>
              </c:numCache>
            </c:numRef>
          </c:cat>
          <c:val>
            <c:numRef>
              <c:f>Calculations!$C$3:$C$1256</c:f>
              <c:numCache>
                <c:formatCode>General</c:formatCode>
                <c:ptCount val="1254"/>
                <c:pt idx="0">
                  <c:v>230.19</c:v>
                </c:pt>
                <c:pt idx="1">
                  <c:v>231.01</c:v>
                </c:pt>
                <c:pt idx="2">
                  <c:v>232.79</c:v>
                </c:pt>
                <c:pt idx="3">
                  <c:v>231.44</c:v>
                </c:pt>
                <c:pt idx="4">
                  <c:v>232.23</c:v>
                </c:pt>
                <c:pt idx="5">
                  <c:v>228.29</c:v>
                </c:pt>
                <c:pt idx="6">
                  <c:v>227.47</c:v>
                </c:pt>
                <c:pt idx="7" formatCode="0.00">
                  <c:v>229.3</c:v>
                </c:pt>
                <c:pt idx="8">
                  <c:v>226.13</c:v>
                </c:pt>
                <c:pt idx="9">
                  <c:v>223.88</c:v>
                </c:pt>
                <c:pt idx="10">
                  <c:v>223.19</c:v>
                </c:pt>
                <c:pt idx="11">
                  <c:v>226.35</c:v>
                </c:pt>
                <c:pt idx="12">
                  <c:v>225.69</c:v>
                </c:pt>
                <c:pt idx="13">
                  <c:v>225.02</c:v>
                </c:pt>
                <c:pt idx="14">
                  <c:v>222.26</c:v>
                </c:pt>
                <c:pt idx="15">
                  <c:v>222.54</c:v>
                </c:pt>
                <c:pt idx="16">
                  <c:v>219.36</c:v>
                </c:pt>
                <c:pt idx="17">
                  <c:v>223.47</c:v>
                </c:pt>
                <c:pt idx="18">
                  <c:v>223.41</c:v>
                </c:pt>
                <c:pt idx="19">
                  <c:v>219.92</c:v>
                </c:pt>
                <c:pt idx="20">
                  <c:v>220.46</c:v>
                </c:pt>
                <c:pt idx="21">
                  <c:v>219.39</c:v>
                </c:pt>
                <c:pt idx="22">
                  <c:v>223.3</c:v>
                </c:pt>
                <c:pt idx="23">
                  <c:v>217.12</c:v>
                </c:pt>
                <c:pt idx="24">
                  <c:v>211.99</c:v>
                </c:pt>
                <c:pt idx="25">
                  <c:v>212.77</c:v>
                </c:pt>
                <c:pt idx="26">
                  <c:v>208.47</c:v>
                </c:pt>
                <c:pt idx="27">
                  <c:v>209.69</c:v>
                </c:pt>
                <c:pt idx="28">
                  <c:v>212.52</c:v>
                </c:pt>
                <c:pt idx="29">
                  <c:v>214.82</c:v>
                </c:pt>
                <c:pt idx="30">
                  <c:v>216.1</c:v>
                </c:pt>
                <c:pt idx="31">
                  <c:v>212.1</c:v>
                </c:pt>
                <c:pt idx="32">
                  <c:v>213.24</c:v>
                </c:pt>
                <c:pt idx="33">
                  <c:v>213.2</c:v>
                </c:pt>
                <c:pt idx="34">
                  <c:v>217.61</c:v>
                </c:pt>
                <c:pt idx="35">
                  <c:v>216.98</c:v>
                </c:pt>
                <c:pt idx="36">
                  <c:v>213.57</c:v>
                </c:pt>
                <c:pt idx="37">
                  <c:v>207.91</c:v>
                </c:pt>
                <c:pt idx="38">
                  <c:v>207.23</c:v>
                </c:pt>
                <c:pt idx="39">
                  <c:v>205.71</c:v>
                </c:pt>
                <c:pt idx="40">
                  <c:v>206.65</c:v>
                </c:pt>
                <c:pt idx="41">
                  <c:v>205.01</c:v>
                </c:pt>
                <c:pt idx="42">
                  <c:v>205.7</c:v>
                </c:pt>
                <c:pt idx="43">
                  <c:v>204.72</c:v>
                </c:pt>
                <c:pt idx="44">
                  <c:v>206.02</c:v>
                </c:pt>
                <c:pt idx="45">
                  <c:v>200.99</c:v>
                </c:pt>
                <c:pt idx="46">
                  <c:v>203.1</c:v>
                </c:pt>
                <c:pt idx="47">
                  <c:v>201.12</c:v>
                </c:pt>
                <c:pt idx="48">
                  <c:v>204.07</c:v>
                </c:pt>
                <c:pt idx="49">
                  <c:v>206.16</c:v>
                </c:pt>
                <c:pt idx="50">
                  <c:v>205.59</c:v>
                </c:pt>
                <c:pt idx="51">
                  <c:v>205.17</c:v>
                </c:pt>
                <c:pt idx="52">
                  <c:v>210.25</c:v>
                </c:pt>
                <c:pt idx="53">
                  <c:v>211.37</c:v>
                </c:pt>
                <c:pt idx="54">
                  <c:v>208.64</c:v>
                </c:pt>
                <c:pt idx="55">
                  <c:v>193.06</c:v>
                </c:pt>
                <c:pt idx="56">
                  <c:v>192.08</c:v>
                </c:pt>
                <c:pt idx="57">
                  <c:v>188.71</c:v>
                </c:pt>
                <c:pt idx="58">
                  <c:v>185.01</c:v>
                </c:pt>
                <c:pt idx="59">
                  <c:v>186.35</c:v>
                </c:pt>
                <c:pt idx="60">
                  <c:v>189.98</c:v>
                </c:pt>
                <c:pt idx="61">
                  <c:v>190.2</c:v>
                </c:pt>
                <c:pt idx="62">
                  <c:v>184.42</c:v>
                </c:pt>
                <c:pt idx="63">
                  <c:v>187.39</c:v>
                </c:pt>
                <c:pt idx="64">
                  <c:v>187.7</c:v>
                </c:pt>
                <c:pt idx="65">
                  <c:v>188.99</c:v>
                </c:pt>
                <c:pt idx="66">
                  <c:v>186.54</c:v>
                </c:pt>
                <c:pt idx="67">
                  <c:v>180.6</c:v>
                </c:pt>
                <c:pt idx="68">
                  <c:v>173.18</c:v>
                </c:pt>
                <c:pt idx="69">
                  <c:v>167.32</c:v>
                </c:pt>
                <c:pt idx="70">
                  <c:v>172.61</c:v>
                </c:pt>
                <c:pt idx="71">
                  <c:v>174.33</c:v>
                </c:pt>
                <c:pt idx="72">
                  <c:v>179.59</c:v>
                </c:pt>
                <c:pt idx="73">
                  <c:v>182.12</c:v>
                </c:pt>
                <c:pt idx="74">
                  <c:v>184.87</c:v>
                </c:pt>
                <c:pt idx="75">
                  <c:v>181.22</c:v>
                </c:pt>
                <c:pt idx="76">
                  <c:v>191.1</c:v>
                </c:pt>
                <c:pt idx="77">
                  <c:v>170.66</c:v>
                </c:pt>
                <c:pt idx="78">
                  <c:v>175.26</c:v>
                </c:pt>
                <c:pt idx="79">
                  <c:v>171</c:v>
                </c:pt>
                <c:pt idx="80">
                  <c:v>178.41</c:v>
                </c:pt>
                <c:pt idx="81">
                  <c:v>196.01</c:v>
                </c:pt>
                <c:pt idx="82">
                  <c:v>192.17</c:v>
                </c:pt>
                <c:pt idx="83">
                  <c:v>190.26</c:v>
                </c:pt>
                <c:pt idx="84">
                  <c:v>192.72</c:v>
                </c:pt>
                <c:pt idx="85">
                  <c:v>201.36</c:v>
                </c:pt>
                <c:pt idx="86">
                  <c:v>201.13</c:v>
                </c:pt>
                <c:pt idx="87">
                  <c:v>205.71</c:v>
                </c:pt>
                <c:pt idx="88">
                  <c:v>203.26</c:v>
                </c:pt>
                <c:pt idx="89">
                  <c:v>196.21</c:v>
                </c:pt>
                <c:pt idx="90">
                  <c:v>194.95</c:v>
                </c:pt>
                <c:pt idx="91">
                  <c:v>195.54</c:v>
                </c:pt>
                <c:pt idx="92">
                  <c:v>192.82</c:v>
                </c:pt>
                <c:pt idx="93">
                  <c:v>195.74</c:v>
                </c:pt>
                <c:pt idx="94">
                  <c:v>197.95</c:v>
                </c:pt>
                <c:pt idx="95">
                  <c:v>193.89</c:v>
                </c:pt>
                <c:pt idx="96">
                  <c:v>198.89</c:v>
                </c:pt>
                <c:pt idx="97">
                  <c:v>196.59</c:v>
                </c:pt>
                <c:pt idx="98">
                  <c:v>194.54</c:v>
                </c:pt>
                <c:pt idx="99">
                  <c:v>199.25</c:v>
                </c:pt>
                <c:pt idx="100">
                  <c:v>200.7</c:v>
                </c:pt>
                <c:pt idx="101">
                  <c:v>208.36</c:v>
                </c:pt>
                <c:pt idx="102">
                  <c:v>203.8</c:v>
                </c:pt>
                <c:pt idx="103">
                  <c:v>205.02</c:v>
                </c:pt>
                <c:pt idx="104">
                  <c:v>212.28</c:v>
                </c:pt>
                <c:pt idx="105">
                  <c:v>208.74</c:v>
                </c:pt>
                <c:pt idx="106">
                  <c:v>214.35</c:v>
                </c:pt>
                <c:pt idx="107">
                  <c:v>212.8</c:v>
                </c:pt>
                <c:pt idx="108">
                  <c:v>212.71</c:v>
                </c:pt>
                <c:pt idx="109">
                  <c:v>216.58</c:v>
                </c:pt>
                <c:pt idx="110">
                  <c:v>222.88</c:v>
                </c:pt>
                <c:pt idx="111">
                  <c:v>226.63</c:v>
                </c:pt>
                <c:pt idx="112">
                  <c:v>226.65</c:v>
                </c:pt>
                <c:pt idx="113">
                  <c:v>228.68</c:v>
                </c:pt>
                <c:pt idx="114">
                  <c:v>230.37</c:v>
                </c:pt>
                <c:pt idx="115">
                  <c:v>228.93</c:v>
                </c:pt>
                <c:pt idx="116">
                  <c:v>232.76</c:v>
                </c:pt>
                <c:pt idx="117">
                  <c:v>233.14</c:v>
                </c:pt>
                <c:pt idx="118">
                  <c:v>229.15</c:v>
                </c:pt>
                <c:pt idx="119">
                  <c:v>238.83</c:v>
                </c:pt>
                <c:pt idx="120">
                  <c:v>236.17</c:v>
                </c:pt>
                <c:pt idx="121">
                  <c:v>242.06</c:v>
                </c:pt>
                <c:pt idx="122">
                  <c:v>237.42</c:v>
                </c:pt>
                <c:pt idx="123">
                  <c:v>237.68</c:v>
                </c:pt>
                <c:pt idx="124">
                  <c:v>234.64</c:v>
                </c:pt>
                <c:pt idx="125">
                  <c:v>237.07</c:v>
                </c:pt>
                <c:pt idx="126">
                  <c:v>238.15</c:v>
                </c:pt>
                <c:pt idx="127">
                  <c:v>235.42</c:v>
                </c:pt>
                <c:pt idx="128">
                  <c:v>234.85</c:v>
                </c:pt>
                <c:pt idx="129">
                  <c:v>235.42</c:v>
                </c:pt>
                <c:pt idx="130">
                  <c:v>235.01</c:v>
                </c:pt>
                <c:pt idx="131">
                  <c:v>230.71</c:v>
                </c:pt>
                <c:pt idx="132">
                  <c:v>225.94</c:v>
                </c:pt>
                <c:pt idx="133">
                  <c:v>220.66</c:v>
                </c:pt>
                <c:pt idx="134">
                  <c:v>223.35</c:v>
                </c:pt>
                <c:pt idx="135">
                  <c:v>217.76</c:v>
                </c:pt>
                <c:pt idx="136">
                  <c:v>218.46</c:v>
                </c:pt>
                <c:pt idx="137">
                  <c:v>218.94</c:v>
                </c:pt>
                <c:pt idx="138">
                  <c:v>222.13</c:v>
                </c:pt>
                <c:pt idx="139">
                  <c:v>222.11</c:v>
                </c:pt>
                <c:pt idx="140">
                  <c:v>227.61</c:v>
                </c:pt>
                <c:pt idx="141">
                  <c:v>224.19</c:v>
                </c:pt>
                <c:pt idx="142">
                  <c:v>220.22</c:v>
                </c:pt>
                <c:pt idx="143">
                  <c:v>219.39</c:v>
                </c:pt>
                <c:pt idx="144">
                  <c:v>221.3</c:v>
                </c:pt>
                <c:pt idx="145">
                  <c:v>223.75</c:v>
                </c:pt>
                <c:pt idx="146">
                  <c:v>227.05</c:v>
                </c:pt>
                <c:pt idx="147">
                  <c:v>229.05</c:v>
                </c:pt>
                <c:pt idx="148">
                  <c:v>225.06</c:v>
                </c:pt>
                <c:pt idx="149">
                  <c:v>224.92</c:v>
                </c:pt>
                <c:pt idx="150">
                  <c:v>223.29</c:v>
                </c:pt>
                <c:pt idx="151">
                  <c:v>220.52</c:v>
                </c:pt>
                <c:pt idx="152">
                  <c:v>231.15</c:v>
                </c:pt>
                <c:pt idx="153">
                  <c:v>232.93</c:v>
                </c:pt>
                <c:pt idx="154">
                  <c:v>227.46</c:v>
                </c:pt>
                <c:pt idx="155">
                  <c:v>228.97</c:v>
                </c:pt>
                <c:pt idx="156">
                  <c:v>230.26</c:v>
                </c:pt>
                <c:pt idx="157">
                  <c:v>225.04</c:v>
                </c:pt>
                <c:pt idx="158">
                  <c:v>226.09</c:v>
                </c:pt>
                <c:pt idx="159">
                  <c:v>227.03</c:v>
                </c:pt>
                <c:pt idx="160">
                  <c:v>220.55</c:v>
                </c:pt>
                <c:pt idx="161">
                  <c:v>218.16</c:v>
                </c:pt>
                <c:pt idx="162">
                  <c:v>213.44</c:v>
                </c:pt>
                <c:pt idx="163">
                  <c:v>210.71</c:v>
                </c:pt>
                <c:pt idx="164">
                  <c:v>207.89</c:v>
                </c:pt>
                <c:pt idx="165">
                  <c:v>205.74</c:v>
                </c:pt>
                <c:pt idx="166">
                  <c:v>207.86</c:v>
                </c:pt>
                <c:pt idx="167">
                  <c:v>201.45</c:v>
                </c:pt>
                <c:pt idx="168">
                  <c:v>197.12</c:v>
                </c:pt>
                <c:pt idx="169">
                  <c:v>198.38</c:v>
                </c:pt>
                <c:pt idx="170">
                  <c:v>202.88</c:v>
                </c:pt>
                <c:pt idx="171">
                  <c:v>204.61</c:v>
                </c:pt>
                <c:pt idx="172">
                  <c:v>201.7</c:v>
                </c:pt>
                <c:pt idx="173">
                  <c:v>202.61</c:v>
                </c:pt>
                <c:pt idx="174">
                  <c:v>211.48</c:v>
                </c:pt>
                <c:pt idx="175">
                  <c:v>214.1</c:v>
                </c:pt>
                <c:pt idx="176">
                  <c:v>208.91</c:v>
                </c:pt>
                <c:pt idx="177">
                  <c:v>206.84</c:v>
                </c:pt>
                <c:pt idx="178">
                  <c:v>208.18</c:v>
                </c:pt>
                <c:pt idx="179">
                  <c:v>210.05</c:v>
                </c:pt>
                <c:pt idx="180">
                  <c:v>207.09</c:v>
                </c:pt>
                <c:pt idx="181">
                  <c:v>199.5</c:v>
                </c:pt>
                <c:pt idx="182">
                  <c:v>195.78</c:v>
                </c:pt>
                <c:pt idx="183">
                  <c:v>197.93</c:v>
                </c:pt>
                <c:pt idx="184">
                  <c:v>186.4</c:v>
                </c:pt>
                <c:pt idx="185">
                  <c:v>192.73</c:v>
                </c:pt>
                <c:pt idx="186">
                  <c:v>190.83</c:v>
                </c:pt>
                <c:pt idx="187">
                  <c:v>188.39</c:v>
                </c:pt>
                <c:pt idx="188">
                  <c:v>187.83</c:v>
                </c:pt>
                <c:pt idx="189">
                  <c:v>186.38</c:v>
                </c:pt>
                <c:pt idx="190">
                  <c:v>184.71</c:v>
                </c:pt>
                <c:pt idx="191">
                  <c:v>189.7</c:v>
                </c:pt>
                <c:pt idx="192">
                  <c:v>189.07</c:v>
                </c:pt>
                <c:pt idx="193">
                  <c:v>188.99</c:v>
                </c:pt>
                <c:pt idx="194">
                  <c:v>187.53</c:v>
                </c:pt>
                <c:pt idx="195">
                  <c:v>186.89</c:v>
                </c:pt>
                <c:pt idx="196">
                  <c:v>187.69</c:v>
                </c:pt>
                <c:pt idx="197">
                  <c:v>187.54</c:v>
                </c:pt>
                <c:pt idx="198">
                  <c:v>188.82</c:v>
                </c:pt>
                <c:pt idx="199">
                  <c:v>186.65</c:v>
                </c:pt>
                <c:pt idx="200">
                  <c:v>185.17</c:v>
                </c:pt>
                <c:pt idx="201">
                  <c:v>182.72</c:v>
                </c:pt>
                <c:pt idx="202">
                  <c:v>180.8</c:v>
                </c:pt>
                <c:pt idx="203">
                  <c:v>186.51</c:v>
                </c:pt>
                <c:pt idx="204">
                  <c:v>181.96</c:v>
                </c:pt>
                <c:pt idx="205">
                  <c:v>184.76</c:v>
                </c:pt>
                <c:pt idx="206">
                  <c:v>185.13</c:v>
                </c:pt>
                <c:pt idx="207">
                  <c:v>186.33</c:v>
                </c:pt>
                <c:pt idx="208">
                  <c:v>187.97</c:v>
                </c:pt>
                <c:pt idx="209">
                  <c:v>191.16</c:v>
                </c:pt>
                <c:pt idx="210">
                  <c:v>192.53</c:v>
                </c:pt>
                <c:pt idx="211">
                  <c:v>193.96</c:v>
                </c:pt>
                <c:pt idx="212">
                  <c:v>193.88</c:v>
                </c:pt>
                <c:pt idx="213">
                  <c:v>191.6</c:v>
                </c:pt>
                <c:pt idx="214">
                  <c:v>189.87</c:v>
                </c:pt>
                <c:pt idx="215">
                  <c:v>186.43</c:v>
                </c:pt>
                <c:pt idx="216">
                  <c:v>186.88</c:v>
                </c:pt>
                <c:pt idx="217">
                  <c:v>184.89</c:v>
                </c:pt>
                <c:pt idx="218">
                  <c:v>186.49</c:v>
                </c:pt>
                <c:pt idx="219">
                  <c:v>187</c:v>
                </c:pt>
                <c:pt idx="220">
                  <c:v>184.52</c:v>
                </c:pt>
                <c:pt idx="221">
                  <c:v>179.55</c:v>
                </c:pt>
                <c:pt idx="222">
                  <c:v>175.4</c:v>
                </c:pt>
                <c:pt idx="223">
                  <c:v>171.39</c:v>
                </c:pt>
                <c:pt idx="224">
                  <c:v>177.89</c:v>
                </c:pt>
                <c:pt idx="225">
                  <c:v>173.33</c:v>
                </c:pt>
                <c:pt idx="226">
                  <c:v>176.25</c:v>
                </c:pt>
                <c:pt idx="227">
                  <c:v>178.5</c:v>
                </c:pt>
                <c:pt idx="228">
                  <c:v>172.12</c:v>
                </c:pt>
                <c:pt idx="229">
                  <c:v>170.8</c:v>
                </c:pt>
                <c:pt idx="230">
                  <c:v>173.12</c:v>
                </c:pt>
                <c:pt idx="231">
                  <c:v>175.5</c:v>
                </c:pt>
                <c:pt idx="232">
                  <c:v>177.04</c:v>
                </c:pt>
                <c:pt idx="233">
                  <c:v>176.13</c:v>
                </c:pt>
                <c:pt idx="234">
                  <c:v>180.11</c:v>
                </c:pt>
                <c:pt idx="235">
                  <c:v>178.88</c:v>
                </c:pt>
                <c:pt idx="236">
                  <c:v>178.22</c:v>
                </c:pt>
                <c:pt idx="237">
                  <c:v>177.06</c:v>
                </c:pt>
                <c:pt idx="238">
                  <c:v>177.59</c:v>
                </c:pt>
                <c:pt idx="239">
                  <c:v>170.1</c:v>
                </c:pt>
                <c:pt idx="240">
                  <c:v>170.23</c:v>
                </c:pt>
                <c:pt idx="241">
                  <c:v>166.8</c:v>
                </c:pt>
                <c:pt idx="242">
                  <c:v>166.94</c:v>
                </c:pt>
                <c:pt idx="243">
                  <c:v>165.8</c:v>
                </c:pt>
                <c:pt idx="244">
                  <c:v>162.77000000000001</c:v>
                </c:pt>
                <c:pt idx="245">
                  <c:v>161.93</c:v>
                </c:pt>
                <c:pt idx="246">
                  <c:v>161.02000000000001</c:v>
                </c:pt>
                <c:pt idx="247">
                  <c:v>167.9</c:v>
                </c:pt>
                <c:pt idx="248">
                  <c:v>184.07</c:v>
                </c:pt>
                <c:pt idx="249">
                  <c:v>186.98</c:v>
                </c:pt>
                <c:pt idx="250">
                  <c:v>181.71</c:v>
                </c:pt>
                <c:pt idx="251">
                  <c:v>183.2</c:v>
                </c:pt>
                <c:pt idx="252">
                  <c:v>182.5</c:v>
                </c:pt>
                <c:pt idx="253">
                  <c:v>179.85</c:v>
                </c:pt>
                <c:pt idx="254">
                  <c:v>180.83</c:v>
                </c:pt>
                <c:pt idx="255">
                  <c:v>186.41</c:v>
                </c:pt>
                <c:pt idx="256">
                  <c:v>182.55</c:v>
                </c:pt>
                <c:pt idx="257">
                  <c:v>183.13</c:v>
                </c:pt>
                <c:pt idx="258">
                  <c:v>183.75</c:v>
                </c:pt>
                <c:pt idx="259">
                  <c:v>187.93</c:v>
                </c:pt>
                <c:pt idx="260">
                  <c:v>193.02</c:v>
                </c:pt>
                <c:pt idx="261">
                  <c:v>192.72</c:v>
                </c:pt>
                <c:pt idx="262">
                  <c:v>194.49</c:v>
                </c:pt>
                <c:pt idx="263">
                  <c:v>195.05</c:v>
                </c:pt>
                <c:pt idx="264">
                  <c:v>199.79</c:v>
                </c:pt>
                <c:pt idx="265">
                  <c:v>199.34</c:v>
                </c:pt>
                <c:pt idx="266">
                  <c:v>199.29</c:v>
                </c:pt>
                <c:pt idx="267">
                  <c:v>200</c:v>
                </c:pt>
                <c:pt idx="268">
                  <c:v>197.59</c:v>
                </c:pt>
                <c:pt idx="269">
                  <c:v>200</c:v>
                </c:pt>
                <c:pt idx="270">
                  <c:v>197.2</c:v>
                </c:pt>
                <c:pt idx="271">
                  <c:v>193.25</c:v>
                </c:pt>
                <c:pt idx="272">
                  <c:v>197.85</c:v>
                </c:pt>
                <c:pt idx="273">
                  <c:v>193.61</c:v>
                </c:pt>
                <c:pt idx="274">
                  <c:v>186.34</c:v>
                </c:pt>
                <c:pt idx="275">
                  <c:v>185.57</c:v>
                </c:pt>
                <c:pt idx="276">
                  <c:v>189.08</c:v>
                </c:pt>
                <c:pt idx="277">
                  <c:v>186.1</c:v>
                </c:pt>
                <c:pt idx="278">
                  <c:v>182.81</c:v>
                </c:pt>
                <c:pt idx="279">
                  <c:v>184.06</c:v>
                </c:pt>
                <c:pt idx="280">
                  <c:v>183.66</c:v>
                </c:pt>
                <c:pt idx="281">
                  <c:v>183.83</c:v>
                </c:pt>
                <c:pt idx="282">
                  <c:v>186.89</c:v>
                </c:pt>
                <c:pt idx="283">
                  <c:v>187.23</c:v>
                </c:pt>
                <c:pt idx="284">
                  <c:v>187.06</c:v>
                </c:pt>
                <c:pt idx="285">
                  <c:v>184.3</c:v>
                </c:pt>
                <c:pt idx="286">
                  <c:v>185</c:v>
                </c:pt>
                <c:pt idx="287">
                  <c:v>181.28</c:v>
                </c:pt>
                <c:pt idx="288">
                  <c:v>179.34</c:v>
                </c:pt>
                <c:pt idx="289">
                  <c:v>178.34</c:v>
                </c:pt>
                <c:pt idx="290">
                  <c:v>176.44</c:v>
                </c:pt>
                <c:pt idx="291">
                  <c:v>179.32</c:v>
                </c:pt>
                <c:pt idx="292">
                  <c:v>182.02</c:v>
                </c:pt>
                <c:pt idx="293">
                  <c:v>182.15</c:v>
                </c:pt>
                <c:pt idx="294">
                  <c:v>180.75</c:v>
                </c:pt>
                <c:pt idx="295">
                  <c:v>181.05</c:v>
                </c:pt>
                <c:pt idx="296">
                  <c:v>183.13</c:v>
                </c:pt>
                <c:pt idx="297">
                  <c:v>183.15</c:v>
                </c:pt>
                <c:pt idx="298">
                  <c:v>183.54</c:v>
                </c:pt>
                <c:pt idx="299">
                  <c:v>184.7</c:v>
                </c:pt>
                <c:pt idx="300">
                  <c:v>183.63</c:v>
                </c:pt>
                <c:pt idx="301">
                  <c:v>185.99</c:v>
                </c:pt>
                <c:pt idx="302">
                  <c:v>187.07</c:v>
                </c:pt>
                <c:pt idx="303">
                  <c:v>186.57</c:v>
                </c:pt>
                <c:pt idx="304">
                  <c:v>187.48</c:v>
                </c:pt>
                <c:pt idx="305">
                  <c:v>189.5</c:v>
                </c:pt>
                <c:pt idx="306">
                  <c:v>188</c:v>
                </c:pt>
                <c:pt idx="307">
                  <c:v>188.76</c:v>
                </c:pt>
                <c:pt idx="308">
                  <c:v>188.7</c:v>
                </c:pt>
                <c:pt idx="309">
                  <c:v>186.21</c:v>
                </c:pt>
                <c:pt idx="310">
                  <c:v>184.72</c:v>
                </c:pt>
                <c:pt idx="311">
                  <c:v>179</c:v>
                </c:pt>
                <c:pt idx="312">
                  <c:v>175</c:v>
                </c:pt>
                <c:pt idx="313">
                  <c:v>180.96</c:v>
                </c:pt>
                <c:pt idx="314">
                  <c:v>179.62</c:v>
                </c:pt>
                <c:pt idx="315">
                  <c:v>173.67</c:v>
                </c:pt>
                <c:pt idx="316">
                  <c:v>176.59</c:v>
                </c:pt>
                <c:pt idx="317">
                  <c:v>179.54</c:v>
                </c:pt>
                <c:pt idx="318">
                  <c:v>177.23</c:v>
                </c:pt>
                <c:pt idx="319">
                  <c:v>174.63</c:v>
                </c:pt>
                <c:pt idx="320">
                  <c:v>179.22</c:v>
                </c:pt>
                <c:pt idx="321">
                  <c:v>181.28</c:v>
                </c:pt>
                <c:pt idx="322">
                  <c:v>183.32</c:v>
                </c:pt>
                <c:pt idx="323">
                  <c:v>183.62</c:v>
                </c:pt>
                <c:pt idx="324">
                  <c:v>186.13</c:v>
                </c:pt>
                <c:pt idx="325">
                  <c:v>189.05</c:v>
                </c:pt>
                <c:pt idx="326">
                  <c:v>185.95</c:v>
                </c:pt>
                <c:pt idx="327">
                  <c:v>185.67</c:v>
                </c:pt>
                <c:pt idx="328">
                  <c:v>185.19</c:v>
                </c:pt>
                <c:pt idx="329">
                  <c:v>185.07</c:v>
                </c:pt>
                <c:pt idx="330">
                  <c:v>180</c:v>
                </c:pt>
                <c:pt idx="331">
                  <c:v>182.41</c:v>
                </c:pt>
                <c:pt idx="332">
                  <c:v>180.69</c:v>
                </c:pt>
                <c:pt idx="333">
                  <c:v>180.97</c:v>
                </c:pt>
                <c:pt idx="334">
                  <c:v>180.38</c:v>
                </c:pt>
                <c:pt idx="335">
                  <c:v>179.83</c:v>
                </c:pt>
                <c:pt idx="336">
                  <c:v>178.3</c:v>
                </c:pt>
                <c:pt idx="337">
                  <c:v>179.71</c:v>
                </c:pt>
                <c:pt idx="338">
                  <c:v>178.87</c:v>
                </c:pt>
                <c:pt idx="339">
                  <c:v>178.15</c:v>
                </c:pt>
                <c:pt idx="340">
                  <c:v>178.15</c:v>
                </c:pt>
                <c:pt idx="341">
                  <c:v>175.9</c:v>
                </c:pt>
                <c:pt idx="342">
                  <c:v>174.48</c:v>
                </c:pt>
                <c:pt idx="343">
                  <c:v>174.42</c:v>
                </c:pt>
                <c:pt idx="344">
                  <c:v>178.75</c:v>
                </c:pt>
                <c:pt idx="345">
                  <c:v>176.56</c:v>
                </c:pt>
                <c:pt idx="346">
                  <c:v>175.39</c:v>
                </c:pt>
                <c:pt idx="347">
                  <c:v>171.96</c:v>
                </c:pt>
                <c:pt idx="348">
                  <c:v>175.35</c:v>
                </c:pt>
                <c:pt idx="349">
                  <c:v>176.82</c:v>
                </c:pt>
                <c:pt idx="350">
                  <c:v>173.51</c:v>
                </c:pt>
                <c:pt idx="351">
                  <c:v>174.12</c:v>
                </c:pt>
                <c:pt idx="352">
                  <c:v>177.58</c:v>
                </c:pt>
                <c:pt idx="353">
                  <c:v>178.22</c:v>
                </c:pt>
                <c:pt idx="354">
                  <c:v>176.76</c:v>
                </c:pt>
                <c:pt idx="355">
                  <c:v>173.16</c:v>
                </c:pt>
                <c:pt idx="356">
                  <c:v>173.54</c:v>
                </c:pt>
                <c:pt idx="357">
                  <c:v>174.73</c:v>
                </c:pt>
                <c:pt idx="358">
                  <c:v>174.99</c:v>
                </c:pt>
                <c:pt idx="359">
                  <c:v>174.58</c:v>
                </c:pt>
                <c:pt idx="360">
                  <c:v>168.59</c:v>
                </c:pt>
                <c:pt idx="361">
                  <c:v>167.08</c:v>
                </c:pt>
                <c:pt idx="362">
                  <c:v>169.51</c:v>
                </c:pt>
                <c:pt idx="363">
                  <c:v>169.8</c:v>
                </c:pt>
                <c:pt idx="364">
                  <c:v>170.98</c:v>
                </c:pt>
                <c:pt idx="365">
                  <c:v>168.64</c:v>
                </c:pt>
                <c:pt idx="366">
                  <c:v>172.34</c:v>
                </c:pt>
                <c:pt idx="367">
                  <c:v>174.45</c:v>
                </c:pt>
                <c:pt idx="368">
                  <c:v>169.84</c:v>
                </c:pt>
                <c:pt idx="369">
                  <c:v>170.53</c:v>
                </c:pt>
                <c:pt idx="370">
                  <c:v>169.15</c:v>
                </c:pt>
                <c:pt idx="371">
                  <c:v>170.31</c:v>
                </c:pt>
                <c:pt idx="372">
                  <c:v>171.81</c:v>
                </c:pt>
                <c:pt idx="373">
                  <c:v>159.28</c:v>
                </c:pt>
                <c:pt idx="374">
                  <c:v>155.19999999999999</c:v>
                </c:pt>
                <c:pt idx="375">
                  <c:v>159</c:v>
                </c:pt>
                <c:pt idx="376">
                  <c:v>161.26</c:v>
                </c:pt>
                <c:pt idx="377">
                  <c:v>159.12</c:v>
                </c:pt>
                <c:pt idx="378">
                  <c:v>157.75</c:v>
                </c:pt>
                <c:pt idx="379">
                  <c:v>156.87</c:v>
                </c:pt>
                <c:pt idx="380">
                  <c:v>156.02000000000001</c:v>
                </c:pt>
                <c:pt idx="381">
                  <c:v>154.78</c:v>
                </c:pt>
                <c:pt idx="382">
                  <c:v>155.34</c:v>
                </c:pt>
                <c:pt idx="383">
                  <c:v>153.5</c:v>
                </c:pt>
                <c:pt idx="384">
                  <c:v>151.71</c:v>
                </c:pt>
                <c:pt idx="385">
                  <c:v>153.16</c:v>
                </c:pt>
                <c:pt idx="386">
                  <c:v>154.62</c:v>
                </c:pt>
                <c:pt idx="387">
                  <c:v>155.18</c:v>
                </c:pt>
                <c:pt idx="388">
                  <c:v>153.72999999999999</c:v>
                </c:pt>
                <c:pt idx="389">
                  <c:v>151.37</c:v>
                </c:pt>
                <c:pt idx="390">
                  <c:v>149.1</c:v>
                </c:pt>
                <c:pt idx="391">
                  <c:v>145.24</c:v>
                </c:pt>
                <c:pt idx="392">
                  <c:v>144.57</c:v>
                </c:pt>
                <c:pt idx="393">
                  <c:v>148.47</c:v>
                </c:pt>
                <c:pt idx="394">
                  <c:v>149.93</c:v>
                </c:pt>
                <c:pt idx="395">
                  <c:v>151.94</c:v>
                </c:pt>
                <c:pt idx="396">
                  <c:v>153.38</c:v>
                </c:pt>
                <c:pt idx="397">
                  <c:v>153.34</c:v>
                </c:pt>
                <c:pt idx="398">
                  <c:v>153.41</c:v>
                </c:pt>
                <c:pt idx="399">
                  <c:v>153.41999999999999</c:v>
                </c:pt>
                <c:pt idx="400">
                  <c:v>153.84</c:v>
                </c:pt>
                <c:pt idx="401">
                  <c:v>152.12</c:v>
                </c:pt>
                <c:pt idx="402">
                  <c:v>153.79</c:v>
                </c:pt>
                <c:pt idx="403">
                  <c:v>154.07</c:v>
                </c:pt>
                <c:pt idx="404">
                  <c:v>149.97</c:v>
                </c:pt>
                <c:pt idx="405">
                  <c:v>147.41999999999999</c:v>
                </c:pt>
                <c:pt idx="406">
                  <c:v>148.84</c:v>
                </c:pt>
                <c:pt idx="407">
                  <c:v>147.47999999999999</c:v>
                </c:pt>
                <c:pt idx="408">
                  <c:v>145.88999999999999</c:v>
                </c:pt>
                <c:pt idx="409">
                  <c:v>147.41999999999999</c:v>
                </c:pt>
                <c:pt idx="410">
                  <c:v>146.88</c:v>
                </c:pt>
                <c:pt idx="411">
                  <c:v>144.52000000000001</c:v>
                </c:pt>
                <c:pt idx="412">
                  <c:v>146.88</c:v>
                </c:pt>
                <c:pt idx="413">
                  <c:v>144.84</c:v>
                </c:pt>
                <c:pt idx="414">
                  <c:v>147.03</c:v>
                </c:pt>
                <c:pt idx="415">
                  <c:v>146.09</c:v>
                </c:pt>
                <c:pt idx="416">
                  <c:v>146.32</c:v>
                </c:pt>
                <c:pt idx="417">
                  <c:v>147.03</c:v>
                </c:pt>
                <c:pt idx="418">
                  <c:v>147.72999999999999</c:v>
                </c:pt>
                <c:pt idx="419">
                  <c:v>146.74</c:v>
                </c:pt>
                <c:pt idx="420">
                  <c:v>146.71</c:v>
                </c:pt>
                <c:pt idx="421">
                  <c:v>143.9</c:v>
                </c:pt>
                <c:pt idx="422">
                  <c:v>146.13</c:v>
                </c:pt>
                <c:pt idx="423">
                  <c:v>145.18</c:v>
                </c:pt>
                <c:pt idx="424">
                  <c:v>142.83000000000001</c:v>
                </c:pt>
                <c:pt idx="425">
                  <c:v>143.19999999999999</c:v>
                </c:pt>
                <c:pt idx="426">
                  <c:v>145.80000000000001</c:v>
                </c:pt>
                <c:pt idx="427">
                  <c:v>142.59</c:v>
                </c:pt>
                <c:pt idx="428">
                  <c:v>143.56</c:v>
                </c:pt>
                <c:pt idx="429">
                  <c:v>140.6</c:v>
                </c:pt>
                <c:pt idx="430">
                  <c:v>142.08000000000001</c:v>
                </c:pt>
                <c:pt idx="431">
                  <c:v>142.71</c:v>
                </c:pt>
                <c:pt idx="432">
                  <c:v>139.74</c:v>
                </c:pt>
                <c:pt idx="433">
                  <c:v>138.6</c:v>
                </c:pt>
                <c:pt idx="434">
                  <c:v>138.07</c:v>
                </c:pt>
                <c:pt idx="435">
                  <c:v>137</c:v>
                </c:pt>
                <c:pt idx="436">
                  <c:v>133.09</c:v>
                </c:pt>
                <c:pt idx="437">
                  <c:v>132.71</c:v>
                </c:pt>
                <c:pt idx="438">
                  <c:v>127.74</c:v>
                </c:pt>
                <c:pt idx="439">
                  <c:v>119.57</c:v>
                </c:pt>
                <c:pt idx="440">
                  <c:v>121.39</c:v>
                </c:pt>
                <c:pt idx="441">
                  <c:v>128.56</c:v>
                </c:pt>
                <c:pt idx="442">
                  <c:v>126.56</c:v>
                </c:pt>
                <c:pt idx="443">
                  <c:v>125.17</c:v>
                </c:pt>
                <c:pt idx="444">
                  <c:v>128.4</c:v>
                </c:pt>
                <c:pt idx="445">
                  <c:v>128.13</c:v>
                </c:pt>
                <c:pt idx="446">
                  <c:v>131.47</c:v>
                </c:pt>
                <c:pt idx="447">
                  <c:v>132.55000000000001</c:v>
                </c:pt>
                <c:pt idx="448">
                  <c:v>129.79</c:v>
                </c:pt>
                <c:pt idx="449">
                  <c:v>132.33000000000001</c:v>
                </c:pt>
                <c:pt idx="450">
                  <c:v>131.83000000000001</c:v>
                </c:pt>
                <c:pt idx="451">
                  <c:v>129.47999999999999</c:v>
                </c:pt>
                <c:pt idx="452">
                  <c:v>128.26</c:v>
                </c:pt>
                <c:pt idx="453">
                  <c:v>127.96</c:v>
                </c:pt>
                <c:pt idx="454">
                  <c:v>125.96</c:v>
                </c:pt>
                <c:pt idx="455">
                  <c:v>127</c:v>
                </c:pt>
                <c:pt idx="456">
                  <c:v>124.72</c:v>
                </c:pt>
                <c:pt idx="457">
                  <c:v>129.46</c:v>
                </c:pt>
                <c:pt idx="458">
                  <c:v>127.12</c:v>
                </c:pt>
                <c:pt idx="459">
                  <c:v>125.98</c:v>
                </c:pt>
                <c:pt idx="460">
                  <c:v>125.98</c:v>
                </c:pt>
                <c:pt idx="461">
                  <c:v>125.98</c:v>
                </c:pt>
                <c:pt idx="462">
                  <c:v>131.27000000000001</c:v>
                </c:pt>
                <c:pt idx="463">
                  <c:v>129.12</c:v>
                </c:pt>
                <c:pt idx="464">
                  <c:v>129.33000000000001</c:v>
                </c:pt>
                <c:pt idx="465">
                  <c:v>135.29</c:v>
                </c:pt>
                <c:pt idx="466">
                  <c:v>137.63</c:v>
                </c:pt>
                <c:pt idx="467">
                  <c:v>139.97999999999999</c:v>
                </c:pt>
                <c:pt idx="468">
                  <c:v>140.38999999999999</c:v>
                </c:pt>
                <c:pt idx="469">
                  <c:v>144.72</c:v>
                </c:pt>
                <c:pt idx="470">
                  <c:v>144.85</c:v>
                </c:pt>
                <c:pt idx="471">
                  <c:v>141.22999999999999</c:v>
                </c:pt>
                <c:pt idx="472">
                  <c:v>143.1</c:v>
                </c:pt>
                <c:pt idx="473">
                  <c:v>138.22999999999999</c:v>
                </c:pt>
                <c:pt idx="474">
                  <c:v>137.85</c:v>
                </c:pt>
                <c:pt idx="475">
                  <c:v>135.36000000000001</c:v>
                </c:pt>
                <c:pt idx="476">
                  <c:v>137.27000000000001</c:v>
                </c:pt>
                <c:pt idx="477">
                  <c:v>138.12</c:v>
                </c:pt>
                <c:pt idx="478">
                  <c:v>138.01</c:v>
                </c:pt>
                <c:pt idx="479">
                  <c:v>135.07</c:v>
                </c:pt>
                <c:pt idx="480">
                  <c:v>134.91</c:v>
                </c:pt>
                <c:pt idx="481">
                  <c:v>133.13999999999999</c:v>
                </c:pt>
                <c:pt idx="482">
                  <c:v>133.26</c:v>
                </c:pt>
                <c:pt idx="483">
                  <c:v>131.84</c:v>
                </c:pt>
                <c:pt idx="484">
                  <c:v>135.52000000000001</c:v>
                </c:pt>
                <c:pt idx="485">
                  <c:v>134.25</c:v>
                </c:pt>
                <c:pt idx="486">
                  <c:v>134.68</c:v>
                </c:pt>
                <c:pt idx="487">
                  <c:v>133.22</c:v>
                </c:pt>
                <c:pt idx="488">
                  <c:v>133.97999999999999</c:v>
                </c:pt>
                <c:pt idx="489">
                  <c:v>135.07</c:v>
                </c:pt>
                <c:pt idx="490">
                  <c:v>137.66999999999999</c:v>
                </c:pt>
                <c:pt idx="491">
                  <c:v>140.57</c:v>
                </c:pt>
                <c:pt idx="492">
                  <c:v>138.41</c:v>
                </c:pt>
                <c:pt idx="493">
                  <c:v>138.56</c:v>
                </c:pt>
                <c:pt idx="494">
                  <c:v>137.85</c:v>
                </c:pt>
                <c:pt idx="495">
                  <c:v>139.94</c:v>
                </c:pt>
                <c:pt idx="496">
                  <c:v>142.22</c:v>
                </c:pt>
                <c:pt idx="497">
                  <c:v>139.57</c:v>
                </c:pt>
                <c:pt idx="498">
                  <c:v>128.91</c:v>
                </c:pt>
                <c:pt idx="499">
                  <c:v>128.21</c:v>
                </c:pt>
                <c:pt idx="500">
                  <c:v>230.19</c:v>
                </c:pt>
                <c:pt idx="501">
                  <c:v>231.01</c:v>
                </c:pt>
                <c:pt idx="502">
                  <c:v>232.79</c:v>
                </c:pt>
                <c:pt idx="503">
                  <c:v>231.44</c:v>
                </c:pt>
                <c:pt idx="504">
                  <c:v>232.23</c:v>
                </c:pt>
                <c:pt idx="505">
                  <c:v>228.29</c:v>
                </c:pt>
                <c:pt idx="506">
                  <c:v>227.47</c:v>
                </c:pt>
                <c:pt idx="507">
                  <c:v>229.3</c:v>
                </c:pt>
                <c:pt idx="508">
                  <c:v>226.13</c:v>
                </c:pt>
                <c:pt idx="509">
                  <c:v>223.88</c:v>
                </c:pt>
                <c:pt idx="510">
                  <c:v>223.19</c:v>
                </c:pt>
                <c:pt idx="511">
                  <c:v>226.35</c:v>
                </c:pt>
                <c:pt idx="512">
                  <c:v>225.69</c:v>
                </c:pt>
                <c:pt idx="513">
                  <c:v>225.02</c:v>
                </c:pt>
                <c:pt idx="514">
                  <c:v>222.26</c:v>
                </c:pt>
                <c:pt idx="515">
                  <c:v>222.54</c:v>
                </c:pt>
                <c:pt idx="516">
                  <c:v>219.36</c:v>
                </c:pt>
                <c:pt idx="517">
                  <c:v>223.47</c:v>
                </c:pt>
                <c:pt idx="518">
                  <c:v>223.41</c:v>
                </c:pt>
                <c:pt idx="519">
                  <c:v>219.92</c:v>
                </c:pt>
                <c:pt idx="520">
                  <c:v>220.46</c:v>
                </c:pt>
                <c:pt idx="521">
                  <c:v>219.39</c:v>
                </c:pt>
                <c:pt idx="522">
                  <c:v>223.3</c:v>
                </c:pt>
                <c:pt idx="523">
                  <c:v>217.12</c:v>
                </c:pt>
                <c:pt idx="524">
                  <c:v>211.99</c:v>
                </c:pt>
                <c:pt idx="525">
                  <c:v>212.77</c:v>
                </c:pt>
                <c:pt idx="526">
                  <c:v>208.47</c:v>
                </c:pt>
                <c:pt idx="527">
                  <c:v>209.69</c:v>
                </c:pt>
                <c:pt idx="528">
                  <c:v>212.52</c:v>
                </c:pt>
                <c:pt idx="529">
                  <c:v>214.82</c:v>
                </c:pt>
                <c:pt idx="530">
                  <c:v>216.1</c:v>
                </c:pt>
                <c:pt idx="531">
                  <c:v>212.1</c:v>
                </c:pt>
                <c:pt idx="532">
                  <c:v>213.24</c:v>
                </c:pt>
                <c:pt idx="533">
                  <c:v>213.2</c:v>
                </c:pt>
                <c:pt idx="534">
                  <c:v>217.61</c:v>
                </c:pt>
                <c:pt idx="535">
                  <c:v>216.98</c:v>
                </c:pt>
                <c:pt idx="536">
                  <c:v>213.57</c:v>
                </c:pt>
                <c:pt idx="537">
                  <c:v>207.91</c:v>
                </c:pt>
                <c:pt idx="538">
                  <c:v>207.23</c:v>
                </c:pt>
                <c:pt idx="539">
                  <c:v>205.71</c:v>
                </c:pt>
                <c:pt idx="540">
                  <c:v>206.65</c:v>
                </c:pt>
                <c:pt idx="541">
                  <c:v>205.01</c:v>
                </c:pt>
                <c:pt idx="542">
                  <c:v>205.7</c:v>
                </c:pt>
                <c:pt idx="543">
                  <c:v>204.72</c:v>
                </c:pt>
                <c:pt idx="544">
                  <c:v>206.02</c:v>
                </c:pt>
                <c:pt idx="545">
                  <c:v>200.99</c:v>
                </c:pt>
                <c:pt idx="546">
                  <c:v>203.1</c:v>
                </c:pt>
                <c:pt idx="547">
                  <c:v>201.12</c:v>
                </c:pt>
                <c:pt idx="548">
                  <c:v>204.07</c:v>
                </c:pt>
                <c:pt idx="549">
                  <c:v>206.16</c:v>
                </c:pt>
                <c:pt idx="550">
                  <c:v>205.59</c:v>
                </c:pt>
                <c:pt idx="551">
                  <c:v>205.17</c:v>
                </c:pt>
                <c:pt idx="552">
                  <c:v>210.25</c:v>
                </c:pt>
                <c:pt idx="553">
                  <c:v>211.37</c:v>
                </c:pt>
                <c:pt idx="554">
                  <c:v>208.64</c:v>
                </c:pt>
                <c:pt idx="555">
                  <c:v>193.06</c:v>
                </c:pt>
                <c:pt idx="556">
                  <c:v>192.08</c:v>
                </c:pt>
                <c:pt idx="557">
                  <c:v>188.71</c:v>
                </c:pt>
                <c:pt idx="558">
                  <c:v>185.01</c:v>
                </c:pt>
                <c:pt idx="559">
                  <c:v>186.35</c:v>
                </c:pt>
                <c:pt idx="560">
                  <c:v>189.98</c:v>
                </c:pt>
                <c:pt idx="561">
                  <c:v>190.2</c:v>
                </c:pt>
                <c:pt idx="562">
                  <c:v>184.42</c:v>
                </c:pt>
                <c:pt idx="563">
                  <c:v>187.39</c:v>
                </c:pt>
                <c:pt idx="564">
                  <c:v>187.7</c:v>
                </c:pt>
                <c:pt idx="565">
                  <c:v>188.99</c:v>
                </c:pt>
                <c:pt idx="566">
                  <c:v>186.54</c:v>
                </c:pt>
                <c:pt idx="567">
                  <c:v>180.6</c:v>
                </c:pt>
                <c:pt idx="568">
                  <c:v>173.18</c:v>
                </c:pt>
                <c:pt idx="569">
                  <c:v>167.32</c:v>
                </c:pt>
                <c:pt idx="570">
                  <c:v>172.61</c:v>
                </c:pt>
                <c:pt idx="571">
                  <c:v>174.33</c:v>
                </c:pt>
                <c:pt idx="572">
                  <c:v>179.59</c:v>
                </c:pt>
                <c:pt idx="573">
                  <c:v>182.12</c:v>
                </c:pt>
                <c:pt idx="574">
                  <c:v>184.87</c:v>
                </c:pt>
                <c:pt idx="575">
                  <c:v>181.22</c:v>
                </c:pt>
                <c:pt idx="576">
                  <c:v>191.1</c:v>
                </c:pt>
                <c:pt idx="577">
                  <c:v>170.66</c:v>
                </c:pt>
                <c:pt idx="578">
                  <c:v>175.26</c:v>
                </c:pt>
                <c:pt idx="579">
                  <c:v>171</c:v>
                </c:pt>
                <c:pt idx="580">
                  <c:v>178.41</c:v>
                </c:pt>
                <c:pt idx="581">
                  <c:v>196.01</c:v>
                </c:pt>
                <c:pt idx="582">
                  <c:v>192.17</c:v>
                </c:pt>
                <c:pt idx="583">
                  <c:v>190.26</c:v>
                </c:pt>
                <c:pt idx="584">
                  <c:v>192.72</c:v>
                </c:pt>
                <c:pt idx="585">
                  <c:v>201.36</c:v>
                </c:pt>
                <c:pt idx="586">
                  <c:v>201.13</c:v>
                </c:pt>
                <c:pt idx="587">
                  <c:v>205.71</c:v>
                </c:pt>
                <c:pt idx="588">
                  <c:v>203.26</c:v>
                </c:pt>
                <c:pt idx="589">
                  <c:v>196.21</c:v>
                </c:pt>
                <c:pt idx="590">
                  <c:v>194.95</c:v>
                </c:pt>
                <c:pt idx="591">
                  <c:v>195.54</c:v>
                </c:pt>
                <c:pt idx="592">
                  <c:v>192.82</c:v>
                </c:pt>
                <c:pt idx="593">
                  <c:v>195.74</c:v>
                </c:pt>
                <c:pt idx="594">
                  <c:v>197.95</c:v>
                </c:pt>
                <c:pt idx="595">
                  <c:v>193.89</c:v>
                </c:pt>
                <c:pt idx="596">
                  <c:v>198.89</c:v>
                </c:pt>
                <c:pt idx="597">
                  <c:v>196.59</c:v>
                </c:pt>
                <c:pt idx="598">
                  <c:v>194.54</c:v>
                </c:pt>
                <c:pt idx="599">
                  <c:v>199.25</c:v>
                </c:pt>
                <c:pt idx="600">
                  <c:v>200.7</c:v>
                </c:pt>
                <c:pt idx="601">
                  <c:v>208.36</c:v>
                </c:pt>
                <c:pt idx="602">
                  <c:v>203.8</c:v>
                </c:pt>
                <c:pt idx="603">
                  <c:v>205.02</c:v>
                </c:pt>
                <c:pt idx="604">
                  <c:v>212.28</c:v>
                </c:pt>
                <c:pt idx="605">
                  <c:v>208.74</c:v>
                </c:pt>
                <c:pt idx="606">
                  <c:v>214.35</c:v>
                </c:pt>
                <c:pt idx="607">
                  <c:v>212.8</c:v>
                </c:pt>
                <c:pt idx="608">
                  <c:v>212.71</c:v>
                </c:pt>
                <c:pt idx="609">
                  <c:v>216.58</c:v>
                </c:pt>
                <c:pt idx="610">
                  <c:v>222.88</c:v>
                </c:pt>
                <c:pt idx="611">
                  <c:v>226.63</c:v>
                </c:pt>
                <c:pt idx="612">
                  <c:v>226.65</c:v>
                </c:pt>
                <c:pt idx="613">
                  <c:v>228.68</c:v>
                </c:pt>
                <c:pt idx="614">
                  <c:v>230.37</c:v>
                </c:pt>
                <c:pt idx="615">
                  <c:v>228.93</c:v>
                </c:pt>
                <c:pt idx="616">
                  <c:v>232.76</c:v>
                </c:pt>
                <c:pt idx="617">
                  <c:v>233.14</c:v>
                </c:pt>
                <c:pt idx="618">
                  <c:v>229.15</c:v>
                </c:pt>
                <c:pt idx="619">
                  <c:v>238.83</c:v>
                </c:pt>
                <c:pt idx="620">
                  <c:v>236.17</c:v>
                </c:pt>
                <c:pt idx="621">
                  <c:v>242.06</c:v>
                </c:pt>
                <c:pt idx="622">
                  <c:v>237.42</c:v>
                </c:pt>
                <c:pt idx="623">
                  <c:v>237.68</c:v>
                </c:pt>
                <c:pt idx="624">
                  <c:v>234.64</c:v>
                </c:pt>
                <c:pt idx="625">
                  <c:v>237.07</c:v>
                </c:pt>
                <c:pt idx="626">
                  <c:v>238.15</c:v>
                </c:pt>
                <c:pt idx="627">
                  <c:v>235.42</c:v>
                </c:pt>
                <c:pt idx="628">
                  <c:v>234.85</c:v>
                </c:pt>
                <c:pt idx="629">
                  <c:v>235.42</c:v>
                </c:pt>
                <c:pt idx="630">
                  <c:v>235.01</c:v>
                </c:pt>
                <c:pt idx="631">
                  <c:v>230.71</c:v>
                </c:pt>
                <c:pt idx="632">
                  <c:v>225.94</c:v>
                </c:pt>
                <c:pt idx="633">
                  <c:v>220.66</c:v>
                </c:pt>
                <c:pt idx="634">
                  <c:v>223.35</c:v>
                </c:pt>
                <c:pt idx="635">
                  <c:v>217.76</c:v>
                </c:pt>
                <c:pt idx="636">
                  <c:v>218.46</c:v>
                </c:pt>
                <c:pt idx="637">
                  <c:v>218.94</c:v>
                </c:pt>
                <c:pt idx="638">
                  <c:v>222.13</c:v>
                </c:pt>
                <c:pt idx="639">
                  <c:v>222.11</c:v>
                </c:pt>
                <c:pt idx="640">
                  <c:v>227.61</c:v>
                </c:pt>
                <c:pt idx="641">
                  <c:v>224.19</c:v>
                </c:pt>
                <c:pt idx="642">
                  <c:v>220.22</c:v>
                </c:pt>
                <c:pt idx="643">
                  <c:v>219.39</c:v>
                </c:pt>
                <c:pt idx="644">
                  <c:v>221.3</c:v>
                </c:pt>
                <c:pt idx="645">
                  <c:v>223.75</c:v>
                </c:pt>
                <c:pt idx="646">
                  <c:v>227.05</c:v>
                </c:pt>
                <c:pt idx="647">
                  <c:v>229.05</c:v>
                </c:pt>
                <c:pt idx="648">
                  <c:v>225.06</c:v>
                </c:pt>
                <c:pt idx="649">
                  <c:v>224.92</c:v>
                </c:pt>
                <c:pt idx="650">
                  <c:v>223.29</c:v>
                </c:pt>
                <c:pt idx="651">
                  <c:v>220.52</c:v>
                </c:pt>
                <c:pt idx="652">
                  <c:v>231.15</c:v>
                </c:pt>
                <c:pt idx="653">
                  <c:v>232.93</c:v>
                </c:pt>
                <c:pt idx="654">
                  <c:v>227.46</c:v>
                </c:pt>
                <c:pt idx="655">
                  <c:v>228.97</c:v>
                </c:pt>
                <c:pt idx="656">
                  <c:v>230.26</c:v>
                </c:pt>
                <c:pt idx="657">
                  <c:v>225.04</c:v>
                </c:pt>
                <c:pt idx="658">
                  <c:v>226.09</c:v>
                </c:pt>
                <c:pt idx="659">
                  <c:v>227.03</c:v>
                </c:pt>
                <c:pt idx="660">
                  <c:v>220.55</c:v>
                </c:pt>
                <c:pt idx="661">
                  <c:v>218.16</c:v>
                </c:pt>
                <c:pt idx="662">
                  <c:v>213.44</c:v>
                </c:pt>
                <c:pt idx="663">
                  <c:v>210.71</c:v>
                </c:pt>
                <c:pt idx="664">
                  <c:v>207.89</c:v>
                </c:pt>
                <c:pt idx="665">
                  <c:v>205.74</c:v>
                </c:pt>
                <c:pt idx="666">
                  <c:v>207.86</c:v>
                </c:pt>
                <c:pt idx="667">
                  <c:v>201.45</c:v>
                </c:pt>
                <c:pt idx="668">
                  <c:v>197.12</c:v>
                </c:pt>
                <c:pt idx="669">
                  <c:v>198.38</c:v>
                </c:pt>
                <c:pt idx="670">
                  <c:v>202.88</c:v>
                </c:pt>
                <c:pt idx="671">
                  <c:v>204.61</c:v>
                </c:pt>
                <c:pt idx="672">
                  <c:v>201.7</c:v>
                </c:pt>
                <c:pt idx="673">
                  <c:v>202.61</c:v>
                </c:pt>
                <c:pt idx="674">
                  <c:v>211.48</c:v>
                </c:pt>
                <c:pt idx="675">
                  <c:v>214.1</c:v>
                </c:pt>
                <c:pt idx="676">
                  <c:v>208.91</c:v>
                </c:pt>
                <c:pt idx="677">
                  <c:v>206.84</c:v>
                </c:pt>
                <c:pt idx="678">
                  <c:v>208.18</c:v>
                </c:pt>
                <c:pt idx="679">
                  <c:v>210.05</c:v>
                </c:pt>
                <c:pt idx="680">
                  <c:v>207.09</c:v>
                </c:pt>
                <c:pt idx="681">
                  <c:v>199.5</c:v>
                </c:pt>
                <c:pt idx="682">
                  <c:v>195.78</c:v>
                </c:pt>
                <c:pt idx="683">
                  <c:v>197.93</c:v>
                </c:pt>
                <c:pt idx="684">
                  <c:v>186.4</c:v>
                </c:pt>
                <c:pt idx="685">
                  <c:v>192.73</c:v>
                </c:pt>
                <c:pt idx="686">
                  <c:v>190.83</c:v>
                </c:pt>
                <c:pt idx="687">
                  <c:v>188.39</c:v>
                </c:pt>
                <c:pt idx="688">
                  <c:v>187.83</c:v>
                </c:pt>
                <c:pt idx="689">
                  <c:v>186.38</c:v>
                </c:pt>
                <c:pt idx="690">
                  <c:v>184.71</c:v>
                </c:pt>
                <c:pt idx="691">
                  <c:v>189.7</c:v>
                </c:pt>
                <c:pt idx="692">
                  <c:v>189.07</c:v>
                </c:pt>
                <c:pt idx="693">
                  <c:v>188.99</c:v>
                </c:pt>
                <c:pt idx="694">
                  <c:v>187.53</c:v>
                </c:pt>
                <c:pt idx="695">
                  <c:v>186.89</c:v>
                </c:pt>
                <c:pt idx="696">
                  <c:v>187.69</c:v>
                </c:pt>
                <c:pt idx="697">
                  <c:v>187.54</c:v>
                </c:pt>
                <c:pt idx="698">
                  <c:v>188.82</c:v>
                </c:pt>
                <c:pt idx="699">
                  <c:v>186.65</c:v>
                </c:pt>
                <c:pt idx="700">
                  <c:v>185.17</c:v>
                </c:pt>
                <c:pt idx="701">
                  <c:v>182.72</c:v>
                </c:pt>
                <c:pt idx="702">
                  <c:v>180.8</c:v>
                </c:pt>
                <c:pt idx="703">
                  <c:v>186.51</c:v>
                </c:pt>
                <c:pt idx="704">
                  <c:v>181.96</c:v>
                </c:pt>
                <c:pt idx="705">
                  <c:v>184.76</c:v>
                </c:pt>
                <c:pt idx="706">
                  <c:v>185.13</c:v>
                </c:pt>
                <c:pt idx="707">
                  <c:v>186.33</c:v>
                </c:pt>
                <c:pt idx="708">
                  <c:v>187.97</c:v>
                </c:pt>
                <c:pt idx="709">
                  <c:v>191.16</c:v>
                </c:pt>
                <c:pt idx="710">
                  <c:v>192.53</c:v>
                </c:pt>
                <c:pt idx="711">
                  <c:v>193.96</c:v>
                </c:pt>
                <c:pt idx="712">
                  <c:v>193.88</c:v>
                </c:pt>
                <c:pt idx="713">
                  <c:v>191.6</c:v>
                </c:pt>
                <c:pt idx="714">
                  <c:v>189.87</c:v>
                </c:pt>
                <c:pt idx="715">
                  <c:v>186.43</c:v>
                </c:pt>
                <c:pt idx="716">
                  <c:v>186.88</c:v>
                </c:pt>
                <c:pt idx="717">
                  <c:v>184.89</c:v>
                </c:pt>
                <c:pt idx="718">
                  <c:v>186.49</c:v>
                </c:pt>
                <c:pt idx="719">
                  <c:v>187</c:v>
                </c:pt>
                <c:pt idx="720">
                  <c:v>184.52</c:v>
                </c:pt>
                <c:pt idx="721">
                  <c:v>179.55</c:v>
                </c:pt>
                <c:pt idx="722">
                  <c:v>175.4</c:v>
                </c:pt>
                <c:pt idx="723">
                  <c:v>171.39</c:v>
                </c:pt>
                <c:pt idx="724">
                  <c:v>177.89</c:v>
                </c:pt>
                <c:pt idx="725">
                  <c:v>173.33</c:v>
                </c:pt>
                <c:pt idx="726">
                  <c:v>176.25</c:v>
                </c:pt>
                <c:pt idx="727">
                  <c:v>178.5</c:v>
                </c:pt>
                <c:pt idx="728">
                  <c:v>172.12</c:v>
                </c:pt>
                <c:pt idx="729">
                  <c:v>170.8</c:v>
                </c:pt>
                <c:pt idx="730">
                  <c:v>173.12</c:v>
                </c:pt>
                <c:pt idx="731">
                  <c:v>175.5</c:v>
                </c:pt>
                <c:pt idx="732">
                  <c:v>177.04</c:v>
                </c:pt>
                <c:pt idx="733">
                  <c:v>176.13</c:v>
                </c:pt>
                <c:pt idx="734">
                  <c:v>180.11</c:v>
                </c:pt>
                <c:pt idx="735">
                  <c:v>178.88</c:v>
                </c:pt>
                <c:pt idx="736">
                  <c:v>178.22</c:v>
                </c:pt>
                <c:pt idx="737">
                  <c:v>177.06</c:v>
                </c:pt>
                <c:pt idx="738">
                  <c:v>177.59</c:v>
                </c:pt>
                <c:pt idx="739">
                  <c:v>170.1</c:v>
                </c:pt>
                <c:pt idx="740">
                  <c:v>170.23</c:v>
                </c:pt>
                <c:pt idx="741">
                  <c:v>166.8</c:v>
                </c:pt>
                <c:pt idx="742">
                  <c:v>166.94</c:v>
                </c:pt>
                <c:pt idx="743">
                  <c:v>165.8</c:v>
                </c:pt>
                <c:pt idx="744">
                  <c:v>162.77000000000001</c:v>
                </c:pt>
                <c:pt idx="745">
                  <c:v>161.93</c:v>
                </c:pt>
                <c:pt idx="746">
                  <c:v>161.02000000000001</c:v>
                </c:pt>
                <c:pt idx="747">
                  <c:v>167.9</c:v>
                </c:pt>
                <c:pt idx="748">
                  <c:v>184.07</c:v>
                </c:pt>
                <c:pt idx="749">
                  <c:v>186.98</c:v>
                </c:pt>
                <c:pt idx="750">
                  <c:v>181.71</c:v>
                </c:pt>
                <c:pt idx="751">
                  <c:v>183.2</c:v>
                </c:pt>
                <c:pt idx="752">
                  <c:v>182.5</c:v>
                </c:pt>
                <c:pt idx="753">
                  <c:v>179.85</c:v>
                </c:pt>
                <c:pt idx="754">
                  <c:v>180.83</c:v>
                </c:pt>
                <c:pt idx="755">
                  <c:v>186.41</c:v>
                </c:pt>
                <c:pt idx="756">
                  <c:v>182.55</c:v>
                </c:pt>
                <c:pt idx="757">
                  <c:v>183.13</c:v>
                </c:pt>
                <c:pt idx="758">
                  <c:v>183.75</c:v>
                </c:pt>
                <c:pt idx="759">
                  <c:v>187.93</c:v>
                </c:pt>
                <c:pt idx="760">
                  <c:v>193.02</c:v>
                </c:pt>
                <c:pt idx="761">
                  <c:v>192.72</c:v>
                </c:pt>
                <c:pt idx="762">
                  <c:v>194.49</c:v>
                </c:pt>
                <c:pt idx="763">
                  <c:v>195.05</c:v>
                </c:pt>
                <c:pt idx="764">
                  <c:v>199.79</c:v>
                </c:pt>
                <c:pt idx="765">
                  <c:v>199.34</c:v>
                </c:pt>
                <c:pt idx="766">
                  <c:v>199.29</c:v>
                </c:pt>
                <c:pt idx="767">
                  <c:v>200</c:v>
                </c:pt>
                <c:pt idx="768">
                  <c:v>197.59</c:v>
                </c:pt>
                <c:pt idx="769">
                  <c:v>200</c:v>
                </c:pt>
                <c:pt idx="770">
                  <c:v>197.2</c:v>
                </c:pt>
                <c:pt idx="771">
                  <c:v>193.25</c:v>
                </c:pt>
                <c:pt idx="772">
                  <c:v>197.85</c:v>
                </c:pt>
                <c:pt idx="773">
                  <c:v>193.61</c:v>
                </c:pt>
                <c:pt idx="774">
                  <c:v>186.34</c:v>
                </c:pt>
                <c:pt idx="775">
                  <c:v>185.57</c:v>
                </c:pt>
                <c:pt idx="776">
                  <c:v>189.08</c:v>
                </c:pt>
                <c:pt idx="777">
                  <c:v>186.1</c:v>
                </c:pt>
                <c:pt idx="778">
                  <c:v>182.81</c:v>
                </c:pt>
                <c:pt idx="779">
                  <c:v>184.06</c:v>
                </c:pt>
                <c:pt idx="780">
                  <c:v>183.66</c:v>
                </c:pt>
                <c:pt idx="781">
                  <c:v>183.83</c:v>
                </c:pt>
                <c:pt idx="782">
                  <c:v>186.89</c:v>
                </c:pt>
                <c:pt idx="783">
                  <c:v>187.23</c:v>
                </c:pt>
                <c:pt idx="784">
                  <c:v>187.06</c:v>
                </c:pt>
                <c:pt idx="785">
                  <c:v>184.3</c:v>
                </c:pt>
                <c:pt idx="786">
                  <c:v>185</c:v>
                </c:pt>
                <c:pt idx="787">
                  <c:v>181.28</c:v>
                </c:pt>
                <c:pt idx="788">
                  <c:v>179.34</c:v>
                </c:pt>
                <c:pt idx="789">
                  <c:v>178.34</c:v>
                </c:pt>
                <c:pt idx="790">
                  <c:v>176.44</c:v>
                </c:pt>
                <c:pt idx="791">
                  <c:v>179.32</c:v>
                </c:pt>
                <c:pt idx="792">
                  <c:v>182.02</c:v>
                </c:pt>
                <c:pt idx="793">
                  <c:v>182.15</c:v>
                </c:pt>
                <c:pt idx="794">
                  <c:v>180.75</c:v>
                </c:pt>
                <c:pt idx="795">
                  <c:v>181.05</c:v>
                </c:pt>
                <c:pt idx="796">
                  <c:v>183.13</c:v>
                </c:pt>
                <c:pt idx="797">
                  <c:v>183.15</c:v>
                </c:pt>
                <c:pt idx="798">
                  <c:v>183.54</c:v>
                </c:pt>
                <c:pt idx="799">
                  <c:v>184.7</c:v>
                </c:pt>
                <c:pt idx="800">
                  <c:v>183.63</c:v>
                </c:pt>
                <c:pt idx="801">
                  <c:v>185.99</c:v>
                </c:pt>
                <c:pt idx="802">
                  <c:v>187.07</c:v>
                </c:pt>
                <c:pt idx="803">
                  <c:v>186.57</c:v>
                </c:pt>
                <c:pt idx="804">
                  <c:v>187.48</c:v>
                </c:pt>
                <c:pt idx="805">
                  <c:v>189.5</c:v>
                </c:pt>
                <c:pt idx="806">
                  <c:v>188</c:v>
                </c:pt>
                <c:pt idx="807">
                  <c:v>188.76</c:v>
                </c:pt>
                <c:pt idx="808">
                  <c:v>188.7</c:v>
                </c:pt>
                <c:pt idx="809">
                  <c:v>186.21</c:v>
                </c:pt>
                <c:pt idx="810">
                  <c:v>184.72</c:v>
                </c:pt>
                <c:pt idx="811">
                  <c:v>179</c:v>
                </c:pt>
                <c:pt idx="812">
                  <c:v>175</c:v>
                </c:pt>
                <c:pt idx="813">
                  <c:v>180.96</c:v>
                </c:pt>
                <c:pt idx="814">
                  <c:v>179.62</c:v>
                </c:pt>
                <c:pt idx="815">
                  <c:v>173.67</c:v>
                </c:pt>
                <c:pt idx="816">
                  <c:v>176.59</c:v>
                </c:pt>
                <c:pt idx="817">
                  <c:v>179.54</c:v>
                </c:pt>
                <c:pt idx="818">
                  <c:v>177.23</c:v>
                </c:pt>
                <c:pt idx="819">
                  <c:v>174.63</c:v>
                </c:pt>
                <c:pt idx="820">
                  <c:v>179.22</c:v>
                </c:pt>
                <c:pt idx="821">
                  <c:v>181.28</c:v>
                </c:pt>
                <c:pt idx="822">
                  <c:v>183.32</c:v>
                </c:pt>
                <c:pt idx="823">
                  <c:v>183.62</c:v>
                </c:pt>
                <c:pt idx="824">
                  <c:v>186.13</c:v>
                </c:pt>
                <c:pt idx="825">
                  <c:v>189.05</c:v>
                </c:pt>
                <c:pt idx="826">
                  <c:v>185.95</c:v>
                </c:pt>
                <c:pt idx="827">
                  <c:v>185.67</c:v>
                </c:pt>
                <c:pt idx="828">
                  <c:v>185.19</c:v>
                </c:pt>
                <c:pt idx="829">
                  <c:v>185.07</c:v>
                </c:pt>
                <c:pt idx="830">
                  <c:v>180</c:v>
                </c:pt>
                <c:pt idx="831">
                  <c:v>182.41</c:v>
                </c:pt>
                <c:pt idx="832">
                  <c:v>180.69</c:v>
                </c:pt>
                <c:pt idx="833">
                  <c:v>180.97</c:v>
                </c:pt>
                <c:pt idx="834">
                  <c:v>180.38</c:v>
                </c:pt>
                <c:pt idx="835">
                  <c:v>179.83</c:v>
                </c:pt>
                <c:pt idx="836">
                  <c:v>178.3</c:v>
                </c:pt>
                <c:pt idx="837">
                  <c:v>179.71</c:v>
                </c:pt>
                <c:pt idx="838">
                  <c:v>178.87</c:v>
                </c:pt>
                <c:pt idx="839">
                  <c:v>178.15</c:v>
                </c:pt>
                <c:pt idx="840">
                  <c:v>178.15</c:v>
                </c:pt>
                <c:pt idx="841">
                  <c:v>175.9</c:v>
                </c:pt>
                <c:pt idx="842">
                  <c:v>174.48</c:v>
                </c:pt>
                <c:pt idx="843">
                  <c:v>174.42</c:v>
                </c:pt>
                <c:pt idx="844">
                  <c:v>178.75</c:v>
                </c:pt>
                <c:pt idx="845">
                  <c:v>176.56</c:v>
                </c:pt>
                <c:pt idx="846">
                  <c:v>175.39</c:v>
                </c:pt>
                <c:pt idx="847">
                  <c:v>171.96</c:v>
                </c:pt>
                <c:pt idx="848">
                  <c:v>175.35</c:v>
                </c:pt>
                <c:pt idx="849">
                  <c:v>176.82</c:v>
                </c:pt>
                <c:pt idx="850">
                  <c:v>173.51</c:v>
                </c:pt>
                <c:pt idx="851">
                  <c:v>174.12</c:v>
                </c:pt>
                <c:pt idx="852">
                  <c:v>177.58</c:v>
                </c:pt>
                <c:pt idx="853">
                  <c:v>178.22</c:v>
                </c:pt>
                <c:pt idx="854">
                  <c:v>176.76</c:v>
                </c:pt>
                <c:pt idx="855">
                  <c:v>173.16</c:v>
                </c:pt>
                <c:pt idx="856">
                  <c:v>173.54</c:v>
                </c:pt>
                <c:pt idx="857">
                  <c:v>174.73</c:v>
                </c:pt>
                <c:pt idx="858">
                  <c:v>174.99</c:v>
                </c:pt>
                <c:pt idx="859">
                  <c:v>174.58</c:v>
                </c:pt>
                <c:pt idx="860">
                  <c:v>168.59</c:v>
                </c:pt>
                <c:pt idx="861">
                  <c:v>167.08</c:v>
                </c:pt>
                <c:pt idx="862">
                  <c:v>169.51</c:v>
                </c:pt>
                <c:pt idx="863">
                  <c:v>169.8</c:v>
                </c:pt>
                <c:pt idx="864">
                  <c:v>170.98</c:v>
                </c:pt>
                <c:pt idx="865">
                  <c:v>168.64</c:v>
                </c:pt>
                <c:pt idx="866">
                  <c:v>172.34</c:v>
                </c:pt>
                <c:pt idx="867">
                  <c:v>174.45</c:v>
                </c:pt>
                <c:pt idx="868">
                  <c:v>169.84</c:v>
                </c:pt>
                <c:pt idx="869">
                  <c:v>170.53</c:v>
                </c:pt>
                <c:pt idx="870">
                  <c:v>169.15</c:v>
                </c:pt>
                <c:pt idx="871">
                  <c:v>170.31</c:v>
                </c:pt>
                <c:pt idx="872">
                  <c:v>171.81</c:v>
                </c:pt>
                <c:pt idx="873">
                  <c:v>159.28</c:v>
                </c:pt>
                <c:pt idx="874">
                  <c:v>155.19999999999999</c:v>
                </c:pt>
                <c:pt idx="875">
                  <c:v>159</c:v>
                </c:pt>
                <c:pt idx="876">
                  <c:v>161.26</c:v>
                </c:pt>
                <c:pt idx="877">
                  <c:v>159.12</c:v>
                </c:pt>
                <c:pt idx="878">
                  <c:v>157.75</c:v>
                </c:pt>
                <c:pt idx="879">
                  <c:v>156.87</c:v>
                </c:pt>
                <c:pt idx="880">
                  <c:v>156.02000000000001</c:v>
                </c:pt>
                <c:pt idx="881">
                  <c:v>154.78</c:v>
                </c:pt>
                <c:pt idx="882">
                  <c:v>155.34</c:v>
                </c:pt>
                <c:pt idx="883">
                  <c:v>153.5</c:v>
                </c:pt>
                <c:pt idx="884">
                  <c:v>151.71</c:v>
                </c:pt>
                <c:pt idx="885">
                  <c:v>153.16</c:v>
                </c:pt>
                <c:pt idx="886">
                  <c:v>154.62</c:v>
                </c:pt>
                <c:pt idx="887">
                  <c:v>155.18</c:v>
                </c:pt>
                <c:pt idx="888">
                  <c:v>153.72999999999999</c:v>
                </c:pt>
                <c:pt idx="889">
                  <c:v>151.37</c:v>
                </c:pt>
                <c:pt idx="890">
                  <c:v>149.1</c:v>
                </c:pt>
                <c:pt idx="891">
                  <c:v>145.24</c:v>
                </c:pt>
                <c:pt idx="892">
                  <c:v>144.57</c:v>
                </c:pt>
                <c:pt idx="893">
                  <c:v>148.47</c:v>
                </c:pt>
                <c:pt idx="894">
                  <c:v>149.93</c:v>
                </c:pt>
                <c:pt idx="895">
                  <c:v>151.94</c:v>
                </c:pt>
                <c:pt idx="896">
                  <c:v>153.38</c:v>
                </c:pt>
                <c:pt idx="897">
                  <c:v>153.34</c:v>
                </c:pt>
                <c:pt idx="898">
                  <c:v>153.41</c:v>
                </c:pt>
                <c:pt idx="899">
                  <c:v>153.41999999999999</c:v>
                </c:pt>
                <c:pt idx="900">
                  <c:v>153.84</c:v>
                </c:pt>
                <c:pt idx="901">
                  <c:v>152.12</c:v>
                </c:pt>
                <c:pt idx="902">
                  <c:v>153.79</c:v>
                </c:pt>
                <c:pt idx="903">
                  <c:v>154.07</c:v>
                </c:pt>
                <c:pt idx="904">
                  <c:v>149.97</c:v>
                </c:pt>
                <c:pt idx="905">
                  <c:v>147.41999999999999</c:v>
                </c:pt>
                <c:pt idx="906">
                  <c:v>148.84</c:v>
                </c:pt>
                <c:pt idx="907">
                  <c:v>147.47999999999999</c:v>
                </c:pt>
                <c:pt idx="908">
                  <c:v>145.88999999999999</c:v>
                </c:pt>
                <c:pt idx="909">
                  <c:v>147.41999999999999</c:v>
                </c:pt>
                <c:pt idx="910">
                  <c:v>146.88</c:v>
                </c:pt>
                <c:pt idx="911">
                  <c:v>144.52000000000001</c:v>
                </c:pt>
                <c:pt idx="912">
                  <c:v>146.88</c:v>
                </c:pt>
                <c:pt idx="913">
                  <c:v>144.84</c:v>
                </c:pt>
                <c:pt idx="914">
                  <c:v>147.03</c:v>
                </c:pt>
                <c:pt idx="915">
                  <c:v>146.09</c:v>
                </c:pt>
                <c:pt idx="916">
                  <c:v>146.32</c:v>
                </c:pt>
                <c:pt idx="917">
                  <c:v>147.03</c:v>
                </c:pt>
                <c:pt idx="918">
                  <c:v>147.72999999999999</c:v>
                </c:pt>
                <c:pt idx="919">
                  <c:v>146.74</c:v>
                </c:pt>
                <c:pt idx="920">
                  <c:v>146.71</c:v>
                </c:pt>
                <c:pt idx="921">
                  <c:v>143.9</c:v>
                </c:pt>
                <c:pt idx="922">
                  <c:v>146.13</c:v>
                </c:pt>
                <c:pt idx="923">
                  <c:v>145.18</c:v>
                </c:pt>
                <c:pt idx="924">
                  <c:v>142.83000000000001</c:v>
                </c:pt>
                <c:pt idx="925">
                  <c:v>143.19999999999999</c:v>
                </c:pt>
                <c:pt idx="926">
                  <c:v>145.80000000000001</c:v>
                </c:pt>
                <c:pt idx="927">
                  <c:v>142.59</c:v>
                </c:pt>
                <c:pt idx="928">
                  <c:v>143.56</c:v>
                </c:pt>
                <c:pt idx="929">
                  <c:v>140.6</c:v>
                </c:pt>
                <c:pt idx="930">
                  <c:v>142.08000000000001</c:v>
                </c:pt>
                <c:pt idx="931">
                  <c:v>142.71</c:v>
                </c:pt>
                <c:pt idx="932">
                  <c:v>139.74</c:v>
                </c:pt>
                <c:pt idx="933">
                  <c:v>138.6</c:v>
                </c:pt>
                <c:pt idx="934">
                  <c:v>138.07</c:v>
                </c:pt>
                <c:pt idx="935">
                  <c:v>137</c:v>
                </c:pt>
                <c:pt idx="936">
                  <c:v>133.09</c:v>
                </c:pt>
                <c:pt idx="937">
                  <c:v>132.71</c:v>
                </c:pt>
                <c:pt idx="938">
                  <c:v>127.74</c:v>
                </c:pt>
                <c:pt idx="939">
                  <c:v>119.57</c:v>
                </c:pt>
                <c:pt idx="940">
                  <c:v>121.39</c:v>
                </c:pt>
                <c:pt idx="941">
                  <c:v>128.56</c:v>
                </c:pt>
                <c:pt idx="942">
                  <c:v>126.56</c:v>
                </c:pt>
                <c:pt idx="943">
                  <c:v>125.17</c:v>
                </c:pt>
                <c:pt idx="944">
                  <c:v>128.4</c:v>
                </c:pt>
                <c:pt idx="945">
                  <c:v>128.13</c:v>
                </c:pt>
                <c:pt idx="946">
                  <c:v>131.47</c:v>
                </c:pt>
                <c:pt idx="947">
                  <c:v>132.55000000000001</c:v>
                </c:pt>
                <c:pt idx="948">
                  <c:v>129.79</c:v>
                </c:pt>
                <c:pt idx="949">
                  <c:v>132.33000000000001</c:v>
                </c:pt>
                <c:pt idx="950">
                  <c:v>131.83000000000001</c:v>
                </c:pt>
                <c:pt idx="951">
                  <c:v>129.47999999999999</c:v>
                </c:pt>
                <c:pt idx="952">
                  <c:v>128.26</c:v>
                </c:pt>
                <c:pt idx="953">
                  <c:v>127.96</c:v>
                </c:pt>
                <c:pt idx="954">
                  <c:v>125.96</c:v>
                </c:pt>
                <c:pt idx="955">
                  <c:v>127</c:v>
                </c:pt>
                <c:pt idx="956">
                  <c:v>124.72</c:v>
                </c:pt>
                <c:pt idx="957">
                  <c:v>129.46</c:v>
                </c:pt>
                <c:pt idx="958">
                  <c:v>127.12</c:v>
                </c:pt>
                <c:pt idx="959">
                  <c:v>125.98</c:v>
                </c:pt>
                <c:pt idx="960">
                  <c:v>125.98</c:v>
                </c:pt>
                <c:pt idx="961">
                  <c:v>125.98</c:v>
                </c:pt>
                <c:pt idx="962">
                  <c:v>131.27000000000001</c:v>
                </c:pt>
                <c:pt idx="963">
                  <c:v>129.12</c:v>
                </c:pt>
                <c:pt idx="964">
                  <c:v>129.33000000000001</c:v>
                </c:pt>
                <c:pt idx="965">
                  <c:v>135.29</c:v>
                </c:pt>
                <c:pt idx="966">
                  <c:v>137.63</c:v>
                </c:pt>
                <c:pt idx="967">
                  <c:v>139.97999999999999</c:v>
                </c:pt>
                <c:pt idx="968">
                  <c:v>140.38999999999999</c:v>
                </c:pt>
                <c:pt idx="969">
                  <c:v>144.72</c:v>
                </c:pt>
                <c:pt idx="970">
                  <c:v>144.85</c:v>
                </c:pt>
                <c:pt idx="971">
                  <c:v>141.22999999999999</c:v>
                </c:pt>
                <c:pt idx="972">
                  <c:v>143.1</c:v>
                </c:pt>
                <c:pt idx="973">
                  <c:v>138.22999999999999</c:v>
                </c:pt>
                <c:pt idx="974">
                  <c:v>137.85</c:v>
                </c:pt>
                <c:pt idx="975">
                  <c:v>135.36000000000001</c:v>
                </c:pt>
                <c:pt idx="976">
                  <c:v>137.27000000000001</c:v>
                </c:pt>
                <c:pt idx="977">
                  <c:v>138.12</c:v>
                </c:pt>
                <c:pt idx="978">
                  <c:v>138.01</c:v>
                </c:pt>
                <c:pt idx="979">
                  <c:v>135.07</c:v>
                </c:pt>
                <c:pt idx="980">
                  <c:v>134.91</c:v>
                </c:pt>
                <c:pt idx="981">
                  <c:v>133.13999999999999</c:v>
                </c:pt>
                <c:pt idx="982">
                  <c:v>133.26</c:v>
                </c:pt>
                <c:pt idx="983">
                  <c:v>131.84</c:v>
                </c:pt>
                <c:pt idx="984">
                  <c:v>135.52000000000001</c:v>
                </c:pt>
                <c:pt idx="985">
                  <c:v>134.25</c:v>
                </c:pt>
                <c:pt idx="986">
                  <c:v>134.68</c:v>
                </c:pt>
                <c:pt idx="987">
                  <c:v>133.22</c:v>
                </c:pt>
                <c:pt idx="988">
                  <c:v>133.97999999999999</c:v>
                </c:pt>
                <c:pt idx="989">
                  <c:v>135.07</c:v>
                </c:pt>
                <c:pt idx="990">
                  <c:v>137.66999999999999</c:v>
                </c:pt>
                <c:pt idx="991">
                  <c:v>140.57</c:v>
                </c:pt>
                <c:pt idx="992">
                  <c:v>138.41</c:v>
                </c:pt>
                <c:pt idx="993">
                  <c:v>138.56</c:v>
                </c:pt>
                <c:pt idx="994">
                  <c:v>137.85</c:v>
                </c:pt>
                <c:pt idx="995">
                  <c:v>139.94</c:v>
                </c:pt>
                <c:pt idx="996">
                  <c:v>142.22</c:v>
                </c:pt>
                <c:pt idx="997">
                  <c:v>139.57</c:v>
                </c:pt>
                <c:pt idx="998">
                  <c:v>128.91</c:v>
                </c:pt>
                <c:pt idx="999">
                  <c:v>128.21</c:v>
                </c:pt>
                <c:pt idx="1000">
                  <c:v>167.74</c:v>
                </c:pt>
                <c:pt idx="1001">
                  <c:v>168.31</c:v>
                </c:pt>
                <c:pt idx="1002">
                  <c:v>166.57</c:v>
                </c:pt>
                <c:pt idx="1003">
                  <c:v>166.38</c:v>
                </c:pt>
                <c:pt idx="1004">
                  <c:v>180</c:v>
                </c:pt>
                <c:pt idx="1005">
                  <c:v>181.52</c:v>
                </c:pt>
                <c:pt idx="1006">
                  <c:v>181.32</c:v>
                </c:pt>
                <c:pt idx="1007">
                  <c:v>184.99</c:v>
                </c:pt>
                <c:pt idx="1008">
                  <c:v>182.83</c:v>
                </c:pt>
                <c:pt idx="1009">
                  <c:v>181.9</c:v>
                </c:pt>
                <c:pt idx="1010">
                  <c:v>179.26</c:v>
                </c:pt>
                <c:pt idx="1011">
                  <c:v>178.66</c:v>
                </c:pt>
                <c:pt idx="1012">
                  <c:v>177.48</c:v>
                </c:pt>
                <c:pt idx="1013">
                  <c:v>178.68</c:v>
                </c:pt>
                <c:pt idx="1014">
                  <c:v>181.56</c:v>
                </c:pt>
                <c:pt idx="1015">
                  <c:v>184.08</c:v>
                </c:pt>
                <c:pt idx="1016">
                  <c:v>183.87</c:v>
                </c:pt>
                <c:pt idx="1017">
                  <c:v>185.93</c:v>
                </c:pt>
                <c:pt idx="1018">
                  <c:v>185.97</c:v>
                </c:pt>
                <c:pt idx="1019">
                  <c:v>186.57</c:v>
                </c:pt>
                <c:pt idx="1020">
                  <c:v>184.83</c:v>
                </c:pt>
                <c:pt idx="1021">
                  <c:v>183.79</c:v>
                </c:pt>
                <c:pt idx="1022">
                  <c:v>175.55</c:v>
                </c:pt>
                <c:pt idx="1023">
                  <c:v>171.65</c:v>
                </c:pt>
                <c:pt idx="1024">
                  <c:v>172.01</c:v>
                </c:pt>
                <c:pt idx="1025">
                  <c:v>172.41</c:v>
                </c:pt>
                <c:pt idx="1026">
                  <c:v>172.2</c:v>
                </c:pt>
                <c:pt idx="1027">
                  <c:v>170.07</c:v>
                </c:pt>
                <c:pt idx="1028">
                  <c:v>172.45</c:v>
                </c:pt>
                <c:pt idx="1029">
                  <c:v>175.19</c:v>
                </c:pt>
                <c:pt idx="1030">
                  <c:v>175.27</c:v>
                </c:pt>
                <c:pt idx="1031">
                  <c:v>172.7</c:v>
                </c:pt>
                <c:pt idx="1032">
                  <c:v>174.35</c:v>
                </c:pt>
                <c:pt idx="1033">
                  <c:v>174.46</c:v>
                </c:pt>
                <c:pt idx="1034">
                  <c:v>170.76</c:v>
                </c:pt>
                <c:pt idx="1035">
                  <c:v>169.16</c:v>
                </c:pt>
                <c:pt idx="1036">
                  <c:v>169.19</c:v>
                </c:pt>
                <c:pt idx="1037">
                  <c:v>167.34</c:v>
                </c:pt>
                <c:pt idx="1038">
                  <c:v>167.48</c:v>
                </c:pt>
                <c:pt idx="1039">
                  <c:v>164.06</c:v>
                </c:pt>
                <c:pt idx="1040">
                  <c:v>163.21</c:v>
                </c:pt>
                <c:pt idx="1041">
                  <c:v>159.9</c:v>
                </c:pt>
                <c:pt idx="1042">
                  <c:v>160.31</c:v>
                </c:pt>
                <c:pt idx="1043">
                  <c:v>159.35</c:v>
                </c:pt>
                <c:pt idx="1044">
                  <c:v>161.69999999999999</c:v>
                </c:pt>
                <c:pt idx="1045">
                  <c:v>160.93</c:v>
                </c:pt>
                <c:pt idx="1046">
                  <c:v>161.15</c:v>
                </c:pt>
                <c:pt idx="1047">
                  <c:v>161.51</c:v>
                </c:pt>
                <c:pt idx="1048">
                  <c:v>163.26</c:v>
                </c:pt>
                <c:pt idx="1049">
                  <c:v>162.94999999999999</c:v>
                </c:pt>
                <c:pt idx="1050">
                  <c:v>162.25</c:v>
                </c:pt>
                <c:pt idx="1051">
                  <c:v>160.15</c:v>
                </c:pt>
                <c:pt idx="1052">
                  <c:v>162.38</c:v>
                </c:pt>
                <c:pt idx="1053">
                  <c:v>161.59</c:v>
                </c:pt>
                <c:pt idx="1054">
                  <c:v>161.61000000000001</c:v>
                </c:pt>
                <c:pt idx="1055">
                  <c:v>163.52000000000001</c:v>
                </c:pt>
                <c:pt idx="1056">
                  <c:v>161.15</c:v>
                </c:pt>
                <c:pt idx="1057">
                  <c:v>158.07</c:v>
                </c:pt>
                <c:pt idx="1058">
                  <c:v>157.6</c:v>
                </c:pt>
                <c:pt idx="1059">
                  <c:v>161.19999999999999</c:v>
                </c:pt>
                <c:pt idx="1060">
                  <c:v>159.53</c:v>
                </c:pt>
                <c:pt idx="1061">
                  <c:v>164.58</c:v>
                </c:pt>
                <c:pt idx="1062">
                  <c:v>165.32</c:v>
                </c:pt>
                <c:pt idx="1063">
                  <c:v>163.53</c:v>
                </c:pt>
                <c:pt idx="1064">
                  <c:v>165.59</c:v>
                </c:pt>
                <c:pt idx="1065">
                  <c:v>169.33</c:v>
                </c:pt>
                <c:pt idx="1066">
                  <c:v>173.37</c:v>
                </c:pt>
                <c:pt idx="1067">
                  <c:v>173.57</c:v>
                </c:pt>
                <c:pt idx="1068">
                  <c:v>172.93</c:v>
                </c:pt>
                <c:pt idx="1069">
                  <c:v>170.87</c:v>
                </c:pt>
                <c:pt idx="1070">
                  <c:v>170.45</c:v>
                </c:pt>
                <c:pt idx="1071">
                  <c:v>167.04</c:v>
                </c:pt>
                <c:pt idx="1072">
                  <c:v>165.45</c:v>
                </c:pt>
                <c:pt idx="1073">
                  <c:v>168.1</c:v>
                </c:pt>
                <c:pt idx="1074">
                  <c:v>166.74</c:v>
                </c:pt>
                <c:pt idx="1075">
                  <c:v>168.6</c:v>
                </c:pt>
                <c:pt idx="1076">
                  <c:v>169.97</c:v>
                </c:pt>
                <c:pt idx="1077">
                  <c:v>168.96</c:v>
                </c:pt>
                <c:pt idx="1078">
                  <c:v>166.65</c:v>
                </c:pt>
                <c:pt idx="1079">
                  <c:v>170</c:v>
                </c:pt>
                <c:pt idx="1080">
                  <c:v>168.97</c:v>
                </c:pt>
                <c:pt idx="1081">
                  <c:v>168.61</c:v>
                </c:pt>
                <c:pt idx="1082">
                  <c:v>164.97</c:v>
                </c:pt>
                <c:pt idx="1083">
                  <c:v>163.97</c:v>
                </c:pt>
                <c:pt idx="1084">
                  <c:v>161.19</c:v>
                </c:pt>
                <c:pt idx="1085">
                  <c:v>161.34</c:v>
                </c:pt>
                <c:pt idx="1086">
                  <c:v>158.05000000000001</c:v>
                </c:pt>
                <c:pt idx="1087">
                  <c:v>154.69999999999999</c:v>
                </c:pt>
                <c:pt idx="1088">
                  <c:v>152.77000000000001</c:v>
                </c:pt>
                <c:pt idx="1089">
                  <c:v>153.79</c:v>
                </c:pt>
                <c:pt idx="1090">
                  <c:v>152.6</c:v>
                </c:pt>
                <c:pt idx="1091">
                  <c:v>152.31</c:v>
                </c:pt>
                <c:pt idx="1092">
                  <c:v>154.35</c:v>
                </c:pt>
                <c:pt idx="1093">
                  <c:v>156.88</c:v>
                </c:pt>
                <c:pt idx="1094">
                  <c:v>155.54</c:v>
                </c:pt>
                <c:pt idx="1095">
                  <c:v>153.75</c:v>
                </c:pt>
                <c:pt idx="1096">
                  <c:v>151.4</c:v>
                </c:pt>
                <c:pt idx="1097">
                  <c:v>156.79</c:v>
                </c:pt>
                <c:pt idx="1098">
                  <c:v>154.59</c:v>
                </c:pt>
                <c:pt idx="1099">
                  <c:v>154.08000000000001</c:v>
                </c:pt>
                <c:pt idx="1100">
                  <c:v>154.47999999999999</c:v>
                </c:pt>
                <c:pt idx="1101">
                  <c:v>155.68</c:v>
                </c:pt>
                <c:pt idx="1102">
                  <c:v>152.88</c:v>
                </c:pt>
                <c:pt idx="1103">
                  <c:v>153.13999999999999</c:v>
                </c:pt>
                <c:pt idx="1104">
                  <c:v>147.6</c:v>
                </c:pt>
                <c:pt idx="1105">
                  <c:v>150.02000000000001</c:v>
                </c:pt>
                <c:pt idx="1106">
                  <c:v>148.88</c:v>
                </c:pt>
                <c:pt idx="1107">
                  <c:v>150.25</c:v>
                </c:pt>
                <c:pt idx="1108">
                  <c:v>154.72999999999999</c:v>
                </c:pt>
                <c:pt idx="1109">
                  <c:v>157.31</c:v>
                </c:pt>
                <c:pt idx="1110">
                  <c:v>154.65</c:v>
                </c:pt>
                <c:pt idx="1111">
                  <c:v>152.86000000000001</c:v>
                </c:pt>
                <c:pt idx="1112">
                  <c:v>157.97999999999999</c:v>
                </c:pt>
                <c:pt idx="1113">
                  <c:v>159.72999999999999</c:v>
                </c:pt>
                <c:pt idx="1114">
                  <c:v>159.04</c:v>
                </c:pt>
                <c:pt idx="1115">
                  <c:v>162.5</c:v>
                </c:pt>
                <c:pt idx="1116">
                  <c:v>166.41</c:v>
                </c:pt>
                <c:pt idx="1117">
                  <c:v>165.43</c:v>
                </c:pt>
                <c:pt idx="1118">
                  <c:v>163.44999999999999</c:v>
                </c:pt>
                <c:pt idx="1119">
                  <c:v>163.89</c:v>
                </c:pt>
                <c:pt idx="1120">
                  <c:v>163.11000000000001</c:v>
                </c:pt>
                <c:pt idx="1121">
                  <c:v>164.33</c:v>
                </c:pt>
                <c:pt idx="1122">
                  <c:v>165.25</c:v>
                </c:pt>
                <c:pt idx="1123">
                  <c:v>166.15</c:v>
                </c:pt>
                <c:pt idx="1124">
                  <c:v>167.61</c:v>
                </c:pt>
                <c:pt idx="1125">
                  <c:v>166.55</c:v>
                </c:pt>
                <c:pt idx="1126">
                  <c:v>165.63</c:v>
                </c:pt>
                <c:pt idx="1127">
                  <c:v>169</c:v>
                </c:pt>
                <c:pt idx="1128">
                  <c:v>167.14</c:v>
                </c:pt>
                <c:pt idx="1129">
                  <c:v>160.31</c:v>
                </c:pt>
                <c:pt idx="1130">
                  <c:v>161.88</c:v>
                </c:pt>
                <c:pt idx="1131">
                  <c:v>161.63</c:v>
                </c:pt>
                <c:pt idx="1132">
                  <c:v>166.31</c:v>
                </c:pt>
                <c:pt idx="1133">
                  <c:v>164.7</c:v>
                </c:pt>
                <c:pt idx="1134">
                  <c:v>164.61</c:v>
                </c:pt>
                <c:pt idx="1135">
                  <c:v>165.35</c:v>
                </c:pt>
                <c:pt idx="1136">
                  <c:v>163.16999999999999</c:v>
                </c:pt>
                <c:pt idx="1137">
                  <c:v>156.04</c:v>
                </c:pt>
                <c:pt idx="1138">
                  <c:v>155.21</c:v>
                </c:pt>
                <c:pt idx="1139">
                  <c:v>156.37</c:v>
                </c:pt>
                <c:pt idx="1140">
                  <c:v>158.30000000000001</c:v>
                </c:pt>
                <c:pt idx="1141">
                  <c:v>156.04</c:v>
                </c:pt>
                <c:pt idx="1142">
                  <c:v>155.71</c:v>
                </c:pt>
                <c:pt idx="1143">
                  <c:v>159.13999999999999</c:v>
                </c:pt>
                <c:pt idx="1144">
                  <c:v>158.11000000000001</c:v>
                </c:pt>
                <c:pt idx="1145">
                  <c:v>156.91999999999999</c:v>
                </c:pt>
                <c:pt idx="1146">
                  <c:v>160.93</c:v>
                </c:pt>
                <c:pt idx="1147">
                  <c:v>159.33000000000001</c:v>
                </c:pt>
                <c:pt idx="1148">
                  <c:v>162.85</c:v>
                </c:pt>
                <c:pt idx="1149">
                  <c:v>164.29</c:v>
                </c:pt>
                <c:pt idx="1150">
                  <c:v>166.1</c:v>
                </c:pt>
                <c:pt idx="1151">
                  <c:v>164.2</c:v>
                </c:pt>
                <c:pt idx="1152">
                  <c:v>158.63999999999999</c:v>
                </c:pt>
                <c:pt idx="1153">
                  <c:v>159.26</c:v>
                </c:pt>
                <c:pt idx="1154">
                  <c:v>160.33000000000001</c:v>
                </c:pt>
                <c:pt idx="1155">
                  <c:v>160.31</c:v>
                </c:pt>
                <c:pt idx="1156">
                  <c:v>160.08000000000001</c:v>
                </c:pt>
                <c:pt idx="1157">
                  <c:v>161.80000000000001</c:v>
                </c:pt>
                <c:pt idx="1158">
                  <c:v>162.05000000000001</c:v>
                </c:pt>
                <c:pt idx="1159">
                  <c:v>158.26</c:v>
                </c:pt>
                <c:pt idx="1160">
                  <c:v>157.85</c:v>
                </c:pt>
                <c:pt idx="1161">
                  <c:v>155.82</c:v>
                </c:pt>
                <c:pt idx="1162">
                  <c:v>155.08000000000001</c:v>
                </c:pt>
                <c:pt idx="1163">
                  <c:v>155.21</c:v>
                </c:pt>
                <c:pt idx="1164">
                  <c:v>158.87</c:v>
                </c:pt>
                <c:pt idx="1165">
                  <c:v>157.9</c:v>
                </c:pt>
                <c:pt idx="1166">
                  <c:v>158.13</c:v>
                </c:pt>
                <c:pt idx="1167">
                  <c:v>159.34</c:v>
                </c:pt>
                <c:pt idx="1168">
                  <c:v>160.18</c:v>
                </c:pt>
                <c:pt idx="1169">
                  <c:v>161</c:v>
                </c:pt>
                <c:pt idx="1170">
                  <c:v>158.4</c:v>
                </c:pt>
                <c:pt idx="1171">
                  <c:v>159.77000000000001</c:v>
                </c:pt>
                <c:pt idx="1172">
                  <c:v>159.25</c:v>
                </c:pt>
                <c:pt idx="1173">
                  <c:v>155.9</c:v>
                </c:pt>
                <c:pt idx="1174">
                  <c:v>154.91999999999999</c:v>
                </c:pt>
                <c:pt idx="1175">
                  <c:v>154.97</c:v>
                </c:pt>
                <c:pt idx="1176">
                  <c:v>155.85</c:v>
                </c:pt>
                <c:pt idx="1177">
                  <c:v>155.27000000000001</c:v>
                </c:pt>
                <c:pt idx="1178">
                  <c:v>156.78</c:v>
                </c:pt>
                <c:pt idx="1179">
                  <c:v>156.55000000000001</c:v>
                </c:pt>
                <c:pt idx="1180">
                  <c:v>156.44</c:v>
                </c:pt>
                <c:pt idx="1181">
                  <c:v>155.51</c:v>
                </c:pt>
                <c:pt idx="1182">
                  <c:v>156.87</c:v>
                </c:pt>
                <c:pt idx="1183">
                  <c:v>151.75</c:v>
                </c:pt>
                <c:pt idx="1184">
                  <c:v>157.19</c:v>
                </c:pt>
                <c:pt idx="1185">
                  <c:v>165.57</c:v>
                </c:pt>
                <c:pt idx="1186">
                  <c:v>166.1</c:v>
                </c:pt>
                <c:pt idx="1187">
                  <c:v>162.06</c:v>
                </c:pt>
                <c:pt idx="1188">
                  <c:v>152.41999999999999</c:v>
                </c:pt>
                <c:pt idx="1189">
                  <c:v>150.22</c:v>
                </c:pt>
                <c:pt idx="1190">
                  <c:v>151.81</c:v>
                </c:pt>
                <c:pt idx="1191">
                  <c:v>160.55000000000001</c:v>
                </c:pt>
                <c:pt idx="1192">
                  <c:v>158.13999999999999</c:v>
                </c:pt>
                <c:pt idx="1193">
                  <c:v>164.32</c:v>
                </c:pt>
                <c:pt idx="1194">
                  <c:v>160.35</c:v>
                </c:pt>
                <c:pt idx="1195">
                  <c:v>160.22</c:v>
                </c:pt>
                <c:pt idx="1196">
                  <c:v>158.82</c:v>
                </c:pt>
                <c:pt idx="1197">
                  <c:v>159.25</c:v>
                </c:pt>
                <c:pt idx="1198">
                  <c:v>160.85</c:v>
                </c:pt>
                <c:pt idx="1199">
                  <c:v>160.36000000000001</c:v>
                </c:pt>
                <c:pt idx="1200">
                  <c:v>163.63999999999999</c:v>
                </c:pt>
                <c:pt idx="1201">
                  <c:v>166.93</c:v>
                </c:pt>
                <c:pt idx="1202">
                  <c:v>168.19</c:v>
                </c:pt>
                <c:pt idx="1203">
                  <c:v>172.18</c:v>
                </c:pt>
                <c:pt idx="1204">
                  <c:v>172.15</c:v>
                </c:pt>
                <c:pt idx="1205">
                  <c:v>164.33</c:v>
                </c:pt>
                <c:pt idx="1206">
                  <c:v>159.53</c:v>
                </c:pt>
                <c:pt idx="1207">
                  <c:v>159.79</c:v>
                </c:pt>
                <c:pt idx="1208">
                  <c:v>155</c:v>
                </c:pt>
                <c:pt idx="1209">
                  <c:v>159.96</c:v>
                </c:pt>
                <c:pt idx="1210">
                  <c:v>156.25</c:v>
                </c:pt>
                <c:pt idx="1211">
                  <c:v>161.06</c:v>
                </c:pt>
                <c:pt idx="1212">
                  <c:v>157.44</c:v>
                </c:pt>
                <c:pt idx="1213">
                  <c:v>157.24</c:v>
                </c:pt>
                <c:pt idx="1214">
                  <c:v>158.69999999999999</c:v>
                </c:pt>
                <c:pt idx="1215">
                  <c:v>154.76</c:v>
                </c:pt>
                <c:pt idx="1216">
                  <c:v>150.99</c:v>
                </c:pt>
                <c:pt idx="1217">
                  <c:v>149.99</c:v>
                </c:pt>
                <c:pt idx="1218">
                  <c:v>156.44999999999999</c:v>
                </c:pt>
                <c:pt idx="1219">
                  <c:v>148.02000000000001</c:v>
                </c:pt>
                <c:pt idx="1220">
                  <c:v>147.75</c:v>
                </c:pt>
                <c:pt idx="1221">
                  <c:v>150.44</c:v>
                </c:pt>
                <c:pt idx="1222">
                  <c:v>153.91</c:v>
                </c:pt>
                <c:pt idx="1223">
                  <c:v>157.81</c:v>
                </c:pt>
                <c:pt idx="1224">
                  <c:v>155.15</c:v>
                </c:pt>
                <c:pt idx="1225">
                  <c:v>155.81</c:v>
                </c:pt>
                <c:pt idx="1226">
                  <c:v>158.76</c:v>
                </c:pt>
                <c:pt idx="1227">
                  <c:v>163.43</c:v>
                </c:pt>
                <c:pt idx="1228">
                  <c:v>157.49</c:v>
                </c:pt>
                <c:pt idx="1229">
                  <c:v>164.73</c:v>
                </c:pt>
                <c:pt idx="1230">
                  <c:v>168.4</c:v>
                </c:pt>
                <c:pt idx="1231">
                  <c:v>176.57</c:v>
                </c:pt>
                <c:pt idx="1232">
                  <c:v>174.96</c:v>
                </c:pt>
                <c:pt idx="1233">
                  <c:v>172.55</c:v>
                </c:pt>
                <c:pt idx="1234">
                  <c:v>170.09</c:v>
                </c:pt>
                <c:pt idx="1235">
                  <c:v>170</c:v>
                </c:pt>
                <c:pt idx="1236">
                  <c:v>172.09</c:v>
                </c:pt>
                <c:pt idx="1237">
                  <c:v>167.33</c:v>
                </c:pt>
                <c:pt idx="1238">
                  <c:v>165.37</c:v>
                </c:pt>
                <c:pt idx="1239">
                  <c:v>164.24</c:v>
                </c:pt>
                <c:pt idx="1240">
                  <c:v>164.87</c:v>
                </c:pt>
                <c:pt idx="1241">
                  <c:v>163.02000000000001</c:v>
                </c:pt>
                <c:pt idx="1242">
                  <c:v>165.63</c:v>
                </c:pt>
                <c:pt idx="1243">
                  <c:v>159.12</c:v>
                </c:pt>
                <c:pt idx="1244">
                  <c:v>157.4</c:v>
                </c:pt>
                <c:pt idx="1245">
                  <c:v>158.05000000000001</c:v>
                </c:pt>
                <c:pt idx="1246">
                  <c:v>158.11000000000001</c:v>
                </c:pt>
                <c:pt idx="1247">
                  <c:v>154.03</c:v>
                </c:pt>
                <c:pt idx="1248">
                  <c:v>157.41</c:v>
                </c:pt>
                <c:pt idx="1249">
                  <c:v>158.37</c:v>
                </c:pt>
                <c:pt idx="1250">
                  <c:v>161.25</c:v>
                </c:pt>
                <c:pt idx="1251">
                  <c:v>160.25</c:v>
                </c:pt>
                <c:pt idx="1252">
                  <c:v>156.94</c:v>
                </c:pt>
                <c:pt idx="1253">
                  <c:v>155.6</c:v>
                </c:pt>
              </c:numCache>
            </c:numRef>
          </c:val>
          <c:smooth val="0"/>
          <c:extLst>
            <c:ext xmlns:c16="http://schemas.microsoft.com/office/drawing/2014/chart" uri="{C3380CC4-5D6E-409C-BE32-E72D297353CC}">
              <c16:uniqueId val="{00000000-28B1-4569-B5AE-1C8B19FD6EE6}"/>
            </c:ext>
          </c:extLst>
        </c:ser>
        <c:dLbls>
          <c:showLegendKey val="0"/>
          <c:showVal val="0"/>
          <c:showCatName val="0"/>
          <c:showSerName val="0"/>
          <c:showPercent val="0"/>
          <c:showBubbleSize val="0"/>
        </c:dLbls>
        <c:smooth val="0"/>
        <c:axId val="1288167935"/>
        <c:axId val="1288168415"/>
      </c:lineChart>
      <c:dateAx>
        <c:axId val="128816793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168415"/>
        <c:crosses val="autoZero"/>
        <c:auto val="1"/>
        <c:lblOffset val="100"/>
        <c:baseTimeUnit val="days"/>
      </c:dateAx>
      <c:valAx>
        <c:axId val="128816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1679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Calculations!$D$2</c:f>
              <c:strCache>
                <c:ptCount val="1"/>
                <c:pt idx="0">
                  <c:v>Volume</c:v>
                </c:pt>
              </c:strCache>
            </c:strRef>
          </c:tx>
          <c:spPr>
            <a:solidFill>
              <a:schemeClr val="accent1"/>
            </a:solidFill>
            <a:ln>
              <a:noFill/>
            </a:ln>
            <a:effectLst/>
          </c:spPr>
          <c:invertIfNegative val="0"/>
          <c:cat>
            <c:numRef>
              <c:f>Calculations!$B$3:$B$1256</c:f>
              <c:numCache>
                <c:formatCode>m/d/yyyy</c:formatCode>
                <c:ptCount val="1254"/>
                <c:pt idx="0">
                  <c:v>45868</c:v>
                </c:pt>
                <c:pt idx="1">
                  <c:v>45867</c:v>
                </c:pt>
                <c:pt idx="2">
                  <c:v>45866</c:v>
                </c:pt>
                <c:pt idx="3">
                  <c:v>45865</c:v>
                </c:pt>
                <c:pt idx="4">
                  <c:v>45864</c:v>
                </c:pt>
                <c:pt idx="5">
                  <c:v>45863</c:v>
                </c:pt>
                <c:pt idx="6">
                  <c:v>45862</c:v>
                </c:pt>
                <c:pt idx="7">
                  <c:v>45861</c:v>
                </c:pt>
                <c:pt idx="8">
                  <c:v>45860</c:v>
                </c:pt>
                <c:pt idx="9">
                  <c:v>45859</c:v>
                </c:pt>
                <c:pt idx="10">
                  <c:v>45858</c:v>
                </c:pt>
                <c:pt idx="11">
                  <c:v>45857</c:v>
                </c:pt>
                <c:pt idx="12">
                  <c:v>45856</c:v>
                </c:pt>
                <c:pt idx="13">
                  <c:v>45855</c:v>
                </c:pt>
                <c:pt idx="14">
                  <c:v>45854</c:v>
                </c:pt>
                <c:pt idx="15">
                  <c:v>45853</c:v>
                </c:pt>
                <c:pt idx="16">
                  <c:v>45852</c:v>
                </c:pt>
                <c:pt idx="17">
                  <c:v>45851</c:v>
                </c:pt>
                <c:pt idx="18">
                  <c:v>45850</c:v>
                </c:pt>
                <c:pt idx="19">
                  <c:v>45849</c:v>
                </c:pt>
                <c:pt idx="20">
                  <c:v>45848</c:v>
                </c:pt>
                <c:pt idx="21">
                  <c:v>45847</c:v>
                </c:pt>
                <c:pt idx="22">
                  <c:v>45846</c:v>
                </c:pt>
                <c:pt idx="23">
                  <c:v>45845</c:v>
                </c:pt>
                <c:pt idx="24">
                  <c:v>45844</c:v>
                </c:pt>
                <c:pt idx="25">
                  <c:v>45843</c:v>
                </c:pt>
                <c:pt idx="26">
                  <c:v>45842</c:v>
                </c:pt>
                <c:pt idx="27">
                  <c:v>45841</c:v>
                </c:pt>
                <c:pt idx="28">
                  <c:v>45840</c:v>
                </c:pt>
                <c:pt idx="29">
                  <c:v>45839</c:v>
                </c:pt>
                <c:pt idx="30">
                  <c:v>45838</c:v>
                </c:pt>
                <c:pt idx="31">
                  <c:v>45837</c:v>
                </c:pt>
                <c:pt idx="32">
                  <c:v>45836</c:v>
                </c:pt>
                <c:pt idx="33">
                  <c:v>45835</c:v>
                </c:pt>
                <c:pt idx="34">
                  <c:v>45834</c:v>
                </c:pt>
                <c:pt idx="35">
                  <c:v>45833</c:v>
                </c:pt>
                <c:pt idx="36">
                  <c:v>45832</c:v>
                </c:pt>
                <c:pt idx="37">
                  <c:v>45831</c:v>
                </c:pt>
                <c:pt idx="38">
                  <c:v>45830</c:v>
                </c:pt>
                <c:pt idx="39">
                  <c:v>45829</c:v>
                </c:pt>
                <c:pt idx="40">
                  <c:v>45828</c:v>
                </c:pt>
                <c:pt idx="41">
                  <c:v>45827</c:v>
                </c:pt>
                <c:pt idx="42">
                  <c:v>45826</c:v>
                </c:pt>
                <c:pt idx="43">
                  <c:v>45825</c:v>
                </c:pt>
                <c:pt idx="44">
                  <c:v>45824</c:v>
                </c:pt>
                <c:pt idx="45">
                  <c:v>45823</c:v>
                </c:pt>
                <c:pt idx="46">
                  <c:v>45822</c:v>
                </c:pt>
                <c:pt idx="47">
                  <c:v>45821</c:v>
                </c:pt>
                <c:pt idx="48">
                  <c:v>45820</c:v>
                </c:pt>
                <c:pt idx="49">
                  <c:v>45819</c:v>
                </c:pt>
                <c:pt idx="50">
                  <c:v>45818</c:v>
                </c:pt>
                <c:pt idx="51">
                  <c:v>45817</c:v>
                </c:pt>
                <c:pt idx="52">
                  <c:v>45816</c:v>
                </c:pt>
                <c:pt idx="53">
                  <c:v>45815</c:v>
                </c:pt>
                <c:pt idx="54">
                  <c:v>45814</c:v>
                </c:pt>
                <c:pt idx="55">
                  <c:v>45813</c:v>
                </c:pt>
                <c:pt idx="56">
                  <c:v>45812</c:v>
                </c:pt>
                <c:pt idx="57">
                  <c:v>45811</c:v>
                </c:pt>
                <c:pt idx="58">
                  <c:v>45810</c:v>
                </c:pt>
                <c:pt idx="59">
                  <c:v>45809</c:v>
                </c:pt>
                <c:pt idx="60">
                  <c:v>45808</c:v>
                </c:pt>
                <c:pt idx="61">
                  <c:v>45807</c:v>
                </c:pt>
                <c:pt idx="62">
                  <c:v>45806</c:v>
                </c:pt>
                <c:pt idx="63">
                  <c:v>45805</c:v>
                </c:pt>
                <c:pt idx="64">
                  <c:v>45804</c:v>
                </c:pt>
                <c:pt idx="65">
                  <c:v>45803</c:v>
                </c:pt>
                <c:pt idx="66">
                  <c:v>45802</c:v>
                </c:pt>
                <c:pt idx="67">
                  <c:v>45801</c:v>
                </c:pt>
                <c:pt idx="68">
                  <c:v>45800</c:v>
                </c:pt>
                <c:pt idx="69">
                  <c:v>45799</c:v>
                </c:pt>
                <c:pt idx="70">
                  <c:v>45798</c:v>
                </c:pt>
                <c:pt idx="71">
                  <c:v>45797</c:v>
                </c:pt>
                <c:pt idx="72">
                  <c:v>45796</c:v>
                </c:pt>
                <c:pt idx="73">
                  <c:v>45795</c:v>
                </c:pt>
                <c:pt idx="74">
                  <c:v>45794</c:v>
                </c:pt>
                <c:pt idx="75">
                  <c:v>45793</c:v>
                </c:pt>
                <c:pt idx="76">
                  <c:v>45792</c:v>
                </c:pt>
                <c:pt idx="77">
                  <c:v>45791</c:v>
                </c:pt>
                <c:pt idx="78">
                  <c:v>45790</c:v>
                </c:pt>
                <c:pt idx="79">
                  <c:v>45789</c:v>
                </c:pt>
                <c:pt idx="80">
                  <c:v>45788</c:v>
                </c:pt>
                <c:pt idx="81">
                  <c:v>45787</c:v>
                </c:pt>
                <c:pt idx="82">
                  <c:v>45786</c:v>
                </c:pt>
                <c:pt idx="83">
                  <c:v>45785</c:v>
                </c:pt>
                <c:pt idx="84">
                  <c:v>45784</c:v>
                </c:pt>
                <c:pt idx="85">
                  <c:v>45783</c:v>
                </c:pt>
                <c:pt idx="86">
                  <c:v>45782</c:v>
                </c:pt>
                <c:pt idx="87">
                  <c:v>45781</c:v>
                </c:pt>
                <c:pt idx="88">
                  <c:v>45780</c:v>
                </c:pt>
                <c:pt idx="89">
                  <c:v>45779</c:v>
                </c:pt>
                <c:pt idx="90">
                  <c:v>45778</c:v>
                </c:pt>
                <c:pt idx="91">
                  <c:v>45777</c:v>
                </c:pt>
                <c:pt idx="92">
                  <c:v>45776</c:v>
                </c:pt>
                <c:pt idx="93">
                  <c:v>45775</c:v>
                </c:pt>
                <c:pt idx="94">
                  <c:v>45774</c:v>
                </c:pt>
                <c:pt idx="95">
                  <c:v>45773</c:v>
                </c:pt>
                <c:pt idx="96">
                  <c:v>45772</c:v>
                </c:pt>
                <c:pt idx="97">
                  <c:v>45771</c:v>
                </c:pt>
                <c:pt idx="98">
                  <c:v>45770</c:v>
                </c:pt>
                <c:pt idx="99">
                  <c:v>45769</c:v>
                </c:pt>
                <c:pt idx="100">
                  <c:v>45768</c:v>
                </c:pt>
                <c:pt idx="101">
                  <c:v>45767</c:v>
                </c:pt>
                <c:pt idx="102">
                  <c:v>45766</c:v>
                </c:pt>
                <c:pt idx="103">
                  <c:v>45765</c:v>
                </c:pt>
                <c:pt idx="104">
                  <c:v>45764</c:v>
                </c:pt>
                <c:pt idx="105">
                  <c:v>45763</c:v>
                </c:pt>
                <c:pt idx="106">
                  <c:v>45762</c:v>
                </c:pt>
                <c:pt idx="107">
                  <c:v>45761</c:v>
                </c:pt>
                <c:pt idx="108">
                  <c:v>45760</c:v>
                </c:pt>
                <c:pt idx="109">
                  <c:v>45759</c:v>
                </c:pt>
                <c:pt idx="110">
                  <c:v>45758</c:v>
                </c:pt>
                <c:pt idx="111">
                  <c:v>45757</c:v>
                </c:pt>
                <c:pt idx="112">
                  <c:v>45756</c:v>
                </c:pt>
                <c:pt idx="113">
                  <c:v>45755</c:v>
                </c:pt>
                <c:pt idx="114">
                  <c:v>45754</c:v>
                </c:pt>
                <c:pt idx="115">
                  <c:v>45753</c:v>
                </c:pt>
                <c:pt idx="116">
                  <c:v>45752</c:v>
                </c:pt>
                <c:pt idx="117">
                  <c:v>45751</c:v>
                </c:pt>
                <c:pt idx="118">
                  <c:v>45750</c:v>
                </c:pt>
                <c:pt idx="119">
                  <c:v>45749</c:v>
                </c:pt>
                <c:pt idx="120">
                  <c:v>45748</c:v>
                </c:pt>
                <c:pt idx="121">
                  <c:v>45747</c:v>
                </c:pt>
                <c:pt idx="122">
                  <c:v>45746</c:v>
                </c:pt>
                <c:pt idx="123">
                  <c:v>45745</c:v>
                </c:pt>
                <c:pt idx="124">
                  <c:v>45744</c:v>
                </c:pt>
                <c:pt idx="125">
                  <c:v>45743</c:v>
                </c:pt>
                <c:pt idx="126">
                  <c:v>45742</c:v>
                </c:pt>
                <c:pt idx="127">
                  <c:v>45741</c:v>
                </c:pt>
                <c:pt idx="128">
                  <c:v>45740</c:v>
                </c:pt>
                <c:pt idx="129">
                  <c:v>45739</c:v>
                </c:pt>
                <c:pt idx="130">
                  <c:v>45738</c:v>
                </c:pt>
                <c:pt idx="131">
                  <c:v>45737</c:v>
                </c:pt>
                <c:pt idx="132">
                  <c:v>45736</c:v>
                </c:pt>
                <c:pt idx="133">
                  <c:v>45735</c:v>
                </c:pt>
                <c:pt idx="134">
                  <c:v>45734</c:v>
                </c:pt>
                <c:pt idx="135">
                  <c:v>45733</c:v>
                </c:pt>
                <c:pt idx="136">
                  <c:v>45732</c:v>
                </c:pt>
                <c:pt idx="137">
                  <c:v>45731</c:v>
                </c:pt>
                <c:pt idx="138">
                  <c:v>45730</c:v>
                </c:pt>
                <c:pt idx="139">
                  <c:v>45729</c:v>
                </c:pt>
                <c:pt idx="140">
                  <c:v>45728</c:v>
                </c:pt>
                <c:pt idx="141">
                  <c:v>45727</c:v>
                </c:pt>
                <c:pt idx="142">
                  <c:v>45726</c:v>
                </c:pt>
                <c:pt idx="143">
                  <c:v>45725</c:v>
                </c:pt>
                <c:pt idx="144">
                  <c:v>45724</c:v>
                </c:pt>
                <c:pt idx="145">
                  <c:v>45723</c:v>
                </c:pt>
                <c:pt idx="146">
                  <c:v>45722</c:v>
                </c:pt>
                <c:pt idx="147">
                  <c:v>45721</c:v>
                </c:pt>
                <c:pt idx="148">
                  <c:v>45720</c:v>
                </c:pt>
                <c:pt idx="149">
                  <c:v>45719</c:v>
                </c:pt>
                <c:pt idx="150">
                  <c:v>45718</c:v>
                </c:pt>
                <c:pt idx="151">
                  <c:v>45717</c:v>
                </c:pt>
                <c:pt idx="152">
                  <c:v>45716</c:v>
                </c:pt>
                <c:pt idx="153">
                  <c:v>45715</c:v>
                </c:pt>
                <c:pt idx="154">
                  <c:v>45714</c:v>
                </c:pt>
                <c:pt idx="155">
                  <c:v>45713</c:v>
                </c:pt>
                <c:pt idx="156">
                  <c:v>45712</c:v>
                </c:pt>
                <c:pt idx="157">
                  <c:v>45711</c:v>
                </c:pt>
                <c:pt idx="158">
                  <c:v>45710</c:v>
                </c:pt>
                <c:pt idx="159">
                  <c:v>45709</c:v>
                </c:pt>
                <c:pt idx="160">
                  <c:v>45708</c:v>
                </c:pt>
                <c:pt idx="161">
                  <c:v>45707</c:v>
                </c:pt>
                <c:pt idx="162">
                  <c:v>45706</c:v>
                </c:pt>
                <c:pt idx="163">
                  <c:v>45705</c:v>
                </c:pt>
                <c:pt idx="164">
                  <c:v>45704</c:v>
                </c:pt>
                <c:pt idx="165">
                  <c:v>45703</c:v>
                </c:pt>
                <c:pt idx="166">
                  <c:v>45702</c:v>
                </c:pt>
                <c:pt idx="167">
                  <c:v>45701</c:v>
                </c:pt>
                <c:pt idx="168">
                  <c:v>45700</c:v>
                </c:pt>
                <c:pt idx="169">
                  <c:v>45699</c:v>
                </c:pt>
                <c:pt idx="170">
                  <c:v>45698</c:v>
                </c:pt>
                <c:pt idx="171">
                  <c:v>45697</c:v>
                </c:pt>
                <c:pt idx="172">
                  <c:v>45696</c:v>
                </c:pt>
                <c:pt idx="173">
                  <c:v>45695</c:v>
                </c:pt>
                <c:pt idx="174">
                  <c:v>45694</c:v>
                </c:pt>
                <c:pt idx="175">
                  <c:v>45693</c:v>
                </c:pt>
                <c:pt idx="176">
                  <c:v>45692</c:v>
                </c:pt>
                <c:pt idx="177">
                  <c:v>45691</c:v>
                </c:pt>
                <c:pt idx="178">
                  <c:v>45690</c:v>
                </c:pt>
                <c:pt idx="179">
                  <c:v>45689</c:v>
                </c:pt>
                <c:pt idx="180">
                  <c:v>45688</c:v>
                </c:pt>
                <c:pt idx="181">
                  <c:v>45687</c:v>
                </c:pt>
                <c:pt idx="182">
                  <c:v>45686</c:v>
                </c:pt>
                <c:pt idx="183">
                  <c:v>45685</c:v>
                </c:pt>
                <c:pt idx="184">
                  <c:v>45684</c:v>
                </c:pt>
                <c:pt idx="185">
                  <c:v>45683</c:v>
                </c:pt>
                <c:pt idx="186">
                  <c:v>45682</c:v>
                </c:pt>
                <c:pt idx="187">
                  <c:v>45681</c:v>
                </c:pt>
                <c:pt idx="188">
                  <c:v>45680</c:v>
                </c:pt>
                <c:pt idx="189">
                  <c:v>45679</c:v>
                </c:pt>
                <c:pt idx="190">
                  <c:v>45678</c:v>
                </c:pt>
                <c:pt idx="191">
                  <c:v>45677</c:v>
                </c:pt>
                <c:pt idx="192">
                  <c:v>45676</c:v>
                </c:pt>
                <c:pt idx="193">
                  <c:v>45675</c:v>
                </c:pt>
                <c:pt idx="194">
                  <c:v>45674</c:v>
                </c:pt>
                <c:pt idx="195">
                  <c:v>45673</c:v>
                </c:pt>
                <c:pt idx="196">
                  <c:v>45672</c:v>
                </c:pt>
                <c:pt idx="197">
                  <c:v>45671</c:v>
                </c:pt>
                <c:pt idx="198">
                  <c:v>45670</c:v>
                </c:pt>
                <c:pt idx="199">
                  <c:v>45669</c:v>
                </c:pt>
                <c:pt idx="200">
                  <c:v>45668</c:v>
                </c:pt>
                <c:pt idx="201">
                  <c:v>45667</c:v>
                </c:pt>
                <c:pt idx="202">
                  <c:v>45666</c:v>
                </c:pt>
                <c:pt idx="203">
                  <c:v>45665</c:v>
                </c:pt>
                <c:pt idx="204">
                  <c:v>45664</c:v>
                </c:pt>
                <c:pt idx="205">
                  <c:v>45663</c:v>
                </c:pt>
                <c:pt idx="206">
                  <c:v>45662</c:v>
                </c:pt>
                <c:pt idx="207">
                  <c:v>45661</c:v>
                </c:pt>
                <c:pt idx="208">
                  <c:v>45660</c:v>
                </c:pt>
                <c:pt idx="209">
                  <c:v>45659</c:v>
                </c:pt>
                <c:pt idx="210">
                  <c:v>45658</c:v>
                </c:pt>
                <c:pt idx="211">
                  <c:v>45657</c:v>
                </c:pt>
                <c:pt idx="212">
                  <c:v>45656</c:v>
                </c:pt>
                <c:pt idx="213">
                  <c:v>45655</c:v>
                </c:pt>
                <c:pt idx="214">
                  <c:v>45654</c:v>
                </c:pt>
                <c:pt idx="215">
                  <c:v>45653</c:v>
                </c:pt>
                <c:pt idx="216">
                  <c:v>45652</c:v>
                </c:pt>
                <c:pt idx="217">
                  <c:v>45651</c:v>
                </c:pt>
                <c:pt idx="218">
                  <c:v>45650</c:v>
                </c:pt>
                <c:pt idx="219">
                  <c:v>45649</c:v>
                </c:pt>
                <c:pt idx="220">
                  <c:v>45648</c:v>
                </c:pt>
                <c:pt idx="221">
                  <c:v>45647</c:v>
                </c:pt>
                <c:pt idx="222">
                  <c:v>45646</c:v>
                </c:pt>
                <c:pt idx="223">
                  <c:v>45645</c:v>
                </c:pt>
                <c:pt idx="224">
                  <c:v>45644</c:v>
                </c:pt>
                <c:pt idx="225">
                  <c:v>45643</c:v>
                </c:pt>
                <c:pt idx="226">
                  <c:v>45642</c:v>
                </c:pt>
                <c:pt idx="227">
                  <c:v>45641</c:v>
                </c:pt>
                <c:pt idx="228">
                  <c:v>45640</c:v>
                </c:pt>
                <c:pt idx="229">
                  <c:v>45639</c:v>
                </c:pt>
                <c:pt idx="230">
                  <c:v>45638</c:v>
                </c:pt>
                <c:pt idx="231">
                  <c:v>45637</c:v>
                </c:pt>
                <c:pt idx="232">
                  <c:v>45636</c:v>
                </c:pt>
                <c:pt idx="233">
                  <c:v>45635</c:v>
                </c:pt>
                <c:pt idx="234">
                  <c:v>45634</c:v>
                </c:pt>
                <c:pt idx="235">
                  <c:v>45633</c:v>
                </c:pt>
                <c:pt idx="236">
                  <c:v>45632</c:v>
                </c:pt>
                <c:pt idx="237">
                  <c:v>45631</c:v>
                </c:pt>
                <c:pt idx="238">
                  <c:v>45630</c:v>
                </c:pt>
                <c:pt idx="239">
                  <c:v>45629</c:v>
                </c:pt>
                <c:pt idx="240">
                  <c:v>45628</c:v>
                </c:pt>
                <c:pt idx="241">
                  <c:v>45627</c:v>
                </c:pt>
                <c:pt idx="242">
                  <c:v>45626</c:v>
                </c:pt>
                <c:pt idx="243">
                  <c:v>45625</c:v>
                </c:pt>
                <c:pt idx="244">
                  <c:v>45624</c:v>
                </c:pt>
                <c:pt idx="245">
                  <c:v>45623</c:v>
                </c:pt>
                <c:pt idx="246">
                  <c:v>45622</c:v>
                </c:pt>
                <c:pt idx="247">
                  <c:v>45621</c:v>
                </c:pt>
                <c:pt idx="248">
                  <c:v>45620</c:v>
                </c:pt>
                <c:pt idx="249">
                  <c:v>45619</c:v>
                </c:pt>
                <c:pt idx="250">
                  <c:v>45618</c:v>
                </c:pt>
                <c:pt idx="251">
                  <c:v>45617</c:v>
                </c:pt>
                <c:pt idx="252">
                  <c:v>45616</c:v>
                </c:pt>
                <c:pt idx="253">
                  <c:v>45615</c:v>
                </c:pt>
                <c:pt idx="254">
                  <c:v>45614</c:v>
                </c:pt>
                <c:pt idx="255">
                  <c:v>45613</c:v>
                </c:pt>
                <c:pt idx="256">
                  <c:v>45612</c:v>
                </c:pt>
                <c:pt idx="257">
                  <c:v>45611</c:v>
                </c:pt>
                <c:pt idx="258">
                  <c:v>45610</c:v>
                </c:pt>
                <c:pt idx="259">
                  <c:v>45609</c:v>
                </c:pt>
                <c:pt idx="260">
                  <c:v>45608</c:v>
                </c:pt>
                <c:pt idx="261">
                  <c:v>45607</c:v>
                </c:pt>
                <c:pt idx="262">
                  <c:v>45606</c:v>
                </c:pt>
                <c:pt idx="263">
                  <c:v>45605</c:v>
                </c:pt>
                <c:pt idx="264">
                  <c:v>45604</c:v>
                </c:pt>
                <c:pt idx="265">
                  <c:v>45603</c:v>
                </c:pt>
                <c:pt idx="266">
                  <c:v>45602</c:v>
                </c:pt>
                <c:pt idx="267">
                  <c:v>45601</c:v>
                </c:pt>
                <c:pt idx="268">
                  <c:v>45600</c:v>
                </c:pt>
                <c:pt idx="269">
                  <c:v>45599</c:v>
                </c:pt>
                <c:pt idx="270">
                  <c:v>45598</c:v>
                </c:pt>
                <c:pt idx="271">
                  <c:v>45597</c:v>
                </c:pt>
                <c:pt idx="272">
                  <c:v>45596</c:v>
                </c:pt>
                <c:pt idx="273">
                  <c:v>45595</c:v>
                </c:pt>
                <c:pt idx="274">
                  <c:v>45594</c:v>
                </c:pt>
                <c:pt idx="275">
                  <c:v>45593</c:v>
                </c:pt>
                <c:pt idx="276">
                  <c:v>45592</c:v>
                </c:pt>
                <c:pt idx="277">
                  <c:v>45591</c:v>
                </c:pt>
                <c:pt idx="278">
                  <c:v>45590</c:v>
                </c:pt>
                <c:pt idx="279">
                  <c:v>45589</c:v>
                </c:pt>
                <c:pt idx="280">
                  <c:v>45588</c:v>
                </c:pt>
                <c:pt idx="281">
                  <c:v>45587</c:v>
                </c:pt>
                <c:pt idx="282">
                  <c:v>45586</c:v>
                </c:pt>
                <c:pt idx="283">
                  <c:v>45585</c:v>
                </c:pt>
                <c:pt idx="284">
                  <c:v>45584</c:v>
                </c:pt>
                <c:pt idx="285">
                  <c:v>45583</c:v>
                </c:pt>
                <c:pt idx="286">
                  <c:v>45582</c:v>
                </c:pt>
                <c:pt idx="287">
                  <c:v>45581</c:v>
                </c:pt>
                <c:pt idx="288">
                  <c:v>45580</c:v>
                </c:pt>
                <c:pt idx="289">
                  <c:v>45579</c:v>
                </c:pt>
                <c:pt idx="290">
                  <c:v>45578</c:v>
                </c:pt>
                <c:pt idx="291">
                  <c:v>45577</c:v>
                </c:pt>
                <c:pt idx="292">
                  <c:v>45576</c:v>
                </c:pt>
                <c:pt idx="293">
                  <c:v>45575</c:v>
                </c:pt>
                <c:pt idx="294">
                  <c:v>45574</c:v>
                </c:pt>
                <c:pt idx="295">
                  <c:v>45573</c:v>
                </c:pt>
                <c:pt idx="296">
                  <c:v>45572</c:v>
                </c:pt>
                <c:pt idx="297">
                  <c:v>45571</c:v>
                </c:pt>
                <c:pt idx="298">
                  <c:v>45570</c:v>
                </c:pt>
                <c:pt idx="299">
                  <c:v>45569</c:v>
                </c:pt>
                <c:pt idx="300">
                  <c:v>45568</c:v>
                </c:pt>
                <c:pt idx="301">
                  <c:v>45567</c:v>
                </c:pt>
                <c:pt idx="302">
                  <c:v>45566</c:v>
                </c:pt>
                <c:pt idx="303">
                  <c:v>45565</c:v>
                </c:pt>
                <c:pt idx="304">
                  <c:v>45564</c:v>
                </c:pt>
                <c:pt idx="305">
                  <c:v>45563</c:v>
                </c:pt>
                <c:pt idx="306">
                  <c:v>45562</c:v>
                </c:pt>
                <c:pt idx="307">
                  <c:v>45561</c:v>
                </c:pt>
                <c:pt idx="308">
                  <c:v>45560</c:v>
                </c:pt>
                <c:pt idx="309">
                  <c:v>45559</c:v>
                </c:pt>
                <c:pt idx="310">
                  <c:v>45558</c:v>
                </c:pt>
                <c:pt idx="311">
                  <c:v>45557</c:v>
                </c:pt>
                <c:pt idx="312">
                  <c:v>45556</c:v>
                </c:pt>
                <c:pt idx="313">
                  <c:v>45555</c:v>
                </c:pt>
                <c:pt idx="314">
                  <c:v>45554</c:v>
                </c:pt>
                <c:pt idx="315">
                  <c:v>45553</c:v>
                </c:pt>
                <c:pt idx="316">
                  <c:v>45552</c:v>
                </c:pt>
                <c:pt idx="317">
                  <c:v>45551</c:v>
                </c:pt>
                <c:pt idx="318">
                  <c:v>45550</c:v>
                </c:pt>
                <c:pt idx="319">
                  <c:v>45549</c:v>
                </c:pt>
                <c:pt idx="320">
                  <c:v>45548</c:v>
                </c:pt>
                <c:pt idx="321">
                  <c:v>45547</c:v>
                </c:pt>
                <c:pt idx="322">
                  <c:v>45546</c:v>
                </c:pt>
                <c:pt idx="323">
                  <c:v>45545</c:v>
                </c:pt>
                <c:pt idx="324">
                  <c:v>45544</c:v>
                </c:pt>
                <c:pt idx="325">
                  <c:v>45543</c:v>
                </c:pt>
                <c:pt idx="326">
                  <c:v>45542</c:v>
                </c:pt>
                <c:pt idx="327">
                  <c:v>45541</c:v>
                </c:pt>
                <c:pt idx="328">
                  <c:v>45540</c:v>
                </c:pt>
                <c:pt idx="329">
                  <c:v>45539</c:v>
                </c:pt>
                <c:pt idx="330">
                  <c:v>45538</c:v>
                </c:pt>
                <c:pt idx="331">
                  <c:v>45537</c:v>
                </c:pt>
                <c:pt idx="332">
                  <c:v>45536</c:v>
                </c:pt>
                <c:pt idx="333">
                  <c:v>45535</c:v>
                </c:pt>
                <c:pt idx="334">
                  <c:v>45534</c:v>
                </c:pt>
                <c:pt idx="335">
                  <c:v>45533</c:v>
                </c:pt>
                <c:pt idx="336">
                  <c:v>45532</c:v>
                </c:pt>
                <c:pt idx="337">
                  <c:v>45531</c:v>
                </c:pt>
                <c:pt idx="338">
                  <c:v>45530</c:v>
                </c:pt>
                <c:pt idx="339">
                  <c:v>45529</c:v>
                </c:pt>
                <c:pt idx="340">
                  <c:v>45528</c:v>
                </c:pt>
                <c:pt idx="341">
                  <c:v>45527</c:v>
                </c:pt>
                <c:pt idx="342">
                  <c:v>45526</c:v>
                </c:pt>
                <c:pt idx="343">
                  <c:v>45525</c:v>
                </c:pt>
                <c:pt idx="344">
                  <c:v>45524</c:v>
                </c:pt>
                <c:pt idx="345">
                  <c:v>45523</c:v>
                </c:pt>
                <c:pt idx="346">
                  <c:v>45522</c:v>
                </c:pt>
                <c:pt idx="347">
                  <c:v>45521</c:v>
                </c:pt>
                <c:pt idx="348">
                  <c:v>45520</c:v>
                </c:pt>
                <c:pt idx="349">
                  <c:v>45519</c:v>
                </c:pt>
                <c:pt idx="350">
                  <c:v>45518</c:v>
                </c:pt>
                <c:pt idx="351">
                  <c:v>45517</c:v>
                </c:pt>
                <c:pt idx="352">
                  <c:v>45516</c:v>
                </c:pt>
                <c:pt idx="353">
                  <c:v>45515</c:v>
                </c:pt>
                <c:pt idx="354">
                  <c:v>45514</c:v>
                </c:pt>
                <c:pt idx="355">
                  <c:v>45513</c:v>
                </c:pt>
                <c:pt idx="356">
                  <c:v>45512</c:v>
                </c:pt>
                <c:pt idx="357">
                  <c:v>45511</c:v>
                </c:pt>
                <c:pt idx="358">
                  <c:v>45510</c:v>
                </c:pt>
                <c:pt idx="359">
                  <c:v>45509</c:v>
                </c:pt>
                <c:pt idx="360">
                  <c:v>45508</c:v>
                </c:pt>
                <c:pt idx="361">
                  <c:v>45507</c:v>
                </c:pt>
                <c:pt idx="362">
                  <c:v>45506</c:v>
                </c:pt>
                <c:pt idx="363">
                  <c:v>45505</c:v>
                </c:pt>
                <c:pt idx="364">
                  <c:v>45504</c:v>
                </c:pt>
                <c:pt idx="365">
                  <c:v>45503</c:v>
                </c:pt>
                <c:pt idx="366">
                  <c:v>45502</c:v>
                </c:pt>
                <c:pt idx="367">
                  <c:v>45501</c:v>
                </c:pt>
                <c:pt idx="368">
                  <c:v>45500</c:v>
                </c:pt>
                <c:pt idx="369">
                  <c:v>45499</c:v>
                </c:pt>
                <c:pt idx="370">
                  <c:v>45498</c:v>
                </c:pt>
                <c:pt idx="371">
                  <c:v>45497</c:v>
                </c:pt>
                <c:pt idx="372">
                  <c:v>45496</c:v>
                </c:pt>
                <c:pt idx="373">
                  <c:v>45495</c:v>
                </c:pt>
                <c:pt idx="374">
                  <c:v>45494</c:v>
                </c:pt>
                <c:pt idx="375">
                  <c:v>45493</c:v>
                </c:pt>
                <c:pt idx="376">
                  <c:v>45492</c:v>
                </c:pt>
                <c:pt idx="377">
                  <c:v>45491</c:v>
                </c:pt>
                <c:pt idx="378">
                  <c:v>45490</c:v>
                </c:pt>
                <c:pt idx="379">
                  <c:v>45489</c:v>
                </c:pt>
                <c:pt idx="380">
                  <c:v>45488</c:v>
                </c:pt>
                <c:pt idx="381">
                  <c:v>45487</c:v>
                </c:pt>
                <c:pt idx="382">
                  <c:v>45486</c:v>
                </c:pt>
                <c:pt idx="383">
                  <c:v>45485</c:v>
                </c:pt>
                <c:pt idx="384">
                  <c:v>45484</c:v>
                </c:pt>
                <c:pt idx="385">
                  <c:v>45483</c:v>
                </c:pt>
                <c:pt idx="386">
                  <c:v>45482</c:v>
                </c:pt>
                <c:pt idx="387">
                  <c:v>45481</c:v>
                </c:pt>
                <c:pt idx="388">
                  <c:v>45480</c:v>
                </c:pt>
                <c:pt idx="389">
                  <c:v>45479</c:v>
                </c:pt>
                <c:pt idx="390">
                  <c:v>45478</c:v>
                </c:pt>
                <c:pt idx="391">
                  <c:v>45477</c:v>
                </c:pt>
                <c:pt idx="392">
                  <c:v>45476</c:v>
                </c:pt>
                <c:pt idx="393">
                  <c:v>45475</c:v>
                </c:pt>
                <c:pt idx="394">
                  <c:v>45474</c:v>
                </c:pt>
                <c:pt idx="395">
                  <c:v>45473</c:v>
                </c:pt>
                <c:pt idx="396">
                  <c:v>45472</c:v>
                </c:pt>
                <c:pt idx="397">
                  <c:v>45471</c:v>
                </c:pt>
                <c:pt idx="398">
                  <c:v>45470</c:v>
                </c:pt>
                <c:pt idx="399">
                  <c:v>45469</c:v>
                </c:pt>
                <c:pt idx="400">
                  <c:v>45468</c:v>
                </c:pt>
                <c:pt idx="401">
                  <c:v>45467</c:v>
                </c:pt>
                <c:pt idx="402">
                  <c:v>45466</c:v>
                </c:pt>
                <c:pt idx="403">
                  <c:v>45465</c:v>
                </c:pt>
                <c:pt idx="404">
                  <c:v>45464</c:v>
                </c:pt>
                <c:pt idx="405">
                  <c:v>45463</c:v>
                </c:pt>
                <c:pt idx="406">
                  <c:v>45462</c:v>
                </c:pt>
                <c:pt idx="407">
                  <c:v>45461</c:v>
                </c:pt>
                <c:pt idx="408">
                  <c:v>45460</c:v>
                </c:pt>
                <c:pt idx="409">
                  <c:v>45459</c:v>
                </c:pt>
                <c:pt idx="410">
                  <c:v>45458</c:v>
                </c:pt>
                <c:pt idx="411">
                  <c:v>45457</c:v>
                </c:pt>
                <c:pt idx="412">
                  <c:v>45456</c:v>
                </c:pt>
                <c:pt idx="413">
                  <c:v>45455</c:v>
                </c:pt>
                <c:pt idx="414">
                  <c:v>45454</c:v>
                </c:pt>
                <c:pt idx="415">
                  <c:v>45453</c:v>
                </c:pt>
                <c:pt idx="416">
                  <c:v>45452</c:v>
                </c:pt>
                <c:pt idx="417">
                  <c:v>45451</c:v>
                </c:pt>
                <c:pt idx="418">
                  <c:v>45450</c:v>
                </c:pt>
                <c:pt idx="419">
                  <c:v>45449</c:v>
                </c:pt>
                <c:pt idx="420">
                  <c:v>45448</c:v>
                </c:pt>
                <c:pt idx="421">
                  <c:v>45447</c:v>
                </c:pt>
                <c:pt idx="422">
                  <c:v>45446</c:v>
                </c:pt>
                <c:pt idx="423">
                  <c:v>45445</c:v>
                </c:pt>
                <c:pt idx="424">
                  <c:v>45444</c:v>
                </c:pt>
                <c:pt idx="425">
                  <c:v>45443</c:v>
                </c:pt>
                <c:pt idx="426">
                  <c:v>45442</c:v>
                </c:pt>
                <c:pt idx="427">
                  <c:v>45441</c:v>
                </c:pt>
                <c:pt idx="428">
                  <c:v>45440</c:v>
                </c:pt>
                <c:pt idx="429">
                  <c:v>45439</c:v>
                </c:pt>
                <c:pt idx="430">
                  <c:v>45438</c:v>
                </c:pt>
                <c:pt idx="431">
                  <c:v>45437</c:v>
                </c:pt>
                <c:pt idx="432">
                  <c:v>45436</c:v>
                </c:pt>
                <c:pt idx="433">
                  <c:v>45435</c:v>
                </c:pt>
                <c:pt idx="434">
                  <c:v>45434</c:v>
                </c:pt>
                <c:pt idx="435">
                  <c:v>45433</c:v>
                </c:pt>
                <c:pt idx="436">
                  <c:v>45432</c:v>
                </c:pt>
                <c:pt idx="437">
                  <c:v>45431</c:v>
                </c:pt>
                <c:pt idx="438">
                  <c:v>45430</c:v>
                </c:pt>
                <c:pt idx="439">
                  <c:v>45429</c:v>
                </c:pt>
                <c:pt idx="440">
                  <c:v>45428</c:v>
                </c:pt>
                <c:pt idx="441">
                  <c:v>45427</c:v>
                </c:pt>
                <c:pt idx="442">
                  <c:v>45426</c:v>
                </c:pt>
                <c:pt idx="443">
                  <c:v>45425</c:v>
                </c:pt>
                <c:pt idx="444">
                  <c:v>45424</c:v>
                </c:pt>
                <c:pt idx="445">
                  <c:v>45423</c:v>
                </c:pt>
                <c:pt idx="446">
                  <c:v>45422</c:v>
                </c:pt>
                <c:pt idx="447">
                  <c:v>45421</c:v>
                </c:pt>
                <c:pt idx="448">
                  <c:v>45420</c:v>
                </c:pt>
                <c:pt idx="449">
                  <c:v>45419</c:v>
                </c:pt>
                <c:pt idx="450">
                  <c:v>45418</c:v>
                </c:pt>
                <c:pt idx="451">
                  <c:v>45417</c:v>
                </c:pt>
                <c:pt idx="452">
                  <c:v>45416</c:v>
                </c:pt>
                <c:pt idx="453">
                  <c:v>45415</c:v>
                </c:pt>
                <c:pt idx="454">
                  <c:v>45414</c:v>
                </c:pt>
                <c:pt idx="455">
                  <c:v>45413</c:v>
                </c:pt>
                <c:pt idx="456">
                  <c:v>45412</c:v>
                </c:pt>
                <c:pt idx="457">
                  <c:v>45411</c:v>
                </c:pt>
                <c:pt idx="458">
                  <c:v>45410</c:v>
                </c:pt>
                <c:pt idx="459">
                  <c:v>45409</c:v>
                </c:pt>
                <c:pt idx="460">
                  <c:v>45408</c:v>
                </c:pt>
                <c:pt idx="461">
                  <c:v>45407</c:v>
                </c:pt>
                <c:pt idx="462">
                  <c:v>45406</c:v>
                </c:pt>
                <c:pt idx="463">
                  <c:v>45405</c:v>
                </c:pt>
                <c:pt idx="464">
                  <c:v>45404</c:v>
                </c:pt>
                <c:pt idx="465">
                  <c:v>45403</c:v>
                </c:pt>
                <c:pt idx="466">
                  <c:v>45402</c:v>
                </c:pt>
                <c:pt idx="467">
                  <c:v>45401</c:v>
                </c:pt>
                <c:pt idx="468">
                  <c:v>45400</c:v>
                </c:pt>
                <c:pt idx="469">
                  <c:v>45399</c:v>
                </c:pt>
                <c:pt idx="470">
                  <c:v>45398</c:v>
                </c:pt>
                <c:pt idx="471">
                  <c:v>45397</c:v>
                </c:pt>
                <c:pt idx="472">
                  <c:v>45396</c:v>
                </c:pt>
                <c:pt idx="473">
                  <c:v>45395</c:v>
                </c:pt>
                <c:pt idx="474">
                  <c:v>45394</c:v>
                </c:pt>
                <c:pt idx="475">
                  <c:v>45393</c:v>
                </c:pt>
                <c:pt idx="476">
                  <c:v>45392</c:v>
                </c:pt>
                <c:pt idx="477">
                  <c:v>45391</c:v>
                </c:pt>
                <c:pt idx="478">
                  <c:v>45390</c:v>
                </c:pt>
                <c:pt idx="479">
                  <c:v>45389</c:v>
                </c:pt>
                <c:pt idx="480">
                  <c:v>45388</c:v>
                </c:pt>
                <c:pt idx="481">
                  <c:v>45387</c:v>
                </c:pt>
                <c:pt idx="482">
                  <c:v>45386</c:v>
                </c:pt>
                <c:pt idx="483">
                  <c:v>45385</c:v>
                </c:pt>
                <c:pt idx="484">
                  <c:v>45384</c:v>
                </c:pt>
                <c:pt idx="485">
                  <c:v>45383</c:v>
                </c:pt>
                <c:pt idx="486">
                  <c:v>45382</c:v>
                </c:pt>
                <c:pt idx="487">
                  <c:v>45381</c:v>
                </c:pt>
                <c:pt idx="488">
                  <c:v>45380</c:v>
                </c:pt>
                <c:pt idx="489">
                  <c:v>45379</c:v>
                </c:pt>
                <c:pt idx="490">
                  <c:v>45378</c:v>
                </c:pt>
                <c:pt idx="491">
                  <c:v>45377</c:v>
                </c:pt>
                <c:pt idx="492">
                  <c:v>45376</c:v>
                </c:pt>
                <c:pt idx="493">
                  <c:v>45375</c:v>
                </c:pt>
                <c:pt idx="494">
                  <c:v>45374</c:v>
                </c:pt>
                <c:pt idx="495">
                  <c:v>45373</c:v>
                </c:pt>
                <c:pt idx="496">
                  <c:v>45372</c:v>
                </c:pt>
                <c:pt idx="497">
                  <c:v>45371</c:v>
                </c:pt>
                <c:pt idx="498">
                  <c:v>45370</c:v>
                </c:pt>
                <c:pt idx="499">
                  <c:v>45369</c:v>
                </c:pt>
                <c:pt idx="500">
                  <c:v>45368</c:v>
                </c:pt>
                <c:pt idx="501">
                  <c:v>45367</c:v>
                </c:pt>
                <c:pt idx="502">
                  <c:v>45366</c:v>
                </c:pt>
                <c:pt idx="503">
                  <c:v>45365</c:v>
                </c:pt>
                <c:pt idx="504">
                  <c:v>45364</c:v>
                </c:pt>
                <c:pt idx="505">
                  <c:v>45363</c:v>
                </c:pt>
                <c:pt idx="506">
                  <c:v>45362</c:v>
                </c:pt>
                <c:pt idx="507">
                  <c:v>45361</c:v>
                </c:pt>
                <c:pt idx="508">
                  <c:v>45360</c:v>
                </c:pt>
                <c:pt idx="509">
                  <c:v>45359</c:v>
                </c:pt>
                <c:pt idx="510">
                  <c:v>45358</c:v>
                </c:pt>
                <c:pt idx="511">
                  <c:v>45357</c:v>
                </c:pt>
                <c:pt idx="512">
                  <c:v>45356</c:v>
                </c:pt>
                <c:pt idx="513">
                  <c:v>45355</c:v>
                </c:pt>
                <c:pt idx="514">
                  <c:v>45354</c:v>
                </c:pt>
                <c:pt idx="515">
                  <c:v>45353</c:v>
                </c:pt>
                <c:pt idx="516">
                  <c:v>45352</c:v>
                </c:pt>
                <c:pt idx="517">
                  <c:v>45351</c:v>
                </c:pt>
                <c:pt idx="518">
                  <c:v>45350</c:v>
                </c:pt>
                <c:pt idx="519">
                  <c:v>45349</c:v>
                </c:pt>
                <c:pt idx="520">
                  <c:v>45348</c:v>
                </c:pt>
                <c:pt idx="521">
                  <c:v>45347</c:v>
                </c:pt>
                <c:pt idx="522">
                  <c:v>45346</c:v>
                </c:pt>
                <c:pt idx="523">
                  <c:v>45345</c:v>
                </c:pt>
                <c:pt idx="524">
                  <c:v>45344</c:v>
                </c:pt>
                <c:pt idx="525">
                  <c:v>45343</c:v>
                </c:pt>
                <c:pt idx="526">
                  <c:v>45342</c:v>
                </c:pt>
                <c:pt idx="527">
                  <c:v>45341</c:v>
                </c:pt>
                <c:pt idx="528">
                  <c:v>45340</c:v>
                </c:pt>
                <c:pt idx="529">
                  <c:v>45339</c:v>
                </c:pt>
                <c:pt idx="530">
                  <c:v>45338</c:v>
                </c:pt>
                <c:pt idx="531">
                  <c:v>45337</c:v>
                </c:pt>
                <c:pt idx="532">
                  <c:v>45336</c:v>
                </c:pt>
                <c:pt idx="533">
                  <c:v>45335</c:v>
                </c:pt>
                <c:pt idx="534">
                  <c:v>45334</c:v>
                </c:pt>
                <c:pt idx="535">
                  <c:v>45333</c:v>
                </c:pt>
                <c:pt idx="536">
                  <c:v>45332</c:v>
                </c:pt>
                <c:pt idx="537">
                  <c:v>45331</c:v>
                </c:pt>
                <c:pt idx="538">
                  <c:v>45330</c:v>
                </c:pt>
                <c:pt idx="539">
                  <c:v>45329</c:v>
                </c:pt>
                <c:pt idx="540">
                  <c:v>45328</c:v>
                </c:pt>
                <c:pt idx="541">
                  <c:v>45327</c:v>
                </c:pt>
                <c:pt idx="542">
                  <c:v>45326</c:v>
                </c:pt>
                <c:pt idx="543">
                  <c:v>45325</c:v>
                </c:pt>
                <c:pt idx="544">
                  <c:v>45324</c:v>
                </c:pt>
                <c:pt idx="545">
                  <c:v>45323</c:v>
                </c:pt>
                <c:pt idx="546">
                  <c:v>45322</c:v>
                </c:pt>
                <c:pt idx="547">
                  <c:v>45321</c:v>
                </c:pt>
                <c:pt idx="548">
                  <c:v>45320</c:v>
                </c:pt>
                <c:pt idx="549">
                  <c:v>45319</c:v>
                </c:pt>
                <c:pt idx="550">
                  <c:v>45318</c:v>
                </c:pt>
                <c:pt idx="551">
                  <c:v>45317</c:v>
                </c:pt>
                <c:pt idx="552">
                  <c:v>45316</c:v>
                </c:pt>
                <c:pt idx="553">
                  <c:v>45315</c:v>
                </c:pt>
                <c:pt idx="554">
                  <c:v>45314</c:v>
                </c:pt>
                <c:pt idx="555">
                  <c:v>45313</c:v>
                </c:pt>
                <c:pt idx="556">
                  <c:v>45312</c:v>
                </c:pt>
                <c:pt idx="557">
                  <c:v>45311</c:v>
                </c:pt>
                <c:pt idx="558">
                  <c:v>45310</c:v>
                </c:pt>
                <c:pt idx="559">
                  <c:v>45309</c:v>
                </c:pt>
                <c:pt idx="560">
                  <c:v>45308</c:v>
                </c:pt>
                <c:pt idx="561">
                  <c:v>45307</c:v>
                </c:pt>
                <c:pt idx="562">
                  <c:v>45306</c:v>
                </c:pt>
                <c:pt idx="563">
                  <c:v>45305</c:v>
                </c:pt>
                <c:pt idx="564">
                  <c:v>45304</c:v>
                </c:pt>
                <c:pt idx="565">
                  <c:v>45303</c:v>
                </c:pt>
                <c:pt idx="566">
                  <c:v>45302</c:v>
                </c:pt>
                <c:pt idx="567">
                  <c:v>45301</c:v>
                </c:pt>
                <c:pt idx="568">
                  <c:v>45300</c:v>
                </c:pt>
                <c:pt idx="569">
                  <c:v>45299</c:v>
                </c:pt>
                <c:pt idx="570">
                  <c:v>45298</c:v>
                </c:pt>
                <c:pt idx="571">
                  <c:v>45297</c:v>
                </c:pt>
                <c:pt idx="572">
                  <c:v>45296</c:v>
                </c:pt>
                <c:pt idx="573">
                  <c:v>45295</c:v>
                </c:pt>
                <c:pt idx="574">
                  <c:v>45294</c:v>
                </c:pt>
                <c:pt idx="575">
                  <c:v>45293</c:v>
                </c:pt>
                <c:pt idx="576">
                  <c:v>45292</c:v>
                </c:pt>
                <c:pt idx="577">
                  <c:v>45291</c:v>
                </c:pt>
                <c:pt idx="578">
                  <c:v>45290</c:v>
                </c:pt>
                <c:pt idx="579">
                  <c:v>45289</c:v>
                </c:pt>
                <c:pt idx="580">
                  <c:v>45288</c:v>
                </c:pt>
                <c:pt idx="581">
                  <c:v>45287</c:v>
                </c:pt>
                <c:pt idx="582">
                  <c:v>45286</c:v>
                </c:pt>
                <c:pt idx="583">
                  <c:v>45285</c:v>
                </c:pt>
                <c:pt idx="584">
                  <c:v>45284</c:v>
                </c:pt>
                <c:pt idx="585">
                  <c:v>45283</c:v>
                </c:pt>
                <c:pt idx="586">
                  <c:v>45282</c:v>
                </c:pt>
                <c:pt idx="587">
                  <c:v>45281</c:v>
                </c:pt>
                <c:pt idx="588">
                  <c:v>45280</c:v>
                </c:pt>
                <c:pt idx="589">
                  <c:v>45279</c:v>
                </c:pt>
                <c:pt idx="590">
                  <c:v>45278</c:v>
                </c:pt>
                <c:pt idx="591">
                  <c:v>45277</c:v>
                </c:pt>
                <c:pt idx="592">
                  <c:v>45276</c:v>
                </c:pt>
                <c:pt idx="593">
                  <c:v>45275</c:v>
                </c:pt>
                <c:pt idx="594">
                  <c:v>45274</c:v>
                </c:pt>
                <c:pt idx="595">
                  <c:v>45273</c:v>
                </c:pt>
                <c:pt idx="596">
                  <c:v>45272</c:v>
                </c:pt>
                <c:pt idx="597">
                  <c:v>45271</c:v>
                </c:pt>
                <c:pt idx="598">
                  <c:v>45270</c:v>
                </c:pt>
                <c:pt idx="599">
                  <c:v>45269</c:v>
                </c:pt>
                <c:pt idx="600">
                  <c:v>45268</c:v>
                </c:pt>
                <c:pt idx="601">
                  <c:v>45267</c:v>
                </c:pt>
                <c:pt idx="602">
                  <c:v>45266</c:v>
                </c:pt>
                <c:pt idx="603">
                  <c:v>45265</c:v>
                </c:pt>
                <c:pt idx="604">
                  <c:v>45264</c:v>
                </c:pt>
                <c:pt idx="605">
                  <c:v>45263</c:v>
                </c:pt>
                <c:pt idx="606">
                  <c:v>45262</c:v>
                </c:pt>
                <c:pt idx="607">
                  <c:v>45261</c:v>
                </c:pt>
                <c:pt idx="608">
                  <c:v>45260</c:v>
                </c:pt>
                <c:pt idx="609">
                  <c:v>45259</c:v>
                </c:pt>
                <c:pt idx="610">
                  <c:v>45258</c:v>
                </c:pt>
                <c:pt idx="611">
                  <c:v>45257</c:v>
                </c:pt>
                <c:pt idx="612">
                  <c:v>45256</c:v>
                </c:pt>
                <c:pt idx="613">
                  <c:v>45255</c:v>
                </c:pt>
                <c:pt idx="614">
                  <c:v>45254</c:v>
                </c:pt>
                <c:pt idx="615">
                  <c:v>45253</c:v>
                </c:pt>
                <c:pt idx="616">
                  <c:v>45252</c:v>
                </c:pt>
                <c:pt idx="617">
                  <c:v>45251</c:v>
                </c:pt>
                <c:pt idx="618">
                  <c:v>45250</c:v>
                </c:pt>
                <c:pt idx="619">
                  <c:v>45249</c:v>
                </c:pt>
                <c:pt idx="620">
                  <c:v>45248</c:v>
                </c:pt>
                <c:pt idx="621">
                  <c:v>45247</c:v>
                </c:pt>
                <c:pt idx="622">
                  <c:v>45246</c:v>
                </c:pt>
                <c:pt idx="623">
                  <c:v>45245</c:v>
                </c:pt>
                <c:pt idx="624">
                  <c:v>45244</c:v>
                </c:pt>
                <c:pt idx="625">
                  <c:v>45243</c:v>
                </c:pt>
                <c:pt idx="626">
                  <c:v>45242</c:v>
                </c:pt>
                <c:pt idx="627">
                  <c:v>45241</c:v>
                </c:pt>
                <c:pt idx="628">
                  <c:v>45240</c:v>
                </c:pt>
                <c:pt idx="629">
                  <c:v>45239</c:v>
                </c:pt>
                <c:pt idx="630">
                  <c:v>45238</c:v>
                </c:pt>
                <c:pt idx="631">
                  <c:v>45237</c:v>
                </c:pt>
                <c:pt idx="632">
                  <c:v>45236</c:v>
                </c:pt>
                <c:pt idx="633">
                  <c:v>45235</c:v>
                </c:pt>
                <c:pt idx="634">
                  <c:v>45234</c:v>
                </c:pt>
                <c:pt idx="635">
                  <c:v>45233</c:v>
                </c:pt>
                <c:pt idx="636">
                  <c:v>45232</c:v>
                </c:pt>
                <c:pt idx="637">
                  <c:v>45231</c:v>
                </c:pt>
                <c:pt idx="638">
                  <c:v>45230</c:v>
                </c:pt>
                <c:pt idx="639">
                  <c:v>45229</c:v>
                </c:pt>
                <c:pt idx="640">
                  <c:v>45228</c:v>
                </c:pt>
                <c:pt idx="641">
                  <c:v>45227</c:v>
                </c:pt>
                <c:pt idx="642">
                  <c:v>45226</c:v>
                </c:pt>
                <c:pt idx="643">
                  <c:v>45225</c:v>
                </c:pt>
                <c:pt idx="644">
                  <c:v>45224</c:v>
                </c:pt>
                <c:pt idx="645">
                  <c:v>45223</c:v>
                </c:pt>
                <c:pt idx="646">
                  <c:v>45222</c:v>
                </c:pt>
                <c:pt idx="647">
                  <c:v>45221</c:v>
                </c:pt>
                <c:pt idx="648">
                  <c:v>45220</c:v>
                </c:pt>
                <c:pt idx="649">
                  <c:v>45219</c:v>
                </c:pt>
                <c:pt idx="650">
                  <c:v>45218</c:v>
                </c:pt>
                <c:pt idx="651">
                  <c:v>45217</c:v>
                </c:pt>
                <c:pt idx="652">
                  <c:v>45216</c:v>
                </c:pt>
                <c:pt idx="653">
                  <c:v>45215</c:v>
                </c:pt>
                <c:pt idx="654">
                  <c:v>45214</c:v>
                </c:pt>
                <c:pt idx="655">
                  <c:v>45213</c:v>
                </c:pt>
                <c:pt idx="656">
                  <c:v>45212</c:v>
                </c:pt>
                <c:pt idx="657">
                  <c:v>45211</c:v>
                </c:pt>
                <c:pt idx="658">
                  <c:v>45210</c:v>
                </c:pt>
                <c:pt idx="659">
                  <c:v>45209</c:v>
                </c:pt>
                <c:pt idx="660">
                  <c:v>45208</c:v>
                </c:pt>
                <c:pt idx="661">
                  <c:v>45207</c:v>
                </c:pt>
                <c:pt idx="662">
                  <c:v>45206</c:v>
                </c:pt>
                <c:pt idx="663">
                  <c:v>45205</c:v>
                </c:pt>
                <c:pt idx="664">
                  <c:v>45204</c:v>
                </c:pt>
                <c:pt idx="665">
                  <c:v>45203</c:v>
                </c:pt>
                <c:pt idx="666">
                  <c:v>45202</c:v>
                </c:pt>
                <c:pt idx="667">
                  <c:v>45201</c:v>
                </c:pt>
                <c:pt idx="668">
                  <c:v>45200</c:v>
                </c:pt>
                <c:pt idx="669">
                  <c:v>45199</c:v>
                </c:pt>
                <c:pt idx="670">
                  <c:v>45198</c:v>
                </c:pt>
                <c:pt idx="671">
                  <c:v>45197</c:v>
                </c:pt>
                <c:pt idx="672">
                  <c:v>45196</c:v>
                </c:pt>
                <c:pt idx="673">
                  <c:v>45195</c:v>
                </c:pt>
                <c:pt idx="674">
                  <c:v>45194</c:v>
                </c:pt>
                <c:pt idx="675">
                  <c:v>45193</c:v>
                </c:pt>
                <c:pt idx="676">
                  <c:v>45192</c:v>
                </c:pt>
                <c:pt idx="677">
                  <c:v>45191</c:v>
                </c:pt>
                <c:pt idx="678">
                  <c:v>45190</c:v>
                </c:pt>
                <c:pt idx="679">
                  <c:v>45189</c:v>
                </c:pt>
                <c:pt idx="680">
                  <c:v>45188</c:v>
                </c:pt>
                <c:pt idx="681">
                  <c:v>45187</c:v>
                </c:pt>
                <c:pt idx="682">
                  <c:v>45186</c:v>
                </c:pt>
                <c:pt idx="683">
                  <c:v>45185</c:v>
                </c:pt>
                <c:pt idx="684">
                  <c:v>45184</c:v>
                </c:pt>
                <c:pt idx="685">
                  <c:v>45183</c:v>
                </c:pt>
                <c:pt idx="686">
                  <c:v>45182</c:v>
                </c:pt>
                <c:pt idx="687">
                  <c:v>45181</c:v>
                </c:pt>
                <c:pt idx="688">
                  <c:v>45180</c:v>
                </c:pt>
                <c:pt idx="689">
                  <c:v>45179</c:v>
                </c:pt>
                <c:pt idx="690">
                  <c:v>45178</c:v>
                </c:pt>
                <c:pt idx="691">
                  <c:v>45177</c:v>
                </c:pt>
                <c:pt idx="692">
                  <c:v>45176</c:v>
                </c:pt>
                <c:pt idx="693">
                  <c:v>45175</c:v>
                </c:pt>
                <c:pt idx="694">
                  <c:v>45174</c:v>
                </c:pt>
                <c:pt idx="695">
                  <c:v>45173</c:v>
                </c:pt>
                <c:pt idx="696">
                  <c:v>45172</c:v>
                </c:pt>
                <c:pt idx="697">
                  <c:v>45171</c:v>
                </c:pt>
                <c:pt idx="698">
                  <c:v>45170</c:v>
                </c:pt>
                <c:pt idx="699">
                  <c:v>45169</c:v>
                </c:pt>
                <c:pt idx="700">
                  <c:v>45168</c:v>
                </c:pt>
                <c:pt idx="701">
                  <c:v>45167</c:v>
                </c:pt>
                <c:pt idx="702">
                  <c:v>45166</c:v>
                </c:pt>
                <c:pt idx="703">
                  <c:v>45165</c:v>
                </c:pt>
                <c:pt idx="704">
                  <c:v>45164</c:v>
                </c:pt>
                <c:pt idx="705">
                  <c:v>45163</c:v>
                </c:pt>
                <c:pt idx="706">
                  <c:v>45162</c:v>
                </c:pt>
                <c:pt idx="707">
                  <c:v>45161</c:v>
                </c:pt>
                <c:pt idx="708">
                  <c:v>45160</c:v>
                </c:pt>
                <c:pt idx="709">
                  <c:v>45159</c:v>
                </c:pt>
                <c:pt idx="710">
                  <c:v>45158</c:v>
                </c:pt>
                <c:pt idx="711">
                  <c:v>45157</c:v>
                </c:pt>
                <c:pt idx="712">
                  <c:v>45156</c:v>
                </c:pt>
                <c:pt idx="713">
                  <c:v>45155</c:v>
                </c:pt>
                <c:pt idx="714">
                  <c:v>45154</c:v>
                </c:pt>
                <c:pt idx="715">
                  <c:v>45153</c:v>
                </c:pt>
                <c:pt idx="716">
                  <c:v>45152</c:v>
                </c:pt>
                <c:pt idx="717">
                  <c:v>45151</c:v>
                </c:pt>
                <c:pt idx="718">
                  <c:v>45150</c:v>
                </c:pt>
                <c:pt idx="719">
                  <c:v>45149</c:v>
                </c:pt>
                <c:pt idx="720">
                  <c:v>45148</c:v>
                </c:pt>
                <c:pt idx="721">
                  <c:v>45147</c:v>
                </c:pt>
                <c:pt idx="722">
                  <c:v>45146</c:v>
                </c:pt>
                <c:pt idx="723">
                  <c:v>45145</c:v>
                </c:pt>
                <c:pt idx="724">
                  <c:v>45144</c:v>
                </c:pt>
                <c:pt idx="725">
                  <c:v>45143</c:v>
                </c:pt>
                <c:pt idx="726">
                  <c:v>45142</c:v>
                </c:pt>
                <c:pt idx="727">
                  <c:v>45141</c:v>
                </c:pt>
                <c:pt idx="728">
                  <c:v>45140</c:v>
                </c:pt>
                <c:pt idx="729">
                  <c:v>45139</c:v>
                </c:pt>
                <c:pt idx="730">
                  <c:v>45138</c:v>
                </c:pt>
                <c:pt idx="731">
                  <c:v>45137</c:v>
                </c:pt>
                <c:pt idx="732">
                  <c:v>45136</c:v>
                </c:pt>
                <c:pt idx="733">
                  <c:v>45135</c:v>
                </c:pt>
                <c:pt idx="734">
                  <c:v>45134</c:v>
                </c:pt>
                <c:pt idx="735">
                  <c:v>45133</c:v>
                </c:pt>
                <c:pt idx="736">
                  <c:v>45132</c:v>
                </c:pt>
                <c:pt idx="737">
                  <c:v>45131</c:v>
                </c:pt>
                <c:pt idx="738">
                  <c:v>45130</c:v>
                </c:pt>
                <c:pt idx="739">
                  <c:v>45129</c:v>
                </c:pt>
                <c:pt idx="740">
                  <c:v>45128</c:v>
                </c:pt>
                <c:pt idx="741">
                  <c:v>45127</c:v>
                </c:pt>
                <c:pt idx="742">
                  <c:v>45126</c:v>
                </c:pt>
                <c:pt idx="743">
                  <c:v>45125</c:v>
                </c:pt>
                <c:pt idx="744">
                  <c:v>45124</c:v>
                </c:pt>
                <c:pt idx="745">
                  <c:v>45123</c:v>
                </c:pt>
                <c:pt idx="746">
                  <c:v>45122</c:v>
                </c:pt>
                <c:pt idx="747">
                  <c:v>45121</c:v>
                </c:pt>
                <c:pt idx="748">
                  <c:v>45120</c:v>
                </c:pt>
                <c:pt idx="749">
                  <c:v>45119</c:v>
                </c:pt>
                <c:pt idx="750">
                  <c:v>45118</c:v>
                </c:pt>
                <c:pt idx="751">
                  <c:v>45117</c:v>
                </c:pt>
                <c:pt idx="752">
                  <c:v>45116</c:v>
                </c:pt>
                <c:pt idx="753">
                  <c:v>45115</c:v>
                </c:pt>
                <c:pt idx="754">
                  <c:v>45114</c:v>
                </c:pt>
                <c:pt idx="755">
                  <c:v>45113</c:v>
                </c:pt>
                <c:pt idx="756">
                  <c:v>45112</c:v>
                </c:pt>
                <c:pt idx="757">
                  <c:v>45111</c:v>
                </c:pt>
                <c:pt idx="758">
                  <c:v>45110</c:v>
                </c:pt>
                <c:pt idx="759">
                  <c:v>45109</c:v>
                </c:pt>
                <c:pt idx="760">
                  <c:v>45108</c:v>
                </c:pt>
                <c:pt idx="761">
                  <c:v>45107</c:v>
                </c:pt>
                <c:pt idx="762">
                  <c:v>45106</c:v>
                </c:pt>
                <c:pt idx="763">
                  <c:v>45105</c:v>
                </c:pt>
                <c:pt idx="764">
                  <c:v>45104</c:v>
                </c:pt>
                <c:pt idx="765">
                  <c:v>45103</c:v>
                </c:pt>
                <c:pt idx="766">
                  <c:v>45102</c:v>
                </c:pt>
                <c:pt idx="767">
                  <c:v>45101</c:v>
                </c:pt>
                <c:pt idx="768">
                  <c:v>45100</c:v>
                </c:pt>
                <c:pt idx="769">
                  <c:v>45099</c:v>
                </c:pt>
                <c:pt idx="770">
                  <c:v>45098</c:v>
                </c:pt>
                <c:pt idx="771">
                  <c:v>45097</c:v>
                </c:pt>
                <c:pt idx="772">
                  <c:v>45096</c:v>
                </c:pt>
                <c:pt idx="773">
                  <c:v>45095</c:v>
                </c:pt>
                <c:pt idx="774">
                  <c:v>45094</c:v>
                </c:pt>
                <c:pt idx="775">
                  <c:v>45093</c:v>
                </c:pt>
                <c:pt idx="776">
                  <c:v>45092</c:v>
                </c:pt>
                <c:pt idx="777">
                  <c:v>45091</c:v>
                </c:pt>
                <c:pt idx="778">
                  <c:v>45090</c:v>
                </c:pt>
                <c:pt idx="779">
                  <c:v>45089</c:v>
                </c:pt>
                <c:pt idx="780">
                  <c:v>45088</c:v>
                </c:pt>
                <c:pt idx="781">
                  <c:v>45087</c:v>
                </c:pt>
                <c:pt idx="782">
                  <c:v>45086</c:v>
                </c:pt>
                <c:pt idx="783">
                  <c:v>45085</c:v>
                </c:pt>
                <c:pt idx="784">
                  <c:v>45084</c:v>
                </c:pt>
                <c:pt idx="785">
                  <c:v>45083</c:v>
                </c:pt>
                <c:pt idx="786">
                  <c:v>45082</c:v>
                </c:pt>
                <c:pt idx="787">
                  <c:v>45081</c:v>
                </c:pt>
                <c:pt idx="788">
                  <c:v>45080</c:v>
                </c:pt>
                <c:pt idx="789">
                  <c:v>45079</c:v>
                </c:pt>
                <c:pt idx="790">
                  <c:v>45078</c:v>
                </c:pt>
                <c:pt idx="791">
                  <c:v>45077</c:v>
                </c:pt>
                <c:pt idx="792">
                  <c:v>45076</c:v>
                </c:pt>
                <c:pt idx="793">
                  <c:v>45075</c:v>
                </c:pt>
                <c:pt idx="794">
                  <c:v>45074</c:v>
                </c:pt>
                <c:pt idx="795">
                  <c:v>45073</c:v>
                </c:pt>
                <c:pt idx="796">
                  <c:v>45072</c:v>
                </c:pt>
                <c:pt idx="797">
                  <c:v>45071</c:v>
                </c:pt>
                <c:pt idx="798">
                  <c:v>45070</c:v>
                </c:pt>
                <c:pt idx="799">
                  <c:v>45069</c:v>
                </c:pt>
                <c:pt idx="800">
                  <c:v>45068</c:v>
                </c:pt>
                <c:pt idx="801">
                  <c:v>45067</c:v>
                </c:pt>
                <c:pt idx="802">
                  <c:v>45066</c:v>
                </c:pt>
                <c:pt idx="803">
                  <c:v>45065</c:v>
                </c:pt>
                <c:pt idx="804">
                  <c:v>45064</c:v>
                </c:pt>
                <c:pt idx="805">
                  <c:v>45063</c:v>
                </c:pt>
                <c:pt idx="806">
                  <c:v>45062</c:v>
                </c:pt>
                <c:pt idx="807">
                  <c:v>45061</c:v>
                </c:pt>
                <c:pt idx="808">
                  <c:v>45060</c:v>
                </c:pt>
                <c:pt idx="809">
                  <c:v>45059</c:v>
                </c:pt>
                <c:pt idx="810">
                  <c:v>45058</c:v>
                </c:pt>
                <c:pt idx="811">
                  <c:v>45057</c:v>
                </c:pt>
                <c:pt idx="812">
                  <c:v>45056</c:v>
                </c:pt>
                <c:pt idx="813">
                  <c:v>45055</c:v>
                </c:pt>
                <c:pt idx="814">
                  <c:v>45054</c:v>
                </c:pt>
                <c:pt idx="815">
                  <c:v>45053</c:v>
                </c:pt>
                <c:pt idx="816">
                  <c:v>45052</c:v>
                </c:pt>
                <c:pt idx="817">
                  <c:v>45051</c:v>
                </c:pt>
                <c:pt idx="818">
                  <c:v>45050</c:v>
                </c:pt>
                <c:pt idx="819">
                  <c:v>45049</c:v>
                </c:pt>
                <c:pt idx="820">
                  <c:v>45048</c:v>
                </c:pt>
                <c:pt idx="821">
                  <c:v>45047</c:v>
                </c:pt>
                <c:pt idx="822">
                  <c:v>45046</c:v>
                </c:pt>
                <c:pt idx="823">
                  <c:v>45045</c:v>
                </c:pt>
                <c:pt idx="824">
                  <c:v>45044</c:v>
                </c:pt>
                <c:pt idx="825">
                  <c:v>45043</c:v>
                </c:pt>
                <c:pt idx="826">
                  <c:v>45042</c:v>
                </c:pt>
                <c:pt idx="827">
                  <c:v>45041</c:v>
                </c:pt>
                <c:pt idx="828">
                  <c:v>45040</c:v>
                </c:pt>
                <c:pt idx="829">
                  <c:v>45039</c:v>
                </c:pt>
                <c:pt idx="830">
                  <c:v>45038</c:v>
                </c:pt>
                <c:pt idx="831">
                  <c:v>45037</c:v>
                </c:pt>
                <c:pt idx="832">
                  <c:v>45036</c:v>
                </c:pt>
                <c:pt idx="833">
                  <c:v>45035</c:v>
                </c:pt>
                <c:pt idx="834">
                  <c:v>45034</c:v>
                </c:pt>
                <c:pt idx="835">
                  <c:v>45033</c:v>
                </c:pt>
                <c:pt idx="836">
                  <c:v>45032</c:v>
                </c:pt>
                <c:pt idx="837">
                  <c:v>45031</c:v>
                </c:pt>
                <c:pt idx="838">
                  <c:v>45030</c:v>
                </c:pt>
                <c:pt idx="839">
                  <c:v>45029</c:v>
                </c:pt>
                <c:pt idx="840">
                  <c:v>45028</c:v>
                </c:pt>
                <c:pt idx="841">
                  <c:v>45027</c:v>
                </c:pt>
                <c:pt idx="842">
                  <c:v>45026</c:v>
                </c:pt>
                <c:pt idx="843">
                  <c:v>45025</c:v>
                </c:pt>
                <c:pt idx="844">
                  <c:v>45024</c:v>
                </c:pt>
                <c:pt idx="845">
                  <c:v>45023</c:v>
                </c:pt>
                <c:pt idx="846">
                  <c:v>45022</c:v>
                </c:pt>
                <c:pt idx="847">
                  <c:v>45021</c:v>
                </c:pt>
                <c:pt idx="848">
                  <c:v>45020</c:v>
                </c:pt>
                <c:pt idx="849">
                  <c:v>45019</c:v>
                </c:pt>
                <c:pt idx="850">
                  <c:v>45018</c:v>
                </c:pt>
                <c:pt idx="851">
                  <c:v>45017</c:v>
                </c:pt>
                <c:pt idx="852">
                  <c:v>45016</c:v>
                </c:pt>
                <c:pt idx="853">
                  <c:v>45015</c:v>
                </c:pt>
                <c:pt idx="854">
                  <c:v>45014</c:v>
                </c:pt>
                <c:pt idx="855">
                  <c:v>45013</c:v>
                </c:pt>
                <c:pt idx="856">
                  <c:v>45012</c:v>
                </c:pt>
                <c:pt idx="857">
                  <c:v>45011</c:v>
                </c:pt>
                <c:pt idx="858">
                  <c:v>45010</c:v>
                </c:pt>
                <c:pt idx="859">
                  <c:v>45009</c:v>
                </c:pt>
                <c:pt idx="860">
                  <c:v>45008</c:v>
                </c:pt>
                <c:pt idx="861">
                  <c:v>45007</c:v>
                </c:pt>
                <c:pt idx="862">
                  <c:v>45006</c:v>
                </c:pt>
                <c:pt idx="863">
                  <c:v>45005</c:v>
                </c:pt>
                <c:pt idx="864">
                  <c:v>45004</c:v>
                </c:pt>
                <c:pt idx="865">
                  <c:v>45003</c:v>
                </c:pt>
                <c:pt idx="866">
                  <c:v>45002</c:v>
                </c:pt>
                <c:pt idx="867">
                  <c:v>45001</c:v>
                </c:pt>
                <c:pt idx="868">
                  <c:v>45000</c:v>
                </c:pt>
                <c:pt idx="869">
                  <c:v>44999</c:v>
                </c:pt>
                <c:pt idx="870">
                  <c:v>44998</c:v>
                </c:pt>
                <c:pt idx="871">
                  <c:v>44997</c:v>
                </c:pt>
                <c:pt idx="872">
                  <c:v>44996</c:v>
                </c:pt>
                <c:pt idx="873">
                  <c:v>44995</c:v>
                </c:pt>
                <c:pt idx="874">
                  <c:v>44994</c:v>
                </c:pt>
                <c:pt idx="875">
                  <c:v>44993</c:v>
                </c:pt>
                <c:pt idx="876">
                  <c:v>44992</c:v>
                </c:pt>
                <c:pt idx="877">
                  <c:v>44991</c:v>
                </c:pt>
                <c:pt idx="878">
                  <c:v>44990</c:v>
                </c:pt>
                <c:pt idx="879">
                  <c:v>44989</c:v>
                </c:pt>
                <c:pt idx="880">
                  <c:v>44988</c:v>
                </c:pt>
                <c:pt idx="881">
                  <c:v>44987</c:v>
                </c:pt>
                <c:pt idx="882">
                  <c:v>44986</c:v>
                </c:pt>
                <c:pt idx="883">
                  <c:v>44985</c:v>
                </c:pt>
                <c:pt idx="884">
                  <c:v>44984</c:v>
                </c:pt>
                <c:pt idx="885">
                  <c:v>44983</c:v>
                </c:pt>
                <c:pt idx="886">
                  <c:v>44982</c:v>
                </c:pt>
                <c:pt idx="887">
                  <c:v>44981</c:v>
                </c:pt>
                <c:pt idx="888">
                  <c:v>44980</c:v>
                </c:pt>
                <c:pt idx="889">
                  <c:v>44979</c:v>
                </c:pt>
                <c:pt idx="890">
                  <c:v>44978</c:v>
                </c:pt>
                <c:pt idx="891">
                  <c:v>44977</c:v>
                </c:pt>
                <c:pt idx="892">
                  <c:v>44976</c:v>
                </c:pt>
                <c:pt idx="893">
                  <c:v>44975</c:v>
                </c:pt>
                <c:pt idx="894">
                  <c:v>44974</c:v>
                </c:pt>
                <c:pt idx="895">
                  <c:v>44973</c:v>
                </c:pt>
                <c:pt idx="896">
                  <c:v>44972</c:v>
                </c:pt>
                <c:pt idx="897">
                  <c:v>44971</c:v>
                </c:pt>
                <c:pt idx="898">
                  <c:v>44970</c:v>
                </c:pt>
                <c:pt idx="899">
                  <c:v>44969</c:v>
                </c:pt>
                <c:pt idx="900">
                  <c:v>44968</c:v>
                </c:pt>
                <c:pt idx="901">
                  <c:v>44967</c:v>
                </c:pt>
                <c:pt idx="902">
                  <c:v>44966</c:v>
                </c:pt>
                <c:pt idx="903">
                  <c:v>44965</c:v>
                </c:pt>
                <c:pt idx="904">
                  <c:v>44964</c:v>
                </c:pt>
                <c:pt idx="905">
                  <c:v>44963</c:v>
                </c:pt>
                <c:pt idx="906">
                  <c:v>44962</c:v>
                </c:pt>
                <c:pt idx="907">
                  <c:v>44961</c:v>
                </c:pt>
                <c:pt idx="908">
                  <c:v>44960</c:v>
                </c:pt>
                <c:pt idx="909">
                  <c:v>44959</c:v>
                </c:pt>
                <c:pt idx="910">
                  <c:v>44958</c:v>
                </c:pt>
                <c:pt idx="911">
                  <c:v>44957</c:v>
                </c:pt>
                <c:pt idx="912">
                  <c:v>44956</c:v>
                </c:pt>
                <c:pt idx="913">
                  <c:v>44955</c:v>
                </c:pt>
                <c:pt idx="914">
                  <c:v>44954</c:v>
                </c:pt>
                <c:pt idx="915">
                  <c:v>44953</c:v>
                </c:pt>
                <c:pt idx="916">
                  <c:v>44952</c:v>
                </c:pt>
                <c:pt idx="917">
                  <c:v>44951</c:v>
                </c:pt>
                <c:pt idx="918">
                  <c:v>44950</c:v>
                </c:pt>
                <c:pt idx="919">
                  <c:v>44949</c:v>
                </c:pt>
                <c:pt idx="920">
                  <c:v>44948</c:v>
                </c:pt>
                <c:pt idx="921">
                  <c:v>44947</c:v>
                </c:pt>
                <c:pt idx="922">
                  <c:v>44946</c:v>
                </c:pt>
                <c:pt idx="923">
                  <c:v>44945</c:v>
                </c:pt>
                <c:pt idx="924">
                  <c:v>44944</c:v>
                </c:pt>
                <c:pt idx="925">
                  <c:v>44943</c:v>
                </c:pt>
                <c:pt idx="926">
                  <c:v>44942</c:v>
                </c:pt>
                <c:pt idx="927">
                  <c:v>44941</c:v>
                </c:pt>
                <c:pt idx="928">
                  <c:v>44940</c:v>
                </c:pt>
                <c:pt idx="929">
                  <c:v>44939</c:v>
                </c:pt>
                <c:pt idx="930">
                  <c:v>44938</c:v>
                </c:pt>
                <c:pt idx="931">
                  <c:v>44937</c:v>
                </c:pt>
                <c:pt idx="932">
                  <c:v>44936</c:v>
                </c:pt>
                <c:pt idx="933">
                  <c:v>44935</c:v>
                </c:pt>
                <c:pt idx="934">
                  <c:v>44934</c:v>
                </c:pt>
                <c:pt idx="935">
                  <c:v>44933</c:v>
                </c:pt>
                <c:pt idx="936">
                  <c:v>44932</c:v>
                </c:pt>
                <c:pt idx="937">
                  <c:v>44931</c:v>
                </c:pt>
                <c:pt idx="938">
                  <c:v>44930</c:v>
                </c:pt>
                <c:pt idx="939">
                  <c:v>44929</c:v>
                </c:pt>
                <c:pt idx="940">
                  <c:v>44928</c:v>
                </c:pt>
                <c:pt idx="941">
                  <c:v>44927</c:v>
                </c:pt>
                <c:pt idx="942">
                  <c:v>44926</c:v>
                </c:pt>
                <c:pt idx="943">
                  <c:v>44925</c:v>
                </c:pt>
                <c:pt idx="944">
                  <c:v>44924</c:v>
                </c:pt>
                <c:pt idx="945">
                  <c:v>44923</c:v>
                </c:pt>
                <c:pt idx="946">
                  <c:v>44922</c:v>
                </c:pt>
                <c:pt idx="947">
                  <c:v>44921</c:v>
                </c:pt>
                <c:pt idx="948">
                  <c:v>44920</c:v>
                </c:pt>
                <c:pt idx="949">
                  <c:v>44919</c:v>
                </c:pt>
                <c:pt idx="950">
                  <c:v>44918</c:v>
                </c:pt>
                <c:pt idx="951">
                  <c:v>44917</c:v>
                </c:pt>
                <c:pt idx="952">
                  <c:v>44916</c:v>
                </c:pt>
                <c:pt idx="953">
                  <c:v>44915</c:v>
                </c:pt>
                <c:pt idx="954">
                  <c:v>44914</c:v>
                </c:pt>
                <c:pt idx="955">
                  <c:v>44913</c:v>
                </c:pt>
                <c:pt idx="956">
                  <c:v>44912</c:v>
                </c:pt>
                <c:pt idx="957">
                  <c:v>44911</c:v>
                </c:pt>
                <c:pt idx="958">
                  <c:v>44910</c:v>
                </c:pt>
                <c:pt idx="959">
                  <c:v>44909</c:v>
                </c:pt>
                <c:pt idx="960">
                  <c:v>44908</c:v>
                </c:pt>
                <c:pt idx="961">
                  <c:v>44907</c:v>
                </c:pt>
                <c:pt idx="962">
                  <c:v>44906</c:v>
                </c:pt>
                <c:pt idx="963">
                  <c:v>44905</c:v>
                </c:pt>
                <c:pt idx="964">
                  <c:v>44904</c:v>
                </c:pt>
                <c:pt idx="965">
                  <c:v>44903</c:v>
                </c:pt>
                <c:pt idx="966">
                  <c:v>44902</c:v>
                </c:pt>
                <c:pt idx="967">
                  <c:v>44901</c:v>
                </c:pt>
                <c:pt idx="968">
                  <c:v>44900</c:v>
                </c:pt>
                <c:pt idx="969">
                  <c:v>44899</c:v>
                </c:pt>
                <c:pt idx="970">
                  <c:v>44898</c:v>
                </c:pt>
                <c:pt idx="971">
                  <c:v>44897</c:v>
                </c:pt>
                <c:pt idx="972">
                  <c:v>44896</c:v>
                </c:pt>
                <c:pt idx="973">
                  <c:v>44895</c:v>
                </c:pt>
                <c:pt idx="974">
                  <c:v>44894</c:v>
                </c:pt>
                <c:pt idx="975">
                  <c:v>44893</c:v>
                </c:pt>
                <c:pt idx="976">
                  <c:v>44892</c:v>
                </c:pt>
                <c:pt idx="977">
                  <c:v>44891</c:v>
                </c:pt>
                <c:pt idx="978">
                  <c:v>44890</c:v>
                </c:pt>
                <c:pt idx="979">
                  <c:v>44889</c:v>
                </c:pt>
                <c:pt idx="980">
                  <c:v>44888</c:v>
                </c:pt>
                <c:pt idx="981">
                  <c:v>44887</c:v>
                </c:pt>
                <c:pt idx="982">
                  <c:v>44886</c:v>
                </c:pt>
                <c:pt idx="983">
                  <c:v>44885</c:v>
                </c:pt>
                <c:pt idx="984">
                  <c:v>44884</c:v>
                </c:pt>
                <c:pt idx="985">
                  <c:v>44883</c:v>
                </c:pt>
                <c:pt idx="986">
                  <c:v>44882</c:v>
                </c:pt>
                <c:pt idx="987">
                  <c:v>44881</c:v>
                </c:pt>
                <c:pt idx="988">
                  <c:v>44880</c:v>
                </c:pt>
                <c:pt idx="989">
                  <c:v>44879</c:v>
                </c:pt>
                <c:pt idx="990">
                  <c:v>44878</c:v>
                </c:pt>
                <c:pt idx="991">
                  <c:v>44877</c:v>
                </c:pt>
                <c:pt idx="992">
                  <c:v>44876</c:v>
                </c:pt>
                <c:pt idx="993">
                  <c:v>44875</c:v>
                </c:pt>
                <c:pt idx="994">
                  <c:v>44874</c:v>
                </c:pt>
                <c:pt idx="995">
                  <c:v>44873</c:v>
                </c:pt>
                <c:pt idx="996">
                  <c:v>44872</c:v>
                </c:pt>
                <c:pt idx="997">
                  <c:v>44871</c:v>
                </c:pt>
                <c:pt idx="998">
                  <c:v>44870</c:v>
                </c:pt>
                <c:pt idx="999">
                  <c:v>44869</c:v>
                </c:pt>
                <c:pt idx="1000">
                  <c:v>44868</c:v>
                </c:pt>
                <c:pt idx="1001">
                  <c:v>44867</c:v>
                </c:pt>
                <c:pt idx="1002">
                  <c:v>44866</c:v>
                </c:pt>
                <c:pt idx="1003">
                  <c:v>44865</c:v>
                </c:pt>
                <c:pt idx="1004">
                  <c:v>44864</c:v>
                </c:pt>
                <c:pt idx="1005">
                  <c:v>44863</c:v>
                </c:pt>
                <c:pt idx="1006">
                  <c:v>44862</c:v>
                </c:pt>
                <c:pt idx="1007">
                  <c:v>44861</c:v>
                </c:pt>
                <c:pt idx="1008">
                  <c:v>44860</c:v>
                </c:pt>
                <c:pt idx="1009">
                  <c:v>44859</c:v>
                </c:pt>
                <c:pt idx="1010">
                  <c:v>44858</c:v>
                </c:pt>
                <c:pt idx="1011">
                  <c:v>44857</c:v>
                </c:pt>
                <c:pt idx="1012">
                  <c:v>44856</c:v>
                </c:pt>
                <c:pt idx="1013">
                  <c:v>44855</c:v>
                </c:pt>
                <c:pt idx="1014">
                  <c:v>44854</c:v>
                </c:pt>
                <c:pt idx="1015">
                  <c:v>44853</c:v>
                </c:pt>
                <c:pt idx="1016">
                  <c:v>44852</c:v>
                </c:pt>
                <c:pt idx="1017">
                  <c:v>44851</c:v>
                </c:pt>
                <c:pt idx="1018">
                  <c:v>44850</c:v>
                </c:pt>
                <c:pt idx="1019">
                  <c:v>44849</c:v>
                </c:pt>
                <c:pt idx="1020">
                  <c:v>44848</c:v>
                </c:pt>
                <c:pt idx="1021">
                  <c:v>44847</c:v>
                </c:pt>
                <c:pt idx="1022">
                  <c:v>44846</c:v>
                </c:pt>
                <c:pt idx="1023">
                  <c:v>44845</c:v>
                </c:pt>
                <c:pt idx="1024">
                  <c:v>44844</c:v>
                </c:pt>
                <c:pt idx="1025">
                  <c:v>44843</c:v>
                </c:pt>
                <c:pt idx="1026">
                  <c:v>44842</c:v>
                </c:pt>
                <c:pt idx="1027">
                  <c:v>44841</c:v>
                </c:pt>
                <c:pt idx="1028">
                  <c:v>44840</c:v>
                </c:pt>
                <c:pt idx="1029">
                  <c:v>44839</c:v>
                </c:pt>
                <c:pt idx="1030">
                  <c:v>44838</c:v>
                </c:pt>
                <c:pt idx="1031">
                  <c:v>44837</c:v>
                </c:pt>
                <c:pt idx="1032">
                  <c:v>44836</c:v>
                </c:pt>
                <c:pt idx="1033">
                  <c:v>44835</c:v>
                </c:pt>
                <c:pt idx="1034">
                  <c:v>44834</c:v>
                </c:pt>
                <c:pt idx="1035">
                  <c:v>44833</c:v>
                </c:pt>
                <c:pt idx="1036">
                  <c:v>44832</c:v>
                </c:pt>
                <c:pt idx="1037">
                  <c:v>44831</c:v>
                </c:pt>
                <c:pt idx="1038">
                  <c:v>44830</c:v>
                </c:pt>
                <c:pt idx="1039">
                  <c:v>44829</c:v>
                </c:pt>
                <c:pt idx="1040">
                  <c:v>44828</c:v>
                </c:pt>
                <c:pt idx="1041">
                  <c:v>44827</c:v>
                </c:pt>
                <c:pt idx="1042">
                  <c:v>44826</c:v>
                </c:pt>
                <c:pt idx="1043">
                  <c:v>44825</c:v>
                </c:pt>
                <c:pt idx="1044">
                  <c:v>44824</c:v>
                </c:pt>
                <c:pt idx="1045">
                  <c:v>44823</c:v>
                </c:pt>
                <c:pt idx="1046">
                  <c:v>44822</c:v>
                </c:pt>
                <c:pt idx="1047">
                  <c:v>44821</c:v>
                </c:pt>
                <c:pt idx="1048">
                  <c:v>44820</c:v>
                </c:pt>
                <c:pt idx="1049">
                  <c:v>44819</c:v>
                </c:pt>
                <c:pt idx="1050">
                  <c:v>44818</c:v>
                </c:pt>
                <c:pt idx="1051">
                  <c:v>44817</c:v>
                </c:pt>
                <c:pt idx="1052">
                  <c:v>44816</c:v>
                </c:pt>
                <c:pt idx="1053">
                  <c:v>44815</c:v>
                </c:pt>
                <c:pt idx="1054">
                  <c:v>44814</c:v>
                </c:pt>
                <c:pt idx="1055">
                  <c:v>44813</c:v>
                </c:pt>
                <c:pt idx="1056">
                  <c:v>44812</c:v>
                </c:pt>
                <c:pt idx="1057">
                  <c:v>44811</c:v>
                </c:pt>
                <c:pt idx="1058">
                  <c:v>44810</c:v>
                </c:pt>
                <c:pt idx="1059">
                  <c:v>44809</c:v>
                </c:pt>
                <c:pt idx="1060">
                  <c:v>44808</c:v>
                </c:pt>
                <c:pt idx="1061">
                  <c:v>44807</c:v>
                </c:pt>
                <c:pt idx="1062">
                  <c:v>44806</c:v>
                </c:pt>
                <c:pt idx="1063">
                  <c:v>44805</c:v>
                </c:pt>
                <c:pt idx="1064">
                  <c:v>44804</c:v>
                </c:pt>
                <c:pt idx="1065">
                  <c:v>44803</c:v>
                </c:pt>
                <c:pt idx="1066">
                  <c:v>44802</c:v>
                </c:pt>
                <c:pt idx="1067">
                  <c:v>44801</c:v>
                </c:pt>
                <c:pt idx="1068">
                  <c:v>44800</c:v>
                </c:pt>
                <c:pt idx="1069">
                  <c:v>44799</c:v>
                </c:pt>
                <c:pt idx="1070">
                  <c:v>44798</c:v>
                </c:pt>
                <c:pt idx="1071">
                  <c:v>44797</c:v>
                </c:pt>
                <c:pt idx="1072">
                  <c:v>44796</c:v>
                </c:pt>
                <c:pt idx="1073">
                  <c:v>44795</c:v>
                </c:pt>
                <c:pt idx="1074">
                  <c:v>44794</c:v>
                </c:pt>
                <c:pt idx="1075">
                  <c:v>44793</c:v>
                </c:pt>
                <c:pt idx="1076">
                  <c:v>44792</c:v>
                </c:pt>
                <c:pt idx="1077">
                  <c:v>44791</c:v>
                </c:pt>
                <c:pt idx="1078">
                  <c:v>44790</c:v>
                </c:pt>
                <c:pt idx="1079">
                  <c:v>44789</c:v>
                </c:pt>
                <c:pt idx="1080">
                  <c:v>44788</c:v>
                </c:pt>
                <c:pt idx="1081">
                  <c:v>44787</c:v>
                </c:pt>
                <c:pt idx="1082">
                  <c:v>44786</c:v>
                </c:pt>
                <c:pt idx="1083">
                  <c:v>44785</c:v>
                </c:pt>
                <c:pt idx="1084">
                  <c:v>44784</c:v>
                </c:pt>
                <c:pt idx="1085">
                  <c:v>44783</c:v>
                </c:pt>
                <c:pt idx="1086">
                  <c:v>44782</c:v>
                </c:pt>
                <c:pt idx="1087">
                  <c:v>44781</c:v>
                </c:pt>
                <c:pt idx="1088">
                  <c:v>44780</c:v>
                </c:pt>
                <c:pt idx="1089">
                  <c:v>44779</c:v>
                </c:pt>
                <c:pt idx="1090">
                  <c:v>44778</c:v>
                </c:pt>
                <c:pt idx="1091">
                  <c:v>44777</c:v>
                </c:pt>
                <c:pt idx="1092">
                  <c:v>44776</c:v>
                </c:pt>
                <c:pt idx="1093">
                  <c:v>44775</c:v>
                </c:pt>
                <c:pt idx="1094">
                  <c:v>44774</c:v>
                </c:pt>
                <c:pt idx="1095">
                  <c:v>44773</c:v>
                </c:pt>
                <c:pt idx="1096">
                  <c:v>44772</c:v>
                </c:pt>
                <c:pt idx="1097">
                  <c:v>44771</c:v>
                </c:pt>
                <c:pt idx="1098">
                  <c:v>44770</c:v>
                </c:pt>
                <c:pt idx="1099">
                  <c:v>44769</c:v>
                </c:pt>
                <c:pt idx="1100">
                  <c:v>44768</c:v>
                </c:pt>
                <c:pt idx="1101">
                  <c:v>44767</c:v>
                </c:pt>
                <c:pt idx="1102">
                  <c:v>44766</c:v>
                </c:pt>
                <c:pt idx="1103">
                  <c:v>44765</c:v>
                </c:pt>
                <c:pt idx="1104">
                  <c:v>44764</c:v>
                </c:pt>
                <c:pt idx="1105">
                  <c:v>44763</c:v>
                </c:pt>
                <c:pt idx="1106">
                  <c:v>44762</c:v>
                </c:pt>
                <c:pt idx="1107">
                  <c:v>44761</c:v>
                </c:pt>
                <c:pt idx="1108">
                  <c:v>44760</c:v>
                </c:pt>
                <c:pt idx="1109">
                  <c:v>44759</c:v>
                </c:pt>
                <c:pt idx="1110">
                  <c:v>44758</c:v>
                </c:pt>
                <c:pt idx="1111">
                  <c:v>44757</c:v>
                </c:pt>
                <c:pt idx="1112">
                  <c:v>44756</c:v>
                </c:pt>
                <c:pt idx="1113">
                  <c:v>44755</c:v>
                </c:pt>
                <c:pt idx="1114">
                  <c:v>44754</c:v>
                </c:pt>
                <c:pt idx="1115">
                  <c:v>44753</c:v>
                </c:pt>
                <c:pt idx="1116">
                  <c:v>44752</c:v>
                </c:pt>
                <c:pt idx="1117">
                  <c:v>44751</c:v>
                </c:pt>
                <c:pt idx="1118">
                  <c:v>44750</c:v>
                </c:pt>
                <c:pt idx="1119">
                  <c:v>44749</c:v>
                </c:pt>
                <c:pt idx="1120">
                  <c:v>44748</c:v>
                </c:pt>
                <c:pt idx="1121">
                  <c:v>44747</c:v>
                </c:pt>
                <c:pt idx="1122">
                  <c:v>44746</c:v>
                </c:pt>
                <c:pt idx="1123">
                  <c:v>44745</c:v>
                </c:pt>
                <c:pt idx="1124">
                  <c:v>44744</c:v>
                </c:pt>
                <c:pt idx="1125">
                  <c:v>44743</c:v>
                </c:pt>
                <c:pt idx="1126">
                  <c:v>44742</c:v>
                </c:pt>
                <c:pt idx="1127">
                  <c:v>44741</c:v>
                </c:pt>
                <c:pt idx="1128">
                  <c:v>44740</c:v>
                </c:pt>
                <c:pt idx="1129">
                  <c:v>44739</c:v>
                </c:pt>
                <c:pt idx="1130">
                  <c:v>44738</c:v>
                </c:pt>
                <c:pt idx="1131">
                  <c:v>44737</c:v>
                </c:pt>
                <c:pt idx="1132">
                  <c:v>44736</c:v>
                </c:pt>
                <c:pt idx="1133">
                  <c:v>44735</c:v>
                </c:pt>
                <c:pt idx="1134">
                  <c:v>44734</c:v>
                </c:pt>
                <c:pt idx="1135">
                  <c:v>44733</c:v>
                </c:pt>
                <c:pt idx="1136">
                  <c:v>44732</c:v>
                </c:pt>
                <c:pt idx="1137">
                  <c:v>44731</c:v>
                </c:pt>
                <c:pt idx="1138">
                  <c:v>44730</c:v>
                </c:pt>
                <c:pt idx="1139">
                  <c:v>44729</c:v>
                </c:pt>
                <c:pt idx="1140">
                  <c:v>44728</c:v>
                </c:pt>
                <c:pt idx="1141">
                  <c:v>44727</c:v>
                </c:pt>
                <c:pt idx="1142">
                  <c:v>44726</c:v>
                </c:pt>
                <c:pt idx="1143">
                  <c:v>44725</c:v>
                </c:pt>
                <c:pt idx="1144">
                  <c:v>44724</c:v>
                </c:pt>
                <c:pt idx="1145">
                  <c:v>44723</c:v>
                </c:pt>
                <c:pt idx="1146">
                  <c:v>44722</c:v>
                </c:pt>
                <c:pt idx="1147">
                  <c:v>44721</c:v>
                </c:pt>
                <c:pt idx="1148">
                  <c:v>44720</c:v>
                </c:pt>
                <c:pt idx="1149">
                  <c:v>44719</c:v>
                </c:pt>
                <c:pt idx="1150">
                  <c:v>44718</c:v>
                </c:pt>
                <c:pt idx="1151">
                  <c:v>44717</c:v>
                </c:pt>
                <c:pt idx="1152">
                  <c:v>44716</c:v>
                </c:pt>
                <c:pt idx="1153">
                  <c:v>44715</c:v>
                </c:pt>
                <c:pt idx="1154">
                  <c:v>44714</c:v>
                </c:pt>
                <c:pt idx="1155">
                  <c:v>44713</c:v>
                </c:pt>
                <c:pt idx="1156">
                  <c:v>44712</c:v>
                </c:pt>
                <c:pt idx="1157">
                  <c:v>44711</c:v>
                </c:pt>
                <c:pt idx="1158">
                  <c:v>44710</c:v>
                </c:pt>
                <c:pt idx="1159">
                  <c:v>44709</c:v>
                </c:pt>
                <c:pt idx="1160">
                  <c:v>44708</c:v>
                </c:pt>
                <c:pt idx="1161">
                  <c:v>44707</c:v>
                </c:pt>
                <c:pt idx="1162">
                  <c:v>44706</c:v>
                </c:pt>
                <c:pt idx="1163">
                  <c:v>44705</c:v>
                </c:pt>
                <c:pt idx="1164">
                  <c:v>44704</c:v>
                </c:pt>
                <c:pt idx="1165">
                  <c:v>44703</c:v>
                </c:pt>
                <c:pt idx="1166">
                  <c:v>44702</c:v>
                </c:pt>
                <c:pt idx="1167">
                  <c:v>44701</c:v>
                </c:pt>
                <c:pt idx="1168">
                  <c:v>44700</c:v>
                </c:pt>
                <c:pt idx="1169">
                  <c:v>44699</c:v>
                </c:pt>
                <c:pt idx="1170">
                  <c:v>44698</c:v>
                </c:pt>
                <c:pt idx="1171">
                  <c:v>44697</c:v>
                </c:pt>
                <c:pt idx="1172">
                  <c:v>44696</c:v>
                </c:pt>
                <c:pt idx="1173">
                  <c:v>44695</c:v>
                </c:pt>
                <c:pt idx="1174">
                  <c:v>44694</c:v>
                </c:pt>
                <c:pt idx="1175">
                  <c:v>44693</c:v>
                </c:pt>
                <c:pt idx="1176">
                  <c:v>44692</c:v>
                </c:pt>
                <c:pt idx="1177">
                  <c:v>44691</c:v>
                </c:pt>
                <c:pt idx="1178">
                  <c:v>44690</c:v>
                </c:pt>
                <c:pt idx="1179">
                  <c:v>44689</c:v>
                </c:pt>
                <c:pt idx="1180">
                  <c:v>44688</c:v>
                </c:pt>
                <c:pt idx="1181">
                  <c:v>44687</c:v>
                </c:pt>
                <c:pt idx="1182">
                  <c:v>44686</c:v>
                </c:pt>
                <c:pt idx="1183">
                  <c:v>44685</c:v>
                </c:pt>
                <c:pt idx="1184">
                  <c:v>44684</c:v>
                </c:pt>
                <c:pt idx="1185">
                  <c:v>44683</c:v>
                </c:pt>
                <c:pt idx="1186">
                  <c:v>44682</c:v>
                </c:pt>
                <c:pt idx="1187">
                  <c:v>44681</c:v>
                </c:pt>
                <c:pt idx="1188">
                  <c:v>44680</c:v>
                </c:pt>
                <c:pt idx="1189">
                  <c:v>44679</c:v>
                </c:pt>
                <c:pt idx="1190">
                  <c:v>44678</c:v>
                </c:pt>
                <c:pt idx="1191">
                  <c:v>44677</c:v>
                </c:pt>
                <c:pt idx="1192">
                  <c:v>44676</c:v>
                </c:pt>
                <c:pt idx="1193">
                  <c:v>44675</c:v>
                </c:pt>
                <c:pt idx="1194">
                  <c:v>44674</c:v>
                </c:pt>
                <c:pt idx="1195">
                  <c:v>44673</c:v>
                </c:pt>
                <c:pt idx="1196">
                  <c:v>44672</c:v>
                </c:pt>
                <c:pt idx="1197">
                  <c:v>44671</c:v>
                </c:pt>
                <c:pt idx="1198">
                  <c:v>44670</c:v>
                </c:pt>
                <c:pt idx="1199">
                  <c:v>44669</c:v>
                </c:pt>
                <c:pt idx="1200">
                  <c:v>44668</c:v>
                </c:pt>
                <c:pt idx="1201">
                  <c:v>44667</c:v>
                </c:pt>
                <c:pt idx="1202">
                  <c:v>44666</c:v>
                </c:pt>
                <c:pt idx="1203">
                  <c:v>44665</c:v>
                </c:pt>
                <c:pt idx="1204">
                  <c:v>44664</c:v>
                </c:pt>
                <c:pt idx="1205">
                  <c:v>44663</c:v>
                </c:pt>
                <c:pt idx="1206">
                  <c:v>44662</c:v>
                </c:pt>
                <c:pt idx="1207">
                  <c:v>44661</c:v>
                </c:pt>
                <c:pt idx="1208">
                  <c:v>44660</c:v>
                </c:pt>
                <c:pt idx="1209">
                  <c:v>44659</c:v>
                </c:pt>
                <c:pt idx="1210">
                  <c:v>44658</c:v>
                </c:pt>
                <c:pt idx="1211">
                  <c:v>44657</c:v>
                </c:pt>
                <c:pt idx="1212">
                  <c:v>44656</c:v>
                </c:pt>
                <c:pt idx="1213">
                  <c:v>44655</c:v>
                </c:pt>
                <c:pt idx="1214">
                  <c:v>44654</c:v>
                </c:pt>
                <c:pt idx="1215">
                  <c:v>44653</c:v>
                </c:pt>
                <c:pt idx="1216">
                  <c:v>44652</c:v>
                </c:pt>
                <c:pt idx="1217">
                  <c:v>44651</c:v>
                </c:pt>
                <c:pt idx="1218">
                  <c:v>44650</c:v>
                </c:pt>
                <c:pt idx="1219">
                  <c:v>44649</c:v>
                </c:pt>
                <c:pt idx="1220">
                  <c:v>44648</c:v>
                </c:pt>
                <c:pt idx="1221">
                  <c:v>44647</c:v>
                </c:pt>
                <c:pt idx="1222">
                  <c:v>44646</c:v>
                </c:pt>
                <c:pt idx="1223">
                  <c:v>44645</c:v>
                </c:pt>
                <c:pt idx="1224">
                  <c:v>44644</c:v>
                </c:pt>
                <c:pt idx="1225">
                  <c:v>44643</c:v>
                </c:pt>
                <c:pt idx="1226">
                  <c:v>44642</c:v>
                </c:pt>
                <c:pt idx="1227">
                  <c:v>44641</c:v>
                </c:pt>
                <c:pt idx="1228">
                  <c:v>44640</c:v>
                </c:pt>
                <c:pt idx="1229">
                  <c:v>44639</c:v>
                </c:pt>
                <c:pt idx="1230">
                  <c:v>44638</c:v>
                </c:pt>
                <c:pt idx="1231">
                  <c:v>44637</c:v>
                </c:pt>
                <c:pt idx="1232">
                  <c:v>44636</c:v>
                </c:pt>
                <c:pt idx="1233">
                  <c:v>44635</c:v>
                </c:pt>
                <c:pt idx="1234">
                  <c:v>44634</c:v>
                </c:pt>
                <c:pt idx="1235">
                  <c:v>44633</c:v>
                </c:pt>
                <c:pt idx="1236">
                  <c:v>44632</c:v>
                </c:pt>
                <c:pt idx="1237">
                  <c:v>44631</c:v>
                </c:pt>
                <c:pt idx="1238">
                  <c:v>44630</c:v>
                </c:pt>
                <c:pt idx="1239">
                  <c:v>44629</c:v>
                </c:pt>
                <c:pt idx="1240">
                  <c:v>44628</c:v>
                </c:pt>
                <c:pt idx="1241">
                  <c:v>44627</c:v>
                </c:pt>
                <c:pt idx="1242">
                  <c:v>44626</c:v>
                </c:pt>
                <c:pt idx="1243">
                  <c:v>44625</c:v>
                </c:pt>
                <c:pt idx="1244">
                  <c:v>44624</c:v>
                </c:pt>
                <c:pt idx="1245">
                  <c:v>44623</c:v>
                </c:pt>
                <c:pt idx="1246">
                  <c:v>44622</c:v>
                </c:pt>
                <c:pt idx="1247">
                  <c:v>44621</c:v>
                </c:pt>
                <c:pt idx="1248">
                  <c:v>44620</c:v>
                </c:pt>
                <c:pt idx="1249">
                  <c:v>44619</c:v>
                </c:pt>
                <c:pt idx="1250">
                  <c:v>44618</c:v>
                </c:pt>
                <c:pt idx="1251">
                  <c:v>44617</c:v>
                </c:pt>
                <c:pt idx="1252">
                  <c:v>44616</c:v>
                </c:pt>
                <c:pt idx="1253">
                  <c:v>44615</c:v>
                </c:pt>
              </c:numCache>
            </c:numRef>
          </c:cat>
          <c:val>
            <c:numRef>
              <c:f>Calculations!$D$3:$D$1256</c:f>
              <c:numCache>
                <c:formatCode>0"M"</c:formatCode>
                <c:ptCount val="1254"/>
                <c:pt idx="0">
                  <c:v>30.932088</c:v>
                </c:pt>
                <c:pt idx="1">
                  <c:v>33.71622</c:v>
                </c:pt>
                <c:pt idx="2">
                  <c:v>26.300138</c:v>
                </c:pt>
                <c:pt idx="3">
                  <c:v>28.712095000000001</c:v>
                </c:pt>
                <c:pt idx="4">
                  <c:v>42.902265999999997</c:v>
                </c:pt>
                <c:pt idx="5">
                  <c:v>28.294851999999999</c:v>
                </c:pt>
                <c:pt idx="6">
                  <c:v>37.483702000000001</c:v>
                </c:pt>
                <c:pt idx="7">
                  <c:v>40.297556</c:v>
                </c:pt>
                <c:pt idx="8">
                  <c:v>37.833807</c:v>
                </c:pt>
                <c:pt idx="9">
                  <c:v>31.855830999999998</c:v>
                </c:pt>
                <c:pt idx="10">
                  <c:v>39.535926000000003</c:v>
                </c:pt>
                <c:pt idx="11">
                  <c:v>34.907294</c:v>
                </c:pt>
                <c:pt idx="12">
                  <c:v>35.702596999999997</c:v>
                </c:pt>
                <c:pt idx="13">
                  <c:v>50.518307</c:v>
                </c:pt>
                <c:pt idx="14">
                  <c:v>30.370591000000001</c:v>
                </c:pt>
                <c:pt idx="15">
                  <c:v>38.155121000000001</c:v>
                </c:pt>
                <c:pt idx="16">
                  <c:v>45.691986999999997</c:v>
                </c:pt>
                <c:pt idx="17">
                  <c:v>36.604139000000004</c:v>
                </c:pt>
                <c:pt idx="18">
                  <c:v>29.632352999999998</c:v>
                </c:pt>
                <c:pt idx="19">
                  <c:v>30.894178</c:v>
                </c:pt>
                <c:pt idx="20">
                  <c:v>39.256830000000001</c:v>
                </c:pt>
                <c:pt idx="21">
                  <c:v>58.887779999999999</c:v>
                </c:pt>
                <c:pt idx="22">
                  <c:v>119.21713800000001</c:v>
                </c:pt>
                <c:pt idx="23">
                  <c:v>50.480814000000002</c:v>
                </c:pt>
                <c:pt idx="24">
                  <c:v>31.755697999999999</c:v>
                </c:pt>
                <c:pt idx="25">
                  <c:v>38.378757</c:v>
                </c:pt>
                <c:pt idx="26">
                  <c:v>37.311725000000003</c:v>
                </c:pt>
                <c:pt idx="27">
                  <c:v>75.350733000000005</c:v>
                </c:pt>
                <c:pt idx="28">
                  <c:v>44.360509</c:v>
                </c:pt>
                <c:pt idx="29">
                  <c:v>32.086261999999998</c:v>
                </c:pt>
                <c:pt idx="30">
                  <c:v>33.284157999999998</c:v>
                </c:pt>
                <c:pt idx="31">
                  <c:v>29.337762999999999</c:v>
                </c:pt>
                <c:pt idx="32">
                  <c:v>27.639990999999998</c:v>
                </c:pt>
                <c:pt idx="33">
                  <c:v>39.325980999999999</c:v>
                </c:pt>
                <c:pt idx="34">
                  <c:v>31.303317</c:v>
                </c:pt>
                <c:pt idx="35">
                  <c:v>38.102502000000001</c:v>
                </c:pt>
                <c:pt idx="36">
                  <c:v>39.832500000000003</c:v>
                </c:pt>
                <c:pt idx="37">
                  <c:v>51.979242999999997</c:v>
                </c:pt>
                <c:pt idx="38">
                  <c:v>29.915592</c:v>
                </c:pt>
                <c:pt idx="39">
                  <c:v>33.139121000000003</c:v>
                </c:pt>
                <c:pt idx="40">
                  <c:v>29.113319000000001</c:v>
                </c:pt>
                <c:pt idx="41">
                  <c:v>51.679406</c:v>
                </c:pt>
                <c:pt idx="42">
                  <c:v>34.700004999999997</c:v>
                </c:pt>
                <c:pt idx="43">
                  <c:v>28.549752999999999</c:v>
                </c:pt>
                <c:pt idx="44">
                  <c:v>34.892043999999999</c:v>
                </c:pt>
                <c:pt idx="45">
                  <c:v>33.393545000000003</c:v>
                </c:pt>
                <c:pt idx="46">
                  <c:v>38.938882</c:v>
                </c:pt>
                <c:pt idx="47">
                  <c:v>42.460923999999999</c:v>
                </c:pt>
                <c:pt idx="48">
                  <c:v>29.470372999999999</c:v>
                </c:pt>
                <c:pt idx="49">
                  <c:v>34.314810000000001</c:v>
                </c:pt>
                <c:pt idx="50">
                  <c:v>43.318477999999999</c:v>
                </c:pt>
                <c:pt idx="51">
                  <c:v>64.347317000000004</c:v>
                </c:pt>
                <c:pt idx="52">
                  <c:v>38.492128000000001</c:v>
                </c:pt>
                <c:pt idx="53">
                  <c:v>56.193682000000003</c:v>
                </c:pt>
                <c:pt idx="54">
                  <c:v>75.205042000000006</c:v>
                </c:pt>
                <c:pt idx="55">
                  <c:v>29.663143000000002</c:v>
                </c:pt>
                <c:pt idx="56">
                  <c:v>41.043619999999997</c:v>
                </c:pt>
                <c:pt idx="57">
                  <c:v>44.002926000000002</c:v>
                </c:pt>
                <c:pt idx="58">
                  <c:v>29.314055</c:v>
                </c:pt>
                <c:pt idx="59">
                  <c:v>35.217469000000001</c:v>
                </c:pt>
                <c:pt idx="60">
                  <c:v>77.903486999999998</c:v>
                </c:pt>
                <c:pt idx="61">
                  <c:v>74.265962999999999</c:v>
                </c:pt>
                <c:pt idx="62">
                  <c:v>55.176543000000002</c:v>
                </c:pt>
                <c:pt idx="63">
                  <c:v>41.667254999999997</c:v>
                </c:pt>
                <c:pt idx="64">
                  <c:v>33.224732000000003</c:v>
                </c:pt>
                <c:pt idx="65">
                  <c:v>36.41433</c:v>
                </c:pt>
                <c:pt idx="66">
                  <c:v>43.763196000000001</c:v>
                </c:pt>
                <c:pt idx="67">
                  <c:v>63.470148999999999</c:v>
                </c:pt>
                <c:pt idx="68">
                  <c:v>56.607202000000001</c:v>
                </c:pt>
                <c:pt idx="69">
                  <c:v>48.126111000000002</c:v>
                </c:pt>
                <c:pt idx="70">
                  <c:v>44.726452999999999</c:v>
                </c:pt>
                <c:pt idx="71">
                  <c:v>51.875315999999998</c:v>
                </c:pt>
                <c:pt idx="72">
                  <c:v>43.641952000000003</c:v>
                </c:pt>
                <c:pt idx="73">
                  <c:v>48.002540000000003</c:v>
                </c:pt>
                <c:pt idx="74">
                  <c:v>50.594338999999998</c:v>
                </c:pt>
                <c:pt idx="75">
                  <c:v>68.302045000000007</c:v>
                </c:pt>
                <c:pt idx="76">
                  <c:v>116.804328</c:v>
                </c:pt>
                <c:pt idx="77">
                  <c:v>87.710359999999994</c:v>
                </c:pt>
                <c:pt idx="78">
                  <c:v>109.32711500000001</c:v>
                </c:pt>
                <c:pt idx="79">
                  <c:v>123.15935899999999</c:v>
                </c:pt>
                <c:pt idx="80">
                  <c:v>95.553617000000003</c:v>
                </c:pt>
                <c:pt idx="81">
                  <c:v>53.679198</c:v>
                </c:pt>
                <c:pt idx="82">
                  <c:v>41.267315000000004</c:v>
                </c:pt>
                <c:pt idx="83">
                  <c:v>63.547558000000002</c:v>
                </c:pt>
                <c:pt idx="84">
                  <c:v>52.548226</c:v>
                </c:pt>
                <c:pt idx="85">
                  <c:v>27.317661000000001</c:v>
                </c:pt>
                <c:pt idx="86">
                  <c:v>32.990972999999997</c:v>
                </c:pt>
                <c:pt idx="87">
                  <c:v>31.171161000000001</c:v>
                </c:pt>
                <c:pt idx="88">
                  <c:v>41.625365000000002</c:v>
                </c:pt>
                <c:pt idx="89">
                  <c:v>60.056916999999999</c:v>
                </c:pt>
                <c:pt idx="90">
                  <c:v>38.921112999999998</c:v>
                </c:pt>
                <c:pt idx="91">
                  <c:v>39.442878</c:v>
                </c:pt>
                <c:pt idx="92">
                  <c:v>40.414867000000001</c:v>
                </c:pt>
                <c:pt idx="93">
                  <c:v>47.341752</c:v>
                </c:pt>
                <c:pt idx="94">
                  <c:v>38.096662999999999</c:v>
                </c:pt>
                <c:pt idx="95">
                  <c:v>41.270761</c:v>
                </c:pt>
                <c:pt idx="96">
                  <c:v>43.679284000000003</c:v>
                </c:pt>
                <c:pt idx="97">
                  <c:v>54.002879999999998</c:v>
                </c:pt>
                <c:pt idx="98">
                  <c:v>61.829231</c:v>
                </c:pt>
                <c:pt idx="99">
                  <c:v>59.802821000000002</c:v>
                </c:pt>
                <c:pt idx="100">
                  <c:v>49.863754999999998</c:v>
                </c:pt>
                <c:pt idx="101">
                  <c:v>38.610084999999998</c:v>
                </c:pt>
                <c:pt idx="102">
                  <c:v>60.853084000000003</c:v>
                </c:pt>
                <c:pt idx="103">
                  <c:v>42.948447000000002</c:v>
                </c:pt>
                <c:pt idx="104">
                  <c:v>51.771737000000002</c:v>
                </c:pt>
                <c:pt idx="105">
                  <c:v>40.548571000000003</c:v>
                </c:pt>
                <c:pt idx="106">
                  <c:v>39.120603000000003</c:v>
                </c:pt>
                <c:pt idx="107">
                  <c:v>58.957977</c:v>
                </c:pt>
                <c:pt idx="108">
                  <c:v>42.387585000000001</c:v>
                </c:pt>
                <c:pt idx="109">
                  <c:v>55.32385</c:v>
                </c:pt>
                <c:pt idx="110">
                  <c:v>30.001664999999999</c:v>
                </c:pt>
                <c:pt idx="111">
                  <c:v>28.566708999999999</c:v>
                </c:pt>
                <c:pt idx="112">
                  <c:v>42.975133</c:v>
                </c:pt>
                <c:pt idx="113">
                  <c:v>27.031084</c:v>
                </c:pt>
                <c:pt idx="114">
                  <c:v>31.346512000000001</c:v>
                </c:pt>
                <c:pt idx="115">
                  <c:v>32.285249</c:v>
                </c:pt>
                <c:pt idx="116">
                  <c:v>23.713726000000001</c:v>
                </c:pt>
                <c:pt idx="117">
                  <c:v>35.419925999999997</c:v>
                </c:pt>
                <c:pt idx="118">
                  <c:v>77.539276000000001</c:v>
                </c:pt>
                <c:pt idx="119">
                  <c:v>60.897095</c:v>
                </c:pt>
                <c:pt idx="120">
                  <c:v>38.832042000000001</c:v>
                </c:pt>
                <c:pt idx="121">
                  <c:v>29.713812000000001</c:v>
                </c:pt>
                <c:pt idx="122">
                  <c:v>37.285868000000001</c:v>
                </c:pt>
                <c:pt idx="123">
                  <c:v>36.162376999999999</c:v>
                </c:pt>
                <c:pt idx="124">
                  <c:v>32.020727999999998</c:v>
                </c:pt>
                <c:pt idx="125">
                  <c:v>26.091716000000002</c:v>
                </c:pt>
                <c:pt idx="126">
                  <c:v>41.587187999999998</c:v>
                </c:pt>
                <c:pt idx="127">
                  <c:v>49.428331999999997</c:v>
                </c:pt>
                <c:pt idx="128">
                  <c:v>25.890737999999999</c:v>
                </c:pt>
                <c:pt idx="129">
                  <c:v>26.404364000000001</c:v>
                </c:pt>
                <c:pt idx="130">
                  <c:v>41.448217</c:v>
                </c:pt>
                <c:pt idx="131">
                  <c:v>39.951456</c:v>
                </c:pt>
                <c:pt idx="132">
                  <c:v>42.370123</c:v>
                </c:pt>
                <c:pt idx="133">
                  <c:v>24.757276000000001</c:v>
                </c:pt>
                <c:pt idx="134">
                  <c:v>31.291257000000002</c:v>
                </c:pt>
                <c:pt idx="135">
                  <c:v>24.711649999999999</c:v>
                </c:pt>
                <c:pt idx="136">
                  <c:v>27.262654999999999</c:v>
                </c:pt>
                <c:pt idx="137">
                  <c:v>36.811525000000003</c:v>
                </c:pt>
                <c:pt idx="138">
                  <c:v>25.033291999999999</c:v>
                </c:pt>
                <c:pt idx="139">
                  <c:v>28.084164000000001</c:v>
                </c:pt>
                <c:pt idx="140">
                  <c:v>31.849830999999998</c:v>
                </c:pt>
                <c:pt idx="141">
                  <c:v>27.515605999999998</c:v>
                </c:pt>
                <c:pt idx="142">
                  <c:v>33.956578999999998</c:v>
                </c:pt>
                <c:pt idx="143">
                  <c:v>24.819655000000001</c:v>
                </c:pt>
                <c:pt idx="144">
                  <c:v>28.32124</c:v>
                </c:pt>
                <c:pt idx="145">
                  <c:v>27.367146999999999</c:v>
                </c:pt>
                <c:pt idx="146">
                  <c:v>16.174499999999998</c:v>
                </c:pt>
                <c:pt idx="147">
                  <c:v>15.007497000000001</c:v>
                </c:pt>
                <c:pt idx="148">
                  <c:v>28.070007</c:v>
                </c:pt>
                <c:pt idx="149">
                  <c:v>88.279184000000001</c:v>
                </c:pt>
                <c:pt idx="150">
                  <c:v>39.918739000000002</c:v>
                </c:pt>
                <c:pt idx="151">
                  <c:v>43.281443000000003</c:v>
                </c:pt>
                <c:pt idx="152">
                  <c:v>35.948130999999997</c:v>
                </c:pt>
                <c:pt idx="153">
                  <c:v>37.552095999999999</c:v>
                </c:pt>
                <c:pt idx="154">
                  <c:v>28.768080000000001</c:v>
                </c:pt>
                <c:pt idx="155">
                  <c:v>28.204084000000002</c:v>
                </c:pt>
                <c:pt idx="156">
                  <c:v>35.385784999999998</c:v>
                </c:pt>
                <c:pt idx="157">
                  <c:v>31.199864000000002</c:v>
                </c:pt>
                <c:pt idx="158">
                  <c:v>46.819363000000003</c:v>
                </c:pt>
                <c:pt idx="159">
                  <c:v>44.178069000000001</c:v>
                </c:pt>
                <c:pt idx="160">
                  <c:v>41.140219999999999</c:v>
                </c:pt>
                <c:pt idx="161">
                  <c:v>48.745716000000002</c:v>
                </c:pt>
                <c:pt idx="162">
                  <c:v>32.214827999999997</c:v>
                </c:pt>
                <c:pt idx="163">
                  <c:v>39.523184999999998</c:v>
                </c:pt>
                <c:pt idx="164">
                  <c:v>24.892447000000001</c:v>
                </c:pt>
                <c:pt idx="165">
                  <c:v>28.061637999999999</c:v>
                </c:pt>
                <c:pt idx="166">
                  <c:v>41.673737000000003</c:v>
                </c:pt>
                <c:pt idx="167">
                  <c:v>40.685671999999997</c:v>
                </c:pt>
                <c:pt idx="168">
                  <c:v>31.530843999999998</c:v>
                </c:pt>
                <c:pt idx="169">
                  <c:v>58.800041999999998</c:v>
                </c:pt>
                <c:pt idx="170">
                  <c:v>32.768988999999998</c:v>
                </c:pt>
                <c:pt idx="171">
                  <c:v>31.197866999999999</c:v>
                </c:pt>
                <c:pt idx="172">
                  <c:v>36.512464999999999</c:v>
                </c:pt>
                <c:pt idx="173">
                  <c:v>86.591144</c:v>
                </c:pt>
                <c:pt idx="174">
                  <c:v>42.620308999999999</c:v>
                </c:pt>
                <c:pt idx="175">
                  <c:v>46.212943000000003</c:v>
                </c:pt>
                <c:pt idx="176">
                  <c:v>38.942917999999999</c:v>
                </c:pt>
                <c:pt idx="177">
                  <c:v>35.456012000000001</c:v>
                </c:pt>
                <c:pt idx="178">
                  <c:v>36.075845999999999</c:v>
                </c:pt>
                <c:pt idx="179">
                  <c:v>52.878382999999999</c:v>
                </c:pt>
                <c:pt idx="180">
                  <c:v>72.292167000000006</c:v>
                </c:pt>
                <c:pt idx="181">
                  <c:v>30.564784</c:v>
                </c:pt>
                <c:pt idx="182">
                  <c:v>38.492061999999997</c:v>
                </c:pt>
                <c:pt idx="183">
                  <c:v>99.687847000000005</c:v>
                </c:pt>
                <c:pt idx="184">
                  <c:v>75.146759000000003</c:v>
                </c:pt>
                <c:pt idx="185">
                  <c:v>37.707549999999998</c:v>
                </c:pt>
                <c:pt idx="186">
                  <c:v>35.690157999999997</c:v>
                </c:pt>
                <c:pt idx="187">
                  <c:v>27.930835999999999</c:v>
                </c:pt>
                <c:pt idx="188">
                  <c:v>29.36206</c:v>
                </c:pt>
                <c:pt idx="189">
                  <c:v>21.647394999999999</c:v>
                </c:pt>
                <c:pt idx="190">
                  <c:v>31.937089</c:v>
                </c:pt>
                <c:pt idx="191">
                  <c:v>29.650593000000001</c:v>
                </c:pt>
                <c:pt idx="192">
                  <c:v>24.639392999999998</c:v>
                </c:pt>
                <c:pt idx="193">
                  <c:v>37.417670000000001</c:v>
                </c:pt>
                <c:pt idx="194">
                  <c:v>25.039414000000001</c:v>
                </c:pt>
                <c:pt idx="195">
                  <c:v>23.456811999999999</c:v>
                </c:pt>
                <c:pt idx="196">
                  <c:v>32.178925</c:v>
                </c:pt>
                <c:pt idx="197">
                  <c:v>22.614407</c:v>
                </c:pt>
                <c:pt idx="198">
                  <c:v>25.751556999999998</c:v>
                </c:pt>
                <c:pt idx="199">
                  <c:v>27.785043000000002</c:v>
                </c:pt>
                <c:pt idx="200">
                  <c:v>26.343116999999999</c:v>
                </c:pt>
                <c:pt idx="201">
                  <c:v>26.372085999999999</c:v>
                </c:pt>
                <c:pt idx="202">
                  <c:v>42.364201000000001</c:v>
                </c:pt>
                <c:pt idx="203">
                  <c:v>41.079011000000001</c:v>
                </c:pt>
                <c:pt idx="204">
                  <c:v>30.204301999999998</c:v>
                </c:pt>
                <c:pt idx="205">
                  <c:v>23.704056000000001</c:v>
                </c:pt>
                <c:pt idx="206">
                  <c:v>36.044905999999997</c:v>
                </c:pt>
                <c:pt idx="207">
                  <c:v>41.680399999999999</c:v>
                </c:pt>
                <c:pt idx="208">
                  <c:v>36.002316</c:v>
                </c:pt>
                <c:pt idx="209">
                  <c:v>36.334854</c:v>
                </c:pt>
                <c:pt idx="210">
                  <c:v>26.391144000000001</c:v>
                </c:pt>
                <c:pt idx="211">
                  <c:v>43.478926000000001</c:v>
                </c:pt>
                <c:pt idx="212">
                  <c:v>36.993110999999999</c:v>
                </c:pt>
                <c:pt idx="213">
                  <c:v>100.378553</c:v>
                </c:pt>
                <c:pt idx="214">
                  <c:v>39.543168000000001</c:v>
                </c:pt>
                <c:pt idx="215">
                  <c:v>34.448129999999999</c:v>
                </c:pt>
                <c:pt idx="216">
                  <c:v>26.091681999999999</c:v>
                </c:pt>
                <c:pt idx="217">
                  <c:v>26.065484999999999</c:v>
                </c:pt>
                <c:pt idx="218">
                  <c:v>26.495350999999999</c:v>
                </c:pt>
                <c:pt idx="219">
                  <c:v>33.622483000000003</c:v>
                </c:pt>
                <c:pt idx="220">
                  <c:v>42.564698</c:v>
                </c:pt>
                <c:pt idx="221">
                  <c:v>36.233795999999998</c:v>
                </c:pt>
                <c:pt idx="222">
                  <c:v>29.037362000000002</c:v>
                </c:pt>
                <c:pt idx="223">
                  <c:v>41.466537000000002</c:v>
                </c:pt>
                <c:pt idx="224">
                  <c:v>40.170526000000002</c:v>
                </c:pt>
                <c:pt idx="225">
                  <c:v>29.682478</c:v>
                </c:pt>
                <c:pt idx="226">
                  <c:v>37.817511000000003</c:v>
                </c:pt>
                <c:pt idx="227">
                  <c:v>43.429355000000001</c:v>
                </c:pt>
                <c:pt idx="228">
                  <c:v>26.407814999999999</c:v>
                </c:pt>
                <c:pt idx="229">
                  <c:v>29.045024999999999</c:v>
                </c:pt>
                <c:pt idx="230">
                  <c:v>29.841978999999998</c:v>
                </c:pt>
                <c:pt idx="231">
                  <c:v>22.366236000000001</c:v>
                </c:pt>
                <c:pt idx="232">
                  <c:v>29.150091</c:v>
                </c:pt>
                <c:pt idx="233">
                  <c:v>32.047482000000002</c:v>
                </c:pt>
                <c:pt idx="234">
                  <c:v>35.599119999999999</c:v>
                </c:pt>
                <c:pt idx="235">
                  <c:v>26.255203999999999</c:v>
                </c:pt>
                <c:pt idx="236">
                  <c:v>31.129807</c:v>
                </c:pt>
                <c:pt idx="237">
                  <c:v>31.489174999999999</c:v>
                </c:pt>
                <c:pt idx="238">
                  <c:v>51.698512999999998</c:v>
                </c:pt>
                <c:pt idx="239">
                  <c:v>28.843803999999999</c:v>
                </c:pt>
                <c:pt idx="240">
                  <c:v>39.237915000000001</c:v>
                </c:pt>
                <c:pt idx="241">
                  <c:v>30.072787999999999</c:v>
                </c:pt>
                <c:pt idx="242">
                  <c:v>36.401049</c:v>
                </c:pt>
                <c:pt idx="243">
                  <c:v>44.616205999999998</c:v>
                </c:pt>
                <c:pt idx="244">
                  <c:v>48.408239999999999</c:v>
                </c:pt>
                <c:pt idx="245">
                  <c:v>59.950830000000003</c:v>
                </c:pt>
                <c:pt idx="246">
                  <c:v>83.149437000000006</c:v>
                </c:pt>
                <c:pt idx="247">
                  <c:v>141.448365</c:v>
                </c:pt>
                <c:pt idx="248">
                  <c:v>70.435635000000005</c:v>
                </c:pt>
                <c:pt idx="249">
                  <c:v>41.667326000000003</c:v>
                </c:pt>
                <c:pt idx="250">
                  <c:v>39.508574000000003</c:v>
                </c:pt>
                <c:pt idx="251">
                  <c:v>33.270122999999998</c:v>
                </c:pt>
                <c:pt idx="252">
                  <c:v>29.505963999999999</c:v>
                </c:pt>
                <c:pt idx="253">
                  <c:v>44.464162999999999</c:v>
                </c:pt>
                <c:pt idx="254">
                  <c:v>41.532359999999997</c:v>
                </c:pt>
                <c:pt idx="255">
                  <c:v>47.537669999999999</c:v>
                </c:pt>
                <c:pt idx="256">
                  <c:v>39.931922999999998</c:v>
                </c:pt>
                <c:pt idx="257">
                  <c:v>43.081828999999999</c:v>
                </c:pt>
                <c:pt idx="258">
                  <c:v>51.043626000000003</c:v>
                </c:pt>
                <c:pt idx="259">
                  <c:v>48.076138999999998</c:v>
                </c:pt>
                <c:pt idx="260">
                  <c:v>33.994714000000002</c:v>
                </c:pt>
                <c:pt idx="261">
                  <c:v>40.683227000000002</c:v>
                </c:pt>
                <c:pt idx="262">
                  <c:v>30.598524999999999</c:v>
                </c:pt>
                <c:pt idx="263">
                  <c:v>44.565041000000001</c:v>
                </c:pt>
                <c:pt idx="264">
                  <c:v>32.883752999999999</c:v>
                </c:pt>
                <c:pt idx="265">
                  <c:v>32.756735999999997</c:v>
                </c:pt>
                <c:pt idx="266">
                  <c:v>34.767260999999998</c:v>
                </c:pt>
                <c:pt idx="267">
                  <c:v>39.858885000000001</c:v>
                </c:pt>
                <c:pt idx="268">
                  <c:v>31.597926000000001</c:v>
                </c:pt>
                <c:pt idx="269">
                  <c:v>45.600012999999997</c:v>
                </c:pt>
                <c:pt idx="270">
                  <c:v>41.192011000000001</c:v>
                </c:pt>
                <c:pt idx="271">
                  <c:v>76.930192000000005</c:v>
                </c:pt>
                <c:pt idx="272">
                  <c:v>74.397491000000002</c:v>
                </c:pt>
                <c:pt idx="273">
                  <c:v>65.103892999999999</c:v>
                </c:pt>
                <c:pt idx="274">
                  <c:v>45.898474999999998</c:v>
                </c:pt>
                <c:pt idx="275">
                  <c:v>50.610379000000002</c:v>
                </c:pt>
                <c:pt idx="276">
                  <c:v>72.931753999999998</c:v>
                </c:pt>
                <c:pt idx="277">
                  <c:v>44.726779000000001</c:v>
                </c:pt>
                <c:pt idx="278">
                  <c:v>36.659157</c:v>
                </c:pt>
                <c:pt idx="279">
                  <c:v>35.601906999999997</c:v>
                </c:pt>
                <c:pt idx="280">
                  <c:v>25.456410000000002</c:v>
                </c:pt>
                <c:pt idx="281">
                  <c:v>39.721544999999999</c:v>
                </c:pt>
                <c:pt idx="282">
                  <c:v>33.984216000000004</c:v>
                </c:pt>
                <c:pt idx="283">
                  <c:v>27.265108000000001</c:v>
                </c:pt>
                <c:pt idx="284">
                  <c:v>34.494498</c:v>
                </c:pt>
                <c:pt idx="285">
                  <c:v>28.021473</c:v>
                </c:pt>
                <c:pt idx="286">
                  <c:v>31.371151000000001</c:v>
                </c:pt>
                <c:pt idx="287">
                  <c:v>32.116394</c:v>
                </c:pt>
                <c:pt idx="288">
                  <c:v>27.198388000000001</c:v>
                </c:pt>
                <c:pt idx="289">
                  <c:v>30.786639999999998</c:v>
                </c:pt>
                <c:pt idx="290">
                  <c:v>58.903939000000001</c:v>
                </c:pt>
                <c:pt idx="291">
                  <c:v>29.249229</c:v>
                </c:pt>
                <c:pt idx="292">
                  <c:v>32.009293999999997</c:v>
                </c:pt>
                <c:pt idx="293">
                  <c:v>29.926963000000001</c:v>
                </c:pt>
                <c:pt idx="294">
                  <c:v>27.471640000000001</c:v>
                </c:pt>
                <c:pt idx="295">
                  <c:v>33.670172999999998</c:v>
                </c:pt>
                <c:pt idx="296">
                  <c:v>28.148783999999999</c:v>
                </c:pt>
                <c:pt idx="297">
                  <c:v>50.839129</c:v>
                </c:pt>
                <c:pt idx="298">
                  <c:v>30.511768</c:v>
                </c:pt>
                <c:pt idx="299">
                  <c:v>33.175654999999999</c:v>
                </c:pt>
                <c:pt idx="300">
                  <c:v>38.834449999999997</c:v>
                </c:pt>
                <c:pt idx="301">
                  <c:v>75.459926999999993</c:v>
                </c:pt>
                <c:pt idx="302">
                  <c:v>38.698155</c:v>
                </c:pt>
                <c:pt idx="303">
                  <c:v>24.898613000000001</c:v>
                </c:pt>
                <c:pt idx="304">
                  <c:v>34.141770999999999</c:v>
                </c:pt>
                <c:pt idx="305">
                  <c:v>43.368377000000002</c:v>
                </c:pt>
                <c:pt idx="306">
                  <c:v>26.13635</c:v>
                </c:pt>
                <c:pt idx="307">
                  <c:v>34.048901999999998</c:v>
                </c:pt>
                <c:pt idx="308">
                  <c:v>34.725295000000003</c:v>
                </c:pt>
                <c:pt idx="309">
                  <c:v>39.172004000000001</c:v>
                </c:pt>
                <c:pt idx="310">
                  <c:v>54.303510000000003</c:v>
                </c:pt>
                <c:pt idx="311">
                  <c:v>94.645148000000006</c:v>
                </c:pt>
                <c:pt idx="312">
                  <c:v>94.639786000000001</c:v>
                </c:pt>
                <c:pt idx="313">
                  <c:v>54.063937000000003</c:v>
                </c:pt>
                <c:pt idx="314">
                  <c:v>43.919764999999998</c:v>
                </c:pt>
                <c:pt idx="315">
                  <c:v>49.249389999999998</c:v>
                </c:pt>
                <c:pt idx="316">
                  <c:v>34.185108999999997</c:v>
                </c:pt>
                <c:pt idx="317">
                  <c:v>37.046519000000004</c:v>
                </c:pt>
                <c:pt idx="318">
                  <c:v>37.924889999999998</c:v>
                </c:pt>
                <c:pt idx="319">
                  <c:v>56.000729</c:v>
                </c:pt>
                <c:pt idx="320">
                  <c:v>30.723793000000001</c:v>
                </c:pt>
                <c:pt idx="321">
                  <c:v>31.359673000000001</c:v>
                </c:pt>
                <c:pt idx="322">
                  <c:v>32.891264999999997</c:v>
                </c:pt>
                <c:pt idx="323">
                  <c:v>48.052394999999997</c:v>
                </c:pt>
                <c:pt idx="324">
                  <c:v>38.608848999999999</c:v>
                </c:pt>
                <c:pt idx="325">
                  <c:v>40.020741999999998</c:v>
                </c:pt>
                <c:pt idx="326">
                  <c:v>35.879151</c:v>
                </c:pt>
                <c:pt idx="327">
                  <c:v>36.337353999999998</c:v>
                </c:pt>
                <c:pt idx="328">
                  <c:v>38.929087000000003</c:v>
                </c:pt>
                <c:pt idx="329">
                  <c:v>42.072114999999997</c:v>
                </c:pt>
                <c:pt idx="330">
                  <c:v>41.197087000000003</c:v>
                </c:pt>
                <c:pt idx="331">
                  <c:v>30.368798999999999</c:v>
                </c:pt>
                <c:pt idx="332">
                  <c:v>31.929759000000001</c:v>
                </c:pt>
                <c:pt idx="333">
                  <c:v>28.374496000000001</c:v>
                </c:pt>
                <c:pt idx="334">
                  <c:v>38.051588000000002</c:v>
                </c:pt>
                <c:pt idx="335">
                  <c:v>33.272551</c:v>
                </c:pt>
                <c:pt idx="336">
                  <c:v>29.658982000000002</c:v>
                </c:pt>
                <c:pt idx="337">
                  <c:v>29.815463999999999</c:v>
                </c:pt>
                <c:pt idx="338">
                  <c:v>27.995377999999999</c:v>
                </c:pt>
                <c:pt idx="339">
                  <c:v>32.82432</c:v>
                </c:pt>
                <c:pt idx="340">
                  <c:v>29.947150000000001</c:v>
                </c:pt>
                <c:pt idx="341">
                  <c:v>26.880893</c:v>
                </c:pt>
                <c:pt idx="342">
                  <c:v>31.250688</c:v>
                </c:pt>
                <c:pt idx="343">
                  <c:v>72.147390000000001</c:v>
                </c:pt>
                <c:pt idx="344">
                  <c:v>43.528139000000003</c:v>
                </c:pt>
                <c:pt idx="345">
                  <c:v>30.596153000000001</c:v>
                </c:pt>
                <c:pt idx="346">
                  <c:v>35.308321999999997</c:v>
                </c:pt>
                <c:pt idx="347">
                  <c:v>28.285183</c:v>
                </c:pt>
                <c:pt idx="348">
                  <c:v>37.893242000000001</c:v>
                </c:pt>
                <c:pt idx="349">
                  <c:v>34.063282999999998</c:v>
                </c:pt>
                <c:pt idx="350">
                  <c:v>32.090926000000003</c:v>
                </c:pt>
                <c:pt idx="351">
                  <c:v>37.228343000000002</c:v>
                </c:pt>
                <c:pt idx="352">
                  <c:v>37.381520000000002</c:v>
                </c:pt>
                <c:pt idx="353">
                  <c:v>31.981152000000002</c:v>
                </c:pt>
                <c:pt idx="354">
                  <c:v>53.805359000000003</c:v>
                </c:pt>
                <c:pt idx="355">
                  <c:v>28.180482000000001</c:v>
                </c:pt>
                <c:pt idx="356">
                  <c:v>31.141732000000001</c:v>
                </c:pt>
                <c:pt idx="357">
                  <c:v>44.368614000000001</c:v>
                </c:pt>
                <c:pt idx="358">
                  <c:v>59.715243000000001</c:v>
                </c:pt>
                <c:pt idx="359">
                  <c:v>55.392353999999997</c:v>
                </c:pt>
                <c:pt idx="360">
                  <c:v>44.575623</c:v>
                </c:pt>
                <c:pt idx="361">
                  <c:v>41.980325999999998</c:v>
                </c:pt>
                <c:pt idx="362">
                  <c:v>48.107743999999997</c:v>
                </c:pt>
                <c:pt idx="363">
                  <c:v>49.855195999999999</c:v>
                </c:pt>
                <c:pt idx="364">
                  <c:v>42.815544000000003</c:v>
                </c:pt>
                <c:pt idx="365">
                  <c:v>56.345122000000003</c:v>
                </c:pt>
                <c:pt idx="366">
                  <c:v>51.050440000000002</c:v>
                </c:pt>
                <c:pt idx="367">
                  <c:v>56.985985999999997</c:v>
                </c:pt>
                <c:pt idx="368">
                  <c:v>42.316454</c:v>
                </c:pt>
                <c:pt idx="369">
                  <c:v>47.174059999999997</c:v>
                </c:pt>
                <c:pt idx="370">
                  <c:v>42.505518000000002</c:v>
                </c:pt>
                <c:pt idx="371">
                  <c:v>55.081296999999999</c:v>
                </c:pt>
                <c:pt idx="372">
                  <c:v>117.21831299999999</c:v>
                </c:pt>
                <c:pt idx="373">
                  <c:v>76.542418999999995</c:v>
                </c:pt>
                <c:pt idx="374">
                  <c:v>50.284371</c:v>
                </c:pt>
                <c:pt idx="375">
                  <c:v>45.207430000000002</c:v>
                </c:pt>
                <c:pt idx="376">
                  <c:v>45.270384999999997</c:v>
                </c:pt>
                <c:pt idx="377">
                  <c:v>51.047353000000001</c:v>
                </c:pt>
                <c:pt idx="378">
                  <c:v>43.638592000000003</c:v>
                </c:pt>
                <c:pt idx="379">
                  <c:v>47.636724999999998</c:v>
                </c:pt>
                <c:pt idx="380">
                  <c:v>37.986038999999998</c:v>
                </c:pt>
                <c:pt idx="381">
                  <c:v>43.687468000000003</c:v>
                </c:pt>
                <c:pt idx="382">
                  <c:v>51.651628000000002</c:v>
                </c:pt>
                <c:pt idx="383">
                  <c:v>37.850245000000001</c:v>
                </c:pt>
                <c:pt idx="384">
                  <c:v>34.953363000000003</c:v>
                </c:pt>
                <c:pt idx="385">
                  <c:v>41.384636</c:v>
                </c:pt>
                <c:pt idx="386">
                  <c:v>40.484155000000001</c:v>
                </c:pt>
                <c:pt idx="387">
                  <c:v>49.072690999999999</c:v>
                </c:pt>
                <c:pt idx="388">
                  <c:v>44.42183</c:v>
                </c:pt>
                <c:pt idx="389">
                  <c:v>43.812567000000001</c:v>
                </c:pt>
                <c:pt idx="390">
                  <c:v>46.757052999999999</c:v>
                </c:pt>
                <c:pt idx="391">
                  <c:v>44.770342999999997</c:v>
                </c:pt>
                <c:pt idx="392">
                  <c:v>56.039807000000003</c:v>
                </c:pt>
                <c:pt idx="393">
                  <c:v>49.425494999999998</c:v>
                </c:pt>
                <c:pt idx="394">
                  <c:v>47.339424000000001</c:v>
                </c:pt>
                <c:pt idx="395">
                  <c:v>39.823203999999997</c:v>
                </c:pt>
                <c:pt idx="396">
                  <c:v>27.057002000000001</c:v>
                </c:pt>
                <c:pt idx="397">
                  <c:v>31.242664000000001</c:v>
                </c:pt>
                <c:pt idx="398">
                  <c:v>25.067222000000001</c:v>
                </c:pt>
                <c:pt idx="399">
                  <c:v>29.514092999999999</c:v>
                </c:pt>
                <c:pt idx="400">
                  <c:v>36.305732999999996</c:v>
                </c:pt>
                <c:pt idx="401">
                  <c:v>50.322105999999998</c:v>
                </c:pt>
                <c:pt idx="402">
                  <c:v>42.891255999999998</c:v>
                </c:pt>
                <c:pt idx="403">
                  <c:v>62.512827999999999</c:v>
                </c:pt>
                <c:pt idx="404">
                  <c:v>110.089342</c:v>
                </c:pt>
                <c:pt idx="405">
                  <c:v>58.400848000000003</c:v>
                </c:pt>
                <c:pt idx="406">
                  <c:v>52.766196000000001</c:v>
                </c:pt>
                <c:pt idx="407">
                  <c:v>44.944263999999997</c:v>
                </c:pt>
                <c:pt idx="408">
                  <c:v>50.907288000000001</c:v>
                </c:pt>
                <c:pt idx="409">
                  <c:v>41.905965000000002</c:v>
                </c:pt>
                <c:pt idx="410">
                  <c:v>52.352829999999997</c:v>
                </c:pt>
                <c:pt idx="411">
                  <c:v>39.481034000000001</c:v>
                </c:pt>
                <c:pt idx="412">
                  <c:v>46.822411000000002</c:v>
                </c:pt>
                <c:pt idx="413">
                  <c:v>48.294243999999999</c:v>
                </c:pt>
                <c:pt idx="414">
                  <c:v>39.951833000000001</c:v>
                </c:pt>
                <c:pt idx="415">
                  <c:v>65.814021999999994</c:v>
                </c:pt>
                <c:pt idx="416">
                  <c:v>40.610906999999997</c:v>
                </c:pt>
                <c:pt idx="417">
                  <c:v>42.711682000000003</c:v>
                </c:pt>
                <c:pt idx="418">
                  <c:v>53.762428</c:v>
                </c:pt>
                <c:pt idx="419">
                  <c:v>22.378378999999999</c:v>
                </c:pt>
                <c:pt idx="420">
                  <c:v>45.700001999999998</c:v>
                </c:pt>
                <c:pt idx="421">
                  <c:v>71.225992000000005</c:v>
                </c:pt>
                <c:pt idx="422">
                  <c:v>41.978766</c:v>
                </c:pt>
                <c:pt idx="423">
                  <c:v>49.678437000000002</c:v>
                </c:pt>
                <c:pt idx="424">
                  <c:v>49.653511999999999</c:v>
                </c:pt>
                <c:pt idx="425">
                  <c:v>63.875720000000001</c:v>
                </c:pt>
                <c:pt idx="426">
                  <c:v>56.674551000000001</c:v>
                </c:pt>
                <c:pt idx="427">
                  <c:v>35.680570000000003</c:v>
                </c:pt>
                <c:pt idx="428">
                  <c:v>49.349936999999997</c:v>
                </c:pt>
                <c:pt idx="429">
                  <c:v>36.235366999999997</c:v>
                </c:pt>
                <c:pt idx="430">
                  <c:v>44.521658000000002</c:v>
                </c:pt>
                <c:pt idx="431">
                  <c:v>53.553536999999999</c:v>
                </c:pt>
                <c:pt idx="432">
                  <c:v>44.970416999999998</c:v>
                </c:pt>
                <c:pt idx="433">
                  <c:v>44.059804999999997</c:v>
                </c:pt>
                <c:pt idx="434">
                  <c:v>52.236693000000002</c:v>
                </c:pt>
                <c:pt idx="435">
                  <c:v>61.529409000000001</c:v>
                </c:pt>
                <c:pt idx="436">
                  <c:v>51.589379999999998</c:v>
                </c:pt>
                <c:pt idx="437">
                  <c:v>72.485541999999995</c:v>
                </c:pt>
                <c:pt idx="438">
                  <c:v>125.309313</c:v>
                </c:pt>
                <c:pt idx="439">
                  <c:v>100.419516</c:v>
                </c:pt>
                <c:pt idx="440">
                  <c:v>74.577544000000003</c:v>
                </c:pt>
                <c:pt idx="441">
                  <c:v>46.477355000000003</c:v>
                </c:pt>
                <c:pt idx="442">
                  <c:v>48.259953000000003</c:v>
                </c:pt>
                <c:pt idx="443">
                  <c:v>56.406410000000001</c:v>
                </c:pt>
                <c:pt idx="444">
                  <c:v>60.961354999999998</c:v>
                </c:pt>
                <c:pt idx="445">
                  <c:v>42.699478999999997</c:v>
                </c:pt>
                <c:pt idx="446">
                  <c:v>49.344549999999998</c:v>
                </c:pt>
                <c:pt idx="447">
                  <c:v>42.832917999999999</c:v>
                </c:pt>
                <c:pt idx="448">
                  <c:v>45.824685000000002</c:v>
                </c:pt>
                <c:pt idx="449">
                  <c:v>55.528581000000003</c:v>
                </c:pt>
                <c:pt idx="450">
                  <c:v>40.741841999999998</c:v>
                </c:pt>
                <c:pt idx="451">
                  <c:v>42.178618999999998</c:v>
                </c:pt>
                <c:pt idx="452">
                  <c:v>38.773738000000002</c:v>
                </c:pt>
                <c:pt idx="453">
                  <c:v>46.836697999999998</c:v>
                </c:pt>
                <c:pt idx="454">
                  <c:v>39.660643</c:v>
                </c:pt>
                <c:pt idx="455">
                  <c:v>44.203870000000002</c:v>
                </c:pt>
                <c:pt idx="456">
                  <c:v>51.564990999999999</c:v>
                </c:pt>
                <c:pt idx="457">
                  <c:v>48.029744000000001</c:v>
                </c:pt>
                <c:pt idx="458">
                  <c:v>62.411729999999999</c:v>
                </c:pt>
                <c:pt idx="459">
                  <c:v>54.554968000000002</c:v>
                </c:pt>
                <c:pt idx="460">
                  <c:v>66.553449000000001</c:v>
                </c:pt>
                <c:pt idx="461">
                  <c:v>73.048207000000005</c:v>
                </c:pt>
                <c:pt idx="462">
                  <c:v>46.017825000000002</c:v>
                </c:pt>
                <c:pt idx="463">
                  <c:v>59.904347999999999</c:v>
                </c:pt>
                <c:pt idx="464">
                  <c:v>70.343342000000007</c:v>
                </c:pt>
                <c:pt idx="465">
                  <c:v>46.263716000000002</c:v>
                </c:pt>
                <c:pt idx="466">
                  <c:v>61.482469999999999</c:v>
                </c:pt>
                <c:pt idx="467">
                  <c:v>42.823480000000004</c:v>
                </c:pt>
                <c:pt idx="468">
                  <c:v>102.909327</c:v>
                </c:pt>
                <c:pt idx="469">
                  <c:v>64.033607000000003</c:v>
                </c:pt>
                <c:pt idx="470">
                  <c:v>60.465175000000002</c:v>
                </c:pt>
                <c:pt idx="471">
                  <c:v>42.668452000000002</c:v>
                </c:pt>
                <c:pt idx="472">
                  <c:v>56.764524999999999</c:v>
                </c:pt>
                <c:pt idx="473">
                  <c:v>38.365929000000001</c:v>
                </c:pt>
                <c:pt idx="474">
                  <c:v>48.498911999999997</c:v>
                </c:pt>
                <c:pt idx="475">
                  <c:v>41.785507000000003</c:v>
                </c:pt>
                <c:pt idx="476">
                  <c:v>40.636738000000001</c:v>
                </c:pt>
                <c:pt idx="477">
                  <c:v>40.991536000000004</c:v>
                </c:pt>
                <c:pt idx="478">
                  <c:v>58.781314000000002</c:v>
                </c:pt>
                <c:pt idx="479">
                  <c:v>36.137014999999998</c:v>
                </c:pt>
                <c:pt idx="480">
                  <c:v>38.646093</c:v>
                </c:pt>
                <c:pt idx="481">
                  <c:v>34.108409999999999</c:v>
                </c:pt>
                <c:pt idx="482">
                  <c:v>44.147450999999997</c:v>
                </c:pt>
                <c:pt idx="483">
                  <c:v>43.646250000000002</c:v>
                </c:pt>
                <c:pt idx="484">
                  <c:v>42.801043</c:v>
                </c:pt>
                <c:pt idx="485">
                  <c:v>32.935104000000003</c:v>
                </c:pt>
                <c:pt idx="486">
                  <c:v>41.442483000000003</c:v>
                </c:pt>
                <c:pt idx="487">
                  <c:v>48.497698</c:v>
                </c:pt>
                <c:pt idx="488">
                  <c:v>48.354084999999998</c:v>
                </c:pt>
                <c:pt idx="489">
                  <c:v>41.675902999999998</c:v>
                </c:pt>
                <c:pt idx="490">
                  <c:v>42.781520999999998</c:v>
                </c:pt>
                <c:pt idx="491">
                  <c:v>47.148699000000001</c:v>
                </c:pt>
                <c:pt idx="492">
                  <c:v>42.905833000000001</c:v>
                </c:pt>
                <c:pt idx="493">
                  <c:v>58.928401999999998</c:v>
                </c:pt>
                <c:pt idx="494">
                  <c:v>50.017349000000003</c:v>
                </c:pt>
                <c:pt idx="495">
                  <c:v>51.710496999999997</c:v>
                </c:pt>
                <c:pt idx="496">
                  <c:v>71.213111999999995</c:v>
                </c:pt>
                <c:pt idx="497">
                  <c:v>153.12846999999999</c:v>
                </c:pt>
                <c:pt idx="498">
                  <c:v>91.163736</c:v>
                </c:pt>
                <c:pt idx="499">
                  <c:v>51.027614</c:v>
                </c:pt>
                <c:pt idx="500">
                  <c:v>30.932088</c:v>
                </c:pt>
                <c:pt idx="501">
                  <c:v>33.71622</c:v>
                </c:pt>
                <c:pt idx="502">
                  <c:v>26.300138</c:v>
                </c:pt>
                <c:pt idx="503">
                  <c:v>28.712095000000001</c:v>
                </c:pt>
                <c:pt idx="504">
                  <c:v>42.902265999999997</c:v>
                </c:pt>
                <c:pt idx="505">
                  <c:v>28.294851999999999</c:v>
                </c:pt>
                <c:pt idx="506">
                  <c:v>37.483702000000001</c:v>
                </c:pt>
                <c:pt idx="507">
                  <c:v>40.297556</c:v>
                </c:pt>
                <c:pt idx="508">
                  <c:v>37.833807</c:v>
                </c:pt>
                <c:pt idx="509">
                  <c:v>31.855830999999998</c:v>
                </c:pt>
                <c:pt idx="510">
                  <c:v>39.535926000000003</c:v>
                </c:pt>
                <c:pt idx="511">
                  <c:v>34.907294</c:v>
                </c:pt>
                <c:pt idx="512">
                  <c:v>35.702596999999997</c:v>
                </c:pt>
                <c:pt idx="513">
                  <c:v>50.518307</c:v>
                </c:pt>
                <c:pt idx="514">
                  <c:v>30.370591000000001</c:v>
                </c:pt>
                <c:pt idx="515">
                  <c:v>38.155121000000001</c:v>
                </c:pt>
                <c:pt idx="516">
                  <c:v>45.691986999999997</c:v>
                </c:pt>
                <c:pt idx="517">
                  <c:v>36.604139000000004</c:v>
                </c:pt>
                <c:pt idx="518">
                  <c:v>29.632352999999998</c:v>
                </c:pt>
                <c:pt idx="519">
                  <c:v>30.894178</c:v>
                </c:pt>
                <c:pt idx="520">
                  <c:v>39.256830000000001</c:v>
                </c:pt>
                <c:pt idx="521">
                  <c:v>58.887779999999999</c:v>
                </c:pt>
                <c:pt idx="522">
                  <c:v>119.21713800000001</c:v>
                </c:pt>
                <c:pt idx="523">
                  <c:v>50.480814000000002</c:v>
                </c:pt>
                <c:pt idx="524">
                  <c:v>31.755697999999999</c:v>
                </c:pt>
                <c:pt idx="525">
                  <c:v>38.378757</c:v>
                </c:pt>
                <c:pt idx="526">
                  <c:v>37.311725000000003</c:v>
                </c:pt>
                <c:pt idx="527">
                  <c:v>75.350733000000005</c:v>
                </c:pt>
                <c:pt idx="528">
                  <c:v>44.360509</c:v>
                </c:pt>
                <c:pt idx="529">
                  <c:v>32.086261999999998</c:v>
                </c:pt>
                <c:pt idx="530">
                  <c:v>33.284157999999998</c:v>
                </c:pt>
                <c:pt idx="531">
                  <c:v>29.337762999999999</c:v>
                </c:pt>
                <c:pt idx="532">
                  <c:v>27.639990999999998</c:v>
                </c:pt>
                <c:pt idx="533">
                  <c:v>39.325980999999999</c:v>
                </c:pt>
                <c:pt idx="534">
                  <c:v>31.303317</c:v>
                </c:pt>
                <c:pt idx="535">
                  <c:v>38.102502000000001</c:v>
                </c:pt>
                <c:pt idx="536">
                  <c:v>39.832500000000003</c:v>
                </c:pt>
                <c:pt idx="537">
                  <c:v>51.979242999999997</c:v>
                </c:pt>
                <c:pt idx="538">
                  <c:v>29.915592</c:v>
                </c:pt>
                <c:pt idx="539">
                  <c:v>33.139121000000003</c:v>
                </c:pt>
                <c:pt idx="540">
                  <c:v>29.113319000000001</c:v>
                </c:pt>
                <c:pt idx="541">
                  <c:v>51.679406</c:v>
                </c:pt>
                <c:pt idx="542">
                  <c:v>34.700004999999997</c:v>
                </c:pt>
                <c:pt idx="543">
                  <c:v>28.549752999999999</c:v>
                </c:pt>
                <c:pt idx="544">
                  <c:v>34.892043999999999</c:v>
                </c:pt>
                <c:pt idx="545">
                  <c:v>33.393545000000003</c:v>
                </c:pt>
                <c:pt idx="546">
                  <c:v>38.938882</c:v>
                </c:pt>
                <c:pt idx="547">
                  <c:v>42.460923999999999</c:v>
                </c:pt>
                <c:pt idx="548">
                  <c:v>29.470372999999999</c:v>
                </c:pt>
                <c:pt idx="549">
                  <c:v>34.314810000000001</c:v>
                </c:pt>
                <c:pt idx="550">
                  <c:v>43.318477999999999</c:v>
                </c:pt>
                <c:pt idx="551">
                  <c:v>64.347317000000004</c:v>
                </c:pt>
                <c:pt idx="552">
                  <c:v>38.492128000000001</c:v>
                </c:pt>
                <c:pt idx="553">
                  <c:v>56.193682000000003</c:v>
                </c:pt>
                <c:pt idx="554">
                  <c:v>75.205042000000006</c:v>
                </c:pt>
                <c:pt idx="555">
                  <c:v>29.663143000000002</c:v>
                </c:pt>
                <c:pt idx="556">
                  <c:v>41.043619999999997</c:v>
                </c:pt>
                <c:pt idx="557">
                  <c:v>44.002926000000002</c:v>
                </c:pt>
                <c:pt idx="558">
                  <c:v>29.314055</c:v>
                </c:pt>
                <c:pt idx="559">
                  <c:v>35.217469000000001</c:v>
                </c:pt>
                <c:pt idx="560">
                  <c:v>77.903486999999998</c:v>
                </c:pt>
                <c:pt idx="561">
                  <c:v>74.265962999999999</c:v>
                </c:pt>
                <c:pt idx="562">
                  <c:v>55.176543000000002</c:v>
                </c:pt>
                <c:pt idx="563">
                  <c:v>41.667254999999997</c:v>
                </c:pt>
                <c:pt idx="564">
                  <c:v>33.224732000000003</c:v>
                </c:pt>
                <c:pt idx="565">
                  <c:v>36.41433</c:v>
                </c:pt>
                <c:pt idx="566">
                  <c:v>43.763196000000001</c:v>
                </c:pt>
                <c:pt idx="567">
                  <c:v>63.470148999999999</c:v>
                </c:pt>
                <c:pt idx="568">
                  <c:v>56.607202000000001</c:v>
                </c:pt>
                <c:pt idx="569">
                  <c:v>48.126111000000002</c:v>
                </c:pt>
                <c:pt idx="570">
                  <c:v>44.726452999999999</c:v>
                </c:pt>
                <c:pt idx="571">
                  <c:v>51.875315999999998</c:v>
                </c:pt>
                <c:pt idx="572">
                  <c:v>43.641952000000003</c:v>
                </c:pt>
                <c:pt idx="573">
                  <c:v>48.002540000000003</c:v>
                </c:pt>
                <c:pt idx="574">
                  <c:v>50.594338999999998</c:v>
                </c:pt>
                <c:pt idx="575">
                  <c:v>68.302045000000007</c:v>
                </c:pt>
                <c:pt idx="576">
                  <c:v>116.804328</c:v>
                </c:pt>
                <c:pt idx="577">
                  <c:v>87.710359999999994</c:v>
                </c:pt>
                <c:pt idx="578">
                  <c:v>109.32711500000001</c:v>
                </c:pt>
                <c:pt idx="579">
                  <c:v>123.15935899999999</c:v>
                </c:pt>
                <c:pt idx="580">
                  <c:v>95.553617000000003</c:v>
                </c:pt>
                <c:pt idx="581">
                  <c:v>53.679198</c:v>
                </c:pt>
                <c:pt idx="582">
                  <c:v>41.267315000000004</c:v>
                </c:pt>
                <c:pt idx="583">
                  <c:v>63.547558000000002</c:v>
                </c:pt>
                <c:pt idx="584">
                  <c:v>52.548226</c:v>
                </c:pt>
                <c:pt idx="585">
                  <c:v>27.317661000000001</c:v>
                </c:pt>
                <c:pt idx="586">
                  <c:v>32.990972999999997</c:v>
                </c:pt>
                <c:pt idx="587">
                  <c:v>31.171161000000001</c:v>
                </c:pt>
                <c:pt idx="588">
                  <c:v>41.625365000000002</c:v>
                </c:pt>
                <c:pt idx="589">
                  <c:v>60.056916999999999</c:v>
                </c:pt>
                <c:pt idx="590">
                  <c:v>38.921112999999998</c:v>
                </c:pt>
                <c:pt idx="591">
                  <c:v>39.442878</c:v>
                </c:pt>
                <c:pt idx="592">
                  <c:v>40.414867000000001</c:v>
                </c:pt>
                <c:pt idx="593">
                  <c:v>47.341752</c:v>
                </c:pt>
                <c:pt idx="594">
                  <c:v>38.096662999999999</c:v>
                </c:pt>
                <c:pt idx="595">
                  <c:v>41.270761</c:v>
                </c:pt>
                <c:pt idx="596">
                  <c:v>43.679284000000003</c:v>
                </c:pt>
                <c:pt idx="597">
                  <c:v>54.002879999999998</c:v>
                </c:pt>
                <c:pt idx="598">
                  <c:v>61.829231</c:v>
                </c:pt>
                <c:pt idx="599">
                  <c:v>59.802821000000002</c:v>
                </c:pt>
                <c:pt idx="600">
                  <c:v>49.863754999999998</c:v>
                </c:pt>
                <c:pt idx="601">
                  <c:v>38.610084999999998</c:v>
                </c:pt>
                <c:pt idx="602">
                  <c:v>60.853084000000003</c:v>
                </c:pt>
                <c:pt idx="603">
                  <c:v>42.948447000000002</c:v>
                </c:pt>
                <c:pt idx="604">
                  <c:v>51.771737000000002</c:v>
                </c:pt>
                <c:pt idx="605">
                  <c:v>40.548571000000003</c:v>
                </c:pt>
                <c:pt idx="606">
                  <c:v>39.120603000000003</c:v>
                </c:pt>
                <c:pt idx="607">
                  <c:v>58.957977</c:v>
                </c:pt>
                <c:pt idx="608">
                  <c:v>42.387585000000001</c:v>
                </c:pt>
                <c:pt idx="609">
                  <c:v>55.32385</c:v>
                </c:pt>
                <c:pt idx="610">
                  <c:v>30.001664999999999</c:v>
                </c:pt>
                <c:pt idx="611">
                  <c:v>28.566708999999999</c:v>
                </c:pt>
                <c:pt idx="612">
                  <c:v>42.975133</c:v>
                </c:pt>
                <c:pt idx="613">
                  <c:v>27.031084</c:v>
                </c:pt>
                <c:pt idx="614">
                  <c:v>31.346512000000001</c:v>
                </c:pt>
                <c:pt idx="615">
                  <c:v>32.285249</c:v>
                </c:pt>
                <c:pt idx="616">
                  <c:v>23.713726000000001</c:v>
                </c:pt>
                <c:pt idx="617">
                  <c:v>35.419925999999997</c:v>
                </c:pt>
                <c:pt idx="618">
                  <c:v>77.539276000000001</c:v>
                </c:pt>
                <c:pt idx="619">
                  <c:v>60.897095</c:v>
                </c:pt>
                <c:pt idx="620">
                  <c:v>38.832042000000001</c:v>
                </c:pt>
                <c:pt idx="621">
                  <c:v>29.713812000000001</c:v>
                </c:pt>
                <c:pt idx="622">
                  <c:v>37.285868000000001</c:v>
                </c:pt>
                <c:pt idx="623">
                  <c:v>36.162376999999999</c:v>
                </c:pt>
                <c:pt idx="624">
                  <c:v>32.020727999999998</c:v>
                </c:pt>
                <c:pt idx="625">
                  <c:v>26.091716000000002</c:v>
                </c:pt>
                <c:pt idx="626">
                  <c:v>41.587187999999998</c:v>
                </c:pt>
                <c:pt idx="627">
                  <c:v>49.428331999999997</c:v>
                </c:pt>
                <c:pt idx="628">
                  <c:v>25.890737999999999</c:v>
                </c:pt>
                <c:pt idx="629">
                  <c:v>26.404364000000001</c:v>
                </c:pt>
                <c:pt idx="630">
                  <c:v>41.448217</c:v>
                </c:pt>
                <c:pt idx="631">
                  <c:v>39.951456</c:v>
                </c:pt>
                <c:pt idx="632">
                  <c:v>42.370123</c:v>
                </c:pt>
                <c:pt idx="633">
                  <c:v>24.757276000000001</c:v>
                </c:pt>
                <c:pt idx="634">
                  <c:v>31.291257000000002</c:v>
                </c:pt>
                <c:pt idx="635">
                  <c:v>24.711649999999999</c:v>
                </c:pt>
                <c:pt idx="636">
                  <c:v>27.262654999999999</c:v>
                </c:pt>
                <c:pt idx="637">
                  <c:v>36.811525000000003</c:v>
                </c:pt>
                <c:pt idx="638">
                  <c:v>25.033291999999999</c:v>
                </c:pt>
                <c:pt idx="639">
                  <c:v>28.084164000000001</c:v>
                </c:pt>
                <c:pt idx="640">
                  <c:v>31.849830999999998</c:v>
                </c:pt>
                <c:pt idx="641">
                  <c:v>27.515605999999998</c:v>
                </c:pt>
                <c:pt idx="642">
                  <c:v>33.956578999999998</c:v>
                </c:pt>
                <c:pt idx="643">
                  <c:v>24.819655000000001</c:v>
                </c:pt>
                <c:pt idx="644">
                  <c:v>28.32124</c:v>
                </c:pt>
                <c:pt idx="645">
                  <c:v>27.367146999999999</c:v>
                </c:pt>
                <c:pt idx="646">
                  <c:v>16.174499999999998</c:v>
                </c:pt>
                <c:pt idx="647">
                  <c:v>15.007497000000001</c:v>
                </c:pt>
                <c:pt idx="648">
                  <c:v>28.070007</c:v>
                </c:pt>
                <c:pt idx="649">
                  <c:v>88.279184000000001</c:v>
                </c:pt>
                <c:pt idx="650">
                  <c:v>39.918739000000002</c:v>
                </c:pt>
                <c:pt idx="651">
                  <c:v>43.281443000000003</c:v>
                </c:pt>
                <c:pt idx="652">
                  <c:v>35.948130999999997</c:v>
                </c:pt>
                <c:pt idx="653">
                  <c:v>37.552095999999999</c:v>
                </c:pt>
                <c:pt idx="654">
                  <c:v>28.768080000000001</c:v>
                </c:pt>
                <c:pt idx="655">
                  <c:v>28.204084000000002</c:v>
                </c:pt>
                <c:pt idx="656">
                  <c:v>35.385784999999998</c:v>
                </c:pt>
                <c:pt idx="657">
                  <c:v>31.199864000000002</c:v>
                </c:pt>
                <c:pt idx="658">
                  <c:v>46.819363000000003</c:v>
                </c:pt>
                <c:pt idx="659">
                  <c:v>44.178069000000001</c:v>
                </c:pt>
                <c:pt idx="660">
                  <c:v>41.140219999999999</c:v>
                </c:pt>
                <c:pt idx="661">
                  <c:v>48.745716000000002</c:v>
                </c:pt>
                <c:pt idx="662">
                  <c:v>32.214827999999997</c:v>
                </c:pt>
                <c:pt idx="663">
                  <c:v>39.523184999999998</c:v>
                </c:pt>
                <c:pt idx="664">
                  <c:v>24.892447000000001</c:v>
                </c:pt>
                <c:pt idx="665">
                  <c:v>28.061637999999999</c:v>
                </c:pt>
                <c:pt idx="666">
                  <c:v>41.673737000000003</c:v>
                </c:pt>
                <c:pt idx="667">
                  <c:v>40.685671999999997</c:v>
                </c:pt>
                <c:pt idx="668">
                  <c:v>31.530843999999998</c:v>
                </c:pt>
                <c:pt idx="669">
                  <c:v>58.800041999999998</c:v>
                </c:pt>
                <c:pt idx="670">
                  <c:v>32.768988999999998</c:v>
                </c:pt>
                <c:pt idx="671">
                  <c:v>31.197866999999999</c:v>
                </c:pt>
                <c:pt idx="672">
                  <c:v>36.512464999999999</c:v>
                </c:pt>
                <c:pt idx="673">
                  <c:v>86.591144</c:v>
                </c:pt>
                <c:pt idx="674">
                  <c:v>42.620308999999999</c:v>
                </c:pt>
                <c:pt idx="675">
                  <c:v>46.212943000000003</c:v>
                </c:pt>
                <c:pt idx="676">
                  <c:v>38.942917999999999</c:v>
                </c:pt>
                <c:pt idx="677">
                  <c:v>35.456012000000001</c:v>
                </c:pt>
                <c:pt idx="678">
                  <c:v>36.075845999999999</c:v>
                </c:pt>
                <c:pt idx="679">
                  <c:v>52.878382999999999</c:v>
                </c:pt>
                <c:pt idx="680">
                  <c:v>72.292167000000006</c:v>
                </c:pt>
                <c:pt idx="681">
                  <c:v>30.564784</c:v>
                </c:pt>
                <c:pt idx="682">
                  <c:v>38.492061999999997</c:v>
                </c:pt>
                <c:pt idx="683">
                  <c:v>99.687847000000005</c:v>
                </c:pt>
                <c:pt idx="684">
                  <c:v>75.146759000000003</c:v>
                </c:pt>
                <c:pt idx="685">
                  <c:v>37.707549999999998</c:v>
                </c:pt>
                <c:pt idx="686">
                  <c:v>35.690157999999997</c:v>
                </c:pt>
                <c:pt idx="687">
                  <c:v>27.930835999999999</c:v>
                </c:pt>
                <c:pt idx="688">
                  <c:v>29.36206</c:v>
                </c:pt>
                <c:pt idx="689">
                  <c:v>21.647394999999999</c:v>
                </c:pt>
                <c:pt idx="690">
                  <c:v>31.937089</c:v>
                </c:pt>
                <c:pt idx="691">
                  <c:v>29.650593000000001</c:v>
                </c:pt>
                <c:pt idx="692">
                  <c:v>24.639392999999998</c:v>
                </c:pt>
                <c:pt idx="693">
                  <c:v>37.417670000000001</c:v>
                </c:pt>
                <c:pt idx="694">
                  <c:v>25.039414000000001</c:v>
                </c:pt>
                <c:pt idx="695">
                  <c:v>23.456811999999999</c:v>
                </c:pt>
                <c:pt idx="696">
                  <c:v>32.178925</c:v>
                </c:pt>
                <c:pt idx="697">
                  <c:v>22.614407</c:v>
                </c:pt>
                <c:pt idx="698">
                  <c:v>25.751556999999998</c:v>
                </c:pt>
                <c:pt idx="699">
                  <c:v>27.785043000000002</c:v>
                </c:pt>
                <c:pt idx="700">
                  <c:v>26.343116999999999</c:v>
                </c:pt>
                <c:pt idx="701">
                  <c:v>26.372085999999999</c:v>
                </c:pt>
                <c:pt idx="702">
                  <c:v>42.364201000000001</c:v>
                </c:pt>
                <c:pt idx="703">
                  <c:v>41.079011000000001</c:v>
                </c:pt>
                <c:pt idx="704">
                  <c:v>30.204301999999998</c:v>
                </c:pt>
                <c:pt idx="705">
                  <c:v>23.704056000000001</c:v>
                </c:pt>
                <c:pt idx="706">
                  <c:v>36.044905999999997</c:v>
                </c:pt>
                <c:pt idx="707">
                  <c:v>41.680399999999999</c:v>
                </c:pt>
                <c:pt idx="708">
                  <c:v>36.002316</c:v>
                </c:pt>
                <c:pt idx="709">
                  <c:v>36.334854</c:v>
                </c:pt>
                <c:pt idx="710">
                  <c:v>26.391144000000001</c:v>
                </c:pt>
                <c:pt idx="711">
                  <c:v>43.478926000000001</c:v>
                </c:pt>
                <c:pt idx="712">
                  <c:v>36.993110999999999</c:v>
                </c:pt>
                <c:pt idx="713">
                  <c:v>100.378553</c:v>
                </c:pt>
                <c:pt idx="714">
                  <c:v>39.543168000000001</c:v>
                </c:pt>
                <c:pt idx="715">
                  <c:v>34.448129999999999</c:v>
                </c:pt>
                <c:pt idx="716">
                  <c:v>26.091681999999999</c:v>
                </c:pt>
                <c:pt idx="717">
                  <c:v>26.065484999999999</c:v>
                </c:pt>
                <c:pt idx="718">
                  <c:v>26.495350999999999</c:v>
                </c:pt>
                <c:pt idx="719">
                  <c:v>33.622483000000003</c:v>
                </c:pt>
                <c:pt idx="720">
                  <c:v>42.564698</c:v>
                </c:pt>
                <c:pt idx="721">
                  <c:v>36.233795999999998</c:v>
                </c:pt>
                <c:pt idx="722">
                  <c:v>29.037362000000002</c:v>
                </c:pt>
                <c:pt idx="723">
                  <c:v>41.466537000000002</c:v>
                </c:pt>
                <c:pt idx="724">
                  <c:v>40.170526000000002</c:v>
                </c:pt>
                <c:pt idx="725">
                  <c:v>29.682478</c:v>
                </c:pt>
                <c:pt idx="726">
                  <c:v>37.817511000000003</c:v>
                </c:pt>
                <c:pt idx="727">
                  <c:v>43.429355000000001</c:v>
                </c:pt>
                <c:pt idx="728">
                  <c:v>26.407814999999999</c:v>
                </c:pt>
                <c:pt idx="729">
                  <c:v>29.045024999999999</c:v>
                </c:pt>
                <c:pt idx="730">
                  <c:v>29.841978999999998</c:v>
                </c:pt>
                <c:pt idx="731">
                  <c:v>22.366236000000001</c:v>
                </c:pt>
                <c:pt idx="732">
                  <c:v>29.150091</c:v>
                </c:pt>
                <c:pt idx="733">
                  <c:v>32.047482000000002</c:v>
                </c:pt>
                <c:pt idx="734">
                  <c:v>35.599119999999999</c:v>
                </c:pt>
                <c:pt idx="735">
                  <c:v>26.255203999999999</c:v>
                </c:pt>
                <c:pt idx="736">
                  <c:v>31.129807</c:v>
                </c:pt>
                <c:pt idx="737">
                  <c:v>31.489174999999999</c:v>
                </c:pt>
                <c:pt idx="738">
                  <c:v>51.698512999999998</c:v>
                </c:pt>
                <c:pt idx="739">
                  <c:v>28.843803999999999</c:v>
                </c:pt>
                <c:pt idx="740">
                  <c:v>39.237915000000001</c:v>
                </c:pt>
                <c:pt idx="741">
                  <c:v>30.072787999999999</c:v>
                </c:pt>
                <c:pt idx="742">
                  <c:v>36.401049</c:v>
                </c:pt>
                <c:pt idx="743">
                  <c:v>44.616205999999998</c:v>
                </c:pt>
                <c:pt idx="744">
                  <c:v>48.408239999999999</c:v>
                </c:pt>
                <c:pt idx="745">
                  <c:v>59.950830000000003</c:v>
                </c:pt>
                <c:pt idx="746">
                  <c:v>83.149437000000006</c:v>
                </c:pt>
                <c:pt idx="747">
                  <c:v>141.448365</c:v>
                </c:pt>
                <c:pt idx="748">
                  <c:v>70.435635000000005</c:v>
                </c:pt>
                <c:pt idx="749">
                  <c:v>41.667326000000003</c:v>
                </c:pt>
                <c:pt idx="750">
                  <c:v>39.508574000000003</c:v>
                </c:pt>
                <c:pt idx="751">
                  <c:v>33.270122999999998</c:v>
                </c:pt>
                <c:pt idx="752">
                  <c:v>29.505963999999999</c:v>
                </c:pt>
                <c:pt idx="753">
                  <c:v>44.464162999999999</c:v>
                </c:pt>
                <c:pt idx="754">
                  <c:v>41.532359999999997</c:v>
                </c:pt>
                <c:pt idx="755">
                  <c:v>47.537669999999999</c:v>
                </c:pt>
                <c:pt idx="756">
                  <c:v>39.931922999999998</c:v>
                </c:pt>
                <c:pt idx="757">
                  <c:v>43.081828999999999</c:v>
                </c:pt>
                <c:pt idx="758">
                  <c:v>51.043626000000003</c:v>
                </c:pt>
                <c:pt idx="759">
                  <c:v>48.076138999999998</c:v>
                </c:pt>
                <c:pt idx="760">
                  <c:v>33.994714000000002</c:v>
                </c:pt>
                <c:pt idx="761">
                  <c:v>40.683227000000002</c:v>
                </c:pt>
                <c:pt idx="762">
                  <c:v>30.598524999999999</c:v>
                </c:pt>
                <c:pt idx="763">
                  <c:v>44.565041000000001</c:v>
                </c:pt>
                <c:pt idx="764">
                  <c:v>32.883752999999999</c:v>
                </c:pt>
                <c:pt idx="765">
                  <c:v>32.756735999999997</c:v>
                </c:pt>
                <c:pt idx="766">
                  <c:v>34.767260999999998</c:v>
                </c:pt>
                <c:pt idx="767">
                  <c:v>39.858885000000001</c:v>
                </c:pt>
                <c:pt idx="768">
                  <c:v>31.597926000000001</c:v>
                </c:pt>
                <c:pt idx="769">
                  <c:v>45.600012999999997</c:v>
                </c:pt>
                <c:pt idx="770">
                  <c:v>41.192011000000001</c:v>
                </c:pt>
                <c:pt idx="771">
                  <c:v>76.930192000000005</c:v>
                </c:pt>
                <c:pt idx="772">
                  <c:v>74.397491000000002</c:v>
                </c:pt>
                <c:pt idx="773">
                  <c:v>65.103892999999999</c:v>
                </c:pt>
                <c:pt idx="774">
                  <c:v>45.898474999999998</c:v>
                </c:pt>
                <c:pt idx="775">
                  <c:v>50.610379000000002</c:v>
                </c:pt>
                <c:pt idx="776">
                  <c:v>72.931753999999998</c:v>
                </c:pt>
                <c:pt idx="777">
                  <c:v>44.726779000000001</c:v>
                </c:pt>
                <c:pt idx="778">
                  <c:v>36.659157</c:v>
                </c:pt>
                <c:pt idx="779">
                  <c:v>35.601906999999997</c:v>
                </c:pt>
                <c:pt idx="780">
                  <c:v>25.456410000000002</c:v>
                </c:pt>
                <c:pt idx="781">
                  <c:v>39.721544999999999</c:v>
                </c:pt>
                <c:pt idx="782">
                  <c:v>33.984216000000004</c:v>
                </c:pt>
                <c:pt idx="783">
                  <c:v>27.265108000000001</c:v>
                </c:pt>
                <c:pt idx="784">
                  <c:v>34.494498</c:v>
                </c:pt>
                <c:pt idx="785">
                  <c:v>28.021473</c:v>
                </c:pt>
                <c:pt idx="786">
                  <c:v>31.371151000000001</c:v>
                </c:pt>
                <c:pt idx="787">
                  <c:v>32.116394</c:v>
                </c:pt>
                <c:pt idx="788">
                  <c:v>27.198388000000001</c:v>
                </c:pt>
                <c:pt idx="789">
                  <c:v>30.786639999999998</c:v>
                </c:pt>
                <c:pt idx="790">
                  <c:v>58.903939000000001</c:v>
                </c:pt>
                <c:pt idx="791">
                  <c:v>29.249229</c:v>
                </c:pt>
                <c:pt idx="792">
                  <c:v>32.009293999999997</c:v>
                </c:pt>
                <c:pt idx="793">
                  <c:v>29.926963000000001</c:v>
                </c:pt>
                <c:pt idx="794">
                  <c:v>27.471640000000001</c:v>
                </c:pt>
                <c:pt idx="795">
                  <c:v>33.670172999999998</c:v>
                </c:pt>
                <c:pt idx="796">
                  <c:v>28.148783999999999</c:v>
                </c:pt>
                <c:pt idx="797">
                  <c:v>50.839129</c:v>
                </c:pt>
                <c:pt idx="798">
                  <c:v>30.511768</c:v>
                </c:pt>
                <c:pt idx="799">
                  <c:v>33.175654999999999</c:v>
                </c:pt>
                <c:pt idx="800">
                  <c:v>38.834449999999997</c:v>
                </c:pt>
                <c:pt idx="801">
                  <c:v>75.459926999999993</c:v>
                </c:pt>
                <c:pt idx="802">
                  <c:v>38.698155</c:v>
                </c:pt>
                <c:pt idx="803">
                  <c:v>24.898613000000001</c:v>
                </c:pt>
                <c:pt idx="804">
                  <c:v>34.141770999999999</c:v>
                </c:pt>
                <c:pt idx="805">
                  <c:v>43.368377000000002</c:v>
                </c:pt>
                <c:pt idx="806">
                  <c:v>26.13635</c:v>
                </c:pt>
                <c:pt idx="807">
                  <c:v>34.048901999999998</c:v>
                </c:pt>
                <c:pt idx="808">
                  <c:v>34.725295000000003</c:v>
                </c:pt>
                <c:pt idx="809">
                  <c:v>39.172004000000001</c:v>
                </c:pt>
                <c:pt idx="810">
                  <c:v>54.303510000000003</c:v>
                </c:pt>
                <c:pt idx="811">
                  <c:v>94.645148000000006</c:v>
                </c:pt>
                <c:pt idx="812">
                  <c:v>94.639786000000001</c:v>
                </c:pt>
                <c:pt idx="813">
                  <c:v>54.063937000000003</c:v>
                </c:pt>
                <c:pt idx="814">
                  <c:v>43.919764999999998</c:v>
                </c:pt>
                <c:pt idx="815">
                  <c:v>49.249389999999998</c:v>
                </c:pt>
                <c:pt idx="816">
                  <c:v>34.185108999999997</c:v>
                </c:pt>
                <c:pt idx="817">
                  <c:v>37.046519000000004</c:v>
                </c:pt>
                <c:pt idx="818">
                  <c:v>37.924889999999998</c:v>
                </c:pt>
                <c:pt idx="819">
                  <c:v>56.000729</c:v>
                </c:pt>
                <c:pt idx="820">
                  <c:v>30.723793000000001</c:v>
                </c:pt>
                <c:pt idx="821">
                  <c:v>31.359673000000001</c:v>
                </c:pt>
                <c:pt idx="822">
                  <c:v>32.891264999999997</c:v>
                </c:pt>
                <c:pt idx="823">
                  <c:v>48.052394999999997</c:v>
                </c:pt>
                <c:pt idx="824">
                  <c:v>38.608848999999999</c:v>
                </c:pt>
                <c:pt idx="825">
                  <c:v>40.020741999999998</c:v>
                </c:pt>
                <c:pt idx="826">
                  <c:v>35.879151</c:v>
                </c:pt>
                <c:pt idx="827">
                  <c:v>36.337353999999998</c:v>
                </c:pt>
                <c:pt idx="828">
                  <c:v>38.929087000000003</c:v>
                </c:pt>
                <c:pt idx="829">
                  <c:v>42.072114999999997</c:v>
                </c:pt>
                <c:pt idx="830">
                  <c:v>41.197087000000003</c:v>
                </c:pt>
                <c:pt idx="831">
                  <c:v>30.368798999999999</c:v>
                </c:pt>
                <c:pt idx="832">
                  <c:v>31.929759000000001</c:v>
                </c:pt>
                <c:pt idx="833">
                  <c:v>28.374496000000001</c:v>
                </c:pt>
                <c:pt idx="834">
                  <c:v>38.051588000000002</c:v>
                </c:pt>
                <c:pt idx="835">
                  <c:v>33.272551</c:v>
                </c:pt>
                <c:pt idx="836">
                  <c:v>29.658982000000002</c:v>
                </c:pt>
                <c:pt idx="837">
                  <c:v>29.815463999999999</c:v>
                </c:pt>
                <c:pt idx="838">
                  <c:v>27.995377999999999</c:v>
                </c:pt>
                <c:pt idx="839">
                  <c:v>32.82432</c:v>
                </c:pt>
                <c:pt idx="840">
                  <c:v>29.947150000000001</c:v>
                </c:pt>
                <c:pt idx="841">
                  <c:v>26.880893</c:v>
                </c:pt>
                <c:pt idx="842">
                  <c:v>31.250688</c:v>
                </c:pt>
                <c:pt idx="843">
                  <c:v>72.147390000000001</c:v>
                </c:pt>
                <c:pt idx="844">
                  <c:v>43.528139000000003</c:v>
                </c:pt>
                <c:pt idx="845">
                  <c:v>30.596153000000001</c:v>
                </c:pt>
                <c:pt idx="846">
                  <c:v>35.308321999999997</c:v>
                </c:pt>
                <c:pt idx="847">
                  <c:v>28.285183</c:v>
                </c:pt>
                <c:pt idx="848">
                  <c:v>37.893242000000001</c:v>
                </c:pt>
                <c:pt idx="849">
                  <c:v>34.063282999999998</c:v>
                </c:pt>
                <c:pt idx="850">
                  <c:v>32.090926000000003</c:v>
                </c:pt>
                <c:pt idx="851">
                  <c:v>37.228343000000002</c:v>
                </c:pt>
                <c:pt idx="852">
                  <c:v>37.381520000000002</c:v>
                </c:pt>
                <c:pt idx="853">
                  <c:v>31.981152000000002</c:v>
                </c:pt>
                <c:pt idx="854">
                  <c:v>53.805359000000003</c:v>
                </c:pt>
                <c:pt idx="855">
                  <c:v>28.180482000000001</c:v>
                </c:pt>
                <c:pt idx="856">
                  <c:v>31.141732000000001</c:v>
                </c:pt>
                <c:pt idx="857">
                  <c:v>44.368614000000001</c:v>
                </c:pt>
                <c:pt idx="858">
                  <c:v>59.715243000000001</c:v>
                </c:pt>
                <c:pt idx="859">
                  <c:v>55.392353999999997</c:v>
                </c:pt>
                <c:pt idx="860">
                  <c:v>44.575623</c:v>
                </c:pt>
                <c:pt idx="861">
                  <c:v>41.980325999999998</c:v>
                </c:pt>
                <c:pt idx="862">
                  <c:v>48.107743999999997</c:v>
                </c:pt>
                <c:pt idx="863">
                  <c:v>49.855195999999999</c:v>
                </c:pt>
                <c:pt idx="864">
                  <c:v>42.815544000000003</c:v>
                </c:pt>
                <c:pt idx="865">
                  <c:v>56.345122000000003</c:v>
                </c:pt>
                <c:pt idx="866">
                  <c:v>51.050440000000002</c:v>
                </c:pt>
                <c:pt idx="867">
                  <c:v>56.985985999999997</c:v>
                </c:pt>
                <c:pt idx="868">
                  <c:v>42.316454</c:v>
                </c:pt>
                <c:pt idx="869">
                  <c:v>47.174059999999997</c:v>
                </c:pt>
                <c:pt idx="870">
                  <c:v>42.505518000000002</c:v>
                </c:pt>
                <c:pt idx="871">
                  <c:v>55.081296999999999</c:v>
                </c:pt>
                <c:pt idx="872">
                  <c:v>117.21831299999999</c:v>
                </c:pt>
                <c:pt idx="873">
                  <c:v>76.542418999999995</c:v>
                </c:pt>
                <c:pt idx="874">
                  <c:v>50.284371</c:v>
                </c:pt>
                <c:pt idx="875">
                  <c:v>45.207430000000002</c:v>
                </c:pt>
                <c:pt idx="876">
                  <c:v>45.270384999999997</c:v>
                </c:pt>
                <c:pt idx="877">
                  <c:v>51.047353000000001</c:v>
                </c:pt>
                <c:pt idx="878">
                  <c:v>43.638592000000003</c:v>
                </c:pt>
                <c:pt idx="879">
                  <c:v>47.636724999999998</c:v>
                </c:pt>
                <c:pt idx="880">
                  <c:v>37.986038999999998</c:v>
                </c:pt>
                <c:pt idx="881">
                  <c:v>43.687468000000003</c:v>
                </c:pt>
                <c:pt idx="882">
                  <c:v>51.651628000000002</c:v>
                </c:pt>
                <c:pt idx="883">
                  <c:v>37.850245000000001</c:v>
                </c:pt>
                <c:pt idx="884">
                  <c:v>34.953363000000003</c:v>
                </c:pt>
                <c:pt idx="885">
                  <c:v>41.384636</c:v>
                </c:pt>
                <c:pt idx="886">
                  <c:v>40.484155000000001</c:v>
                </c:pt>
                <c:pt idx="887">
                  <c:v>49.072690999999999</c:v>
                </c:pt>
                <c:pt idx="888">
                  <c:v>44.42183</c:v>
                </c:pt>
                <c:pt idx="889">
                  <c:v>43.812567000000001</c:v>
                </c:pt>
                <c:pt idx="890">
                  <c:v>46.757052999999999</c:v>
                </c:pt>
                <c:pt idx="891">
                  <c:v>44.770342999999997</c:v>
                </c:pt>
                <c:pt idx="892">
                  <c:v>56.039807000000003</c:v>
                </c:pt>
                <c:pt idx="893">
                  <c:v>49.425494999999998</c:v>
                </c:pt>
                <c:pt idx="894">
                  <c:v>47.339424000000001</c:v>
                </c:pt>
                <c:pt idx="895">
                  <c:v>39.823203999999997</c:v>
                </c:pt>
                <c:pt idx="896">
                  <c:v>27.057002000000001</c:v>
                </c:pt>
                <c:pt idx="897">
                  <c:v>31.242664000000001</c:v>
                </c:pt>
                <c:pt idx="898">
                  <c:v>25.067222000000001</c:v>
                </c:pt>
                <c:pt idx="899">
                  <c:v>29.514092999999999</c:v>
                </c:pt>
                <c:pt idx="900">
                  <c:v>36.305732999999996</c:v>
                </c:pt>
                <c:pt idx="901">
                  <c:v>50.322105999999998</c:v>
                </c:pt>
                <c:pt idx="902">
                  <c:v>42.891255999999998</c:v>
                </c:pt>
                <c:pt idx="903">
                  <c:v>62.512827999999999</c:v>
                </c:pt>
                <c:pt idx="904">
                  <c:v>110.089342</c:v>
                </c:pt>
                <c:pt idx="905">
                  <c:v>58.400848000000003</c:v>
                </c:pt>
                <c:pt idx="906">
                  <c:v>52.766196000000001</c:v>
                </c:pt>
                <c:pt idx="907">
                  <c:v>44.944263999999997</c:v>
                </c:pt>
                <c:pt idx="908">
                  <c:v>50.907288000000001</c:v>
                </c:pt>
                <c:pt idx="909">
                  <c:v>41.905965000000002</c:v>
                </c:pt>
                <c:pt idx="910">
                  <c:v>52.352829999999997</c:v>
                </c:pt>
                <c:pt idx="911">
                  <c:v>39.481034000000001</c:v>
                </c:pt>
                <c:pt idx="912">
                  <c:v>46.822411000000002</c:v>
                </c:pt>
                <c:pt idx="913">
                  <c:v>48.294243999999999</c:v>
                </c:pt>
                <c:pt idx="914">
                  <c:v>39.951833000000001</c:v>
                </c:pt>
                <c:pt idx="915">
                  <c:v>65.814021999999994</c:v>
                </c:pt>
                <c:pt idx="916">
                  <c:v>40.610906999999997</c:v>
                </c:pt>
                <c:pt idx="917">
                  <c:v>42.711682000000003</c:v>
                </c:pt>
                <c:pt idx="918">
                  <c:v>53.762428</c:v>
                </c:pt>
                <c:pt idx="919">
                  <c:v>22.378378999999999</c:v>
                </c:pt>
                <c:pt idx="920">
                  <c:v>45.700001999999998</c:v>
                </c:pt>
                <c:pt idx="921">
                  <c:v>71.225992000000005</c:v>
                </c:pt>
                <c:pt idx="922">
                  <c:v>41.978766</c:v>
                </c:pt>
                <c:pt idx="923">
                  <c:v>49.678437000000002</c:v>
                </c:pt>
                <c:pt idx="924">
                  <c:v>49.653511999999999</c:v>
                </c:pt>
                <c:pt idx="925">
                  <c:v>63.875720000000001</c:v>
                </c:pt>
                <c:pt idx="926">
                  <c:v>56.674551000000001</c:v>
                </c:pt>
                <c:pt idx="927">
                  <c:v>35.680570000000003</c:v>
                </c:pt>
                <c:pt idx="928">
                  <c:v>49.349936999999997</c:v>
                </c:pt>
                <c:pt idx="929">
                  <c:v>36.235366999999997</c:v>
                </c:pt>
                <c:pt idx="930">
                  <c:v>44.521658000000002</c:v>
                </c:pt>
                <c:pt idx="931">
                  <c:v>53.553536999999999</c:v>
                </c:pt>
                <c:pt idx="932">
                  <c:v>44.970416999999998</c:v>
                </c:pt>
                <c:pt idx="933">
                  <c:v>44.059804999999997</c:v>
                </c:pt>
                <c:pt idx="934">
                  <c:v>52.236693000000002</c:v>
                </c:pt>
                <c:pt idx="935">
                  <c:v>61.529409000000001</c:v>
                </c:pt>
                <c:pt idx="936">
                  <c:v>51.589379999999998</c:v>
                </c:pt>
                <c:pt idx="937">
                  <c:v>72.485541999999995</c:v>
                </c:pt>
                <c:pt idx="938">
                  <c:v>125.309313</c:v>
                </c:pt>
                <c:pt idx="939">
                  <c:v>100.419516</c:v>
                </c:pt>
                <c:pt idx="940">
                  <c:v>74.577544000000003</c:v>
                </c:pt>
                <c:pt idx="941">
                  <c:v>46.477355000000003</c:v>
                </c:pt>
                <c:pt idx="942">
                  <c:v>48.259953000000003</c:v>
                </c:pt>
                <c:pt idx="943">
                  <c:v>56.406410000000001</c:v>
                </c:pt>
                <c:pt idx="944">
                  <c:v>60.961354999999998</c:v>
                </c:pt>
                <c:pt idx="945">
                  <c:v>42.699478999999997</c:v>
                </c:pt>
                <c:pt idx="946">
                  <c:v>49.344549999999998</c:v>
                </c:pt>
                <c:pt idx="947">
                  <c:v>42.832917999999999</c:v>
                </c:pt>
                <c:pt idx="948">
                  <c:v>45.824685000000002</c:v>
                </c:pt>
                <c:pt idx="949">
                  <c:v>55.528581000000003</c:v>
                </c:pt>
                <c:pt idx="950">
                  <c:v>40.741841999999998</c:v>
                </c:pt>
                <c:pt idx="951">
                  <c:v>42.178618999999998</c:v>
                </c:pt>
                <c:pt idx="952">
                  <c:v>38.773738000000002</c:v>
                </c:pt>
                <c:pt idx="953">
                  <c:v>46.836697999999998</c:v>
                </c:pt>
                <c:pt idx="954">
                  <c:v>39.660643</c:v>
                </c:pt>
                <c:pt idx="955">
                  <c:v>44.203870000000002</c:v>
                </c:pt>
                <c:pt idx="956">
                  <c:v>51.564990999999999</c:v>
                </c:pt>
                <c:pt idx="957">
                  <c:v>48.029744000000001</c:v>
                </c:pt>
                <c:pt idx="958">
                  <c:v>62.411729999999999</c:v>
                </c:pt>
                <c:pt idx="959">
                  <c:v>54.554968000000002</c:v>
                </c:pt>
                <c:pt idx="960">
                  <c:v>66.553449000000001</c:v>
                </c:pt>
                <c:pt idx="961">
                  <c:v>73.048207000000005</c:v>
                </c:pt>
                <c:pt idx="962">
                  <c:v>46.017825000000002</c:v>
                </c:pt>
                <c:pt idx="963">
                  <c:v>59.904347999999999</c:v>
                </c:pt>
                <c:pt idx="964">
                  <c:v>70.343342000000007</c:v>
                </c:pt>
                <c:pt idx="965">
                  <c:v>46.263716000000002</c:v>
                </c:pt>
                <c:pt idx="966">
                  <c:v>61.482469999999999</c:v>
                </c:pt>
                <c:pt idx="967">
                  <c:v>42.823480000000004</c:v>
                </c:pt>
                <c:pt idx="968">
                  <c:v>102.909327</c:v>
                </c:pt>
                <c:pt idx="969">
                  <c:v>64.033607000000003</c:v>
                </c:pt>
                <c:pt idx="970">
                  <c:v>60.465175000000002</c:v>
                </c:pt>
                <c:pt idx="971">
                  <c:v>42.668452000000002</c:v>
                </c:pt>
                <c:pt idx="972">
                  <c:v>56.764524999999999</c:v>
                </c:pt>
                <c:pt idx="973">
                  <c:v>38.365929000000001</c:v>
                </c:pt>
                <c:pt idx="974">
                  <c:v>48.498911999999997</c:v>
                </c:pt>
                <c:pt idx="975">
                  <c:v>41.785507000000003</c:v>
                </c:pt>
                <c:pt idx="976">
                  <c:v>40.636738000000001</c:v>
                </c:pt>
                <c:pt idx="977">
                  <c:v>40.991536000000004</c:v>
                </c:pt>
                <c:pt idx="978">
                  <c:v>58.781314000000002</c:v>
                </c:pt>
                <c:pt idx="979">
                  <c:v>36.137014999999998</c:v>
                </c:pt>
                <c:pt idx="980">
                  <c:v>38.646093</c:v>
                </c:pt>
                <c:pt idx="981">
                  <c:v>34.108409999999999</c:v>
                </c:pt>
                <c:pt idx="982">
                  <c:v>44.147450999999997</c:v>
                </c:pt>
                <c:pt idx="983">
                  <c:v>43.646250000000002</c:v>
                </c:pt>
                <c:pt idx="984">
                  <c:v>42.801043</c:v>
                </c:pt>
                <c:pt idx="985">
                  <c:v>32.935104000000003</c:v>
                </c:pt>
                <c:pt idx="986">
                  <c:v>41.442483000000003</c:v>
                </c:pt>
                <c:pt idx="987">
                  <c:v>48.497698</c:v>
                </c:pt>
                <c:pt idx="988">
                  <c:v>48.354084999999998</c:v>
                </c:pt>
                <c:pt idx="989">
                  <c:v>41.675902999999998</c:v>
                </c:pt>
                <c:pt idx="990">
                  <c:v>42.781520999999998</c:v>
                </c:pt>
                <c:pt idx="991">
                  <c:v>47.148699000000001</c:v>
                </c:pt>
                <c:pt idx="992">
                  <c:v>42.905833000000001</c:v>
                </c:pt>
                <c:pt idx="993">
                  <c:v>58.928401999999998</c:v>
                </c:pt>
                <c:pt idx="994">
                  <c:v>50.017349000000003</c:v>
                </c:pt>
                <c:pt idx="995">
                  <c:v>51.710496999999997</c:v>
                </c:pt>
                <c:pt idx="996">
                  <c:v>71.213111999999995</c:v>
                </c:pt>
                <c:pt idx="997">
                  <c:v>153.12846999999999</c:v>
                </c:pt>
                <c:pt idx="998">
                  <c:v>91.163736</c:v>
                </c:pt>
                <c:pt idx="999">
                  <c:v>51.027614</c:v>
                </c:pt>
                <c:pt idx="1000">
                  <c:v>43.678899999999999</c:v>
                </c:pt>
                <c:pt idx="1001">
                  <c:v>83.146860000000004</c:v>
                </c:pt>
                <c:pt idx="1002">
                  <c:v>67.078299999999999</c:v>
                </c:pt>
                <c:pt idx="1003">
                  <c:v>199.31186</c:v>
                </c:pt>
                <c:pt idx="1004">
                  <c:v>86.752219999999994</c:v>
                </c:pt>
                <c:pt idx="1005">
                  <c:v>59.987560000000002</c:v>
                </c:pt>
                <c:pt idx="1006">
                  <c:v>82.637799999999999</c:v>
                </c:pt>
                <c:pt idx="1007">
                  <c:v>58.001359999999998</c:v>
                </c:pt>
                <c:pt idx="1008">
                  <c:v>48.725839999999998</c:v>
                </c:pt>
                <c:pt idx="1009">
                  <c:v>65.307040000000001</c:v>
                </c:pt>
                <c:pt idx="1010">
                  <c:v>46.379779999999997</c:v>
                </c:pt>
                <c:pt idx="1011">
                  <c:v>65.113600000000005</c:v>
                </c:pt>
                <c:pt idx="1012">
                  <c:v>75.691900000000004</c:v>
                </c:pt>
                <c:pt idx="1013">
                  <c:v>80.874120000000005</c:v>
                </c:pt>
                <c:pt idx="1014">
                  <c:v>63.705840000000002</c:v>
                </c:pt>
                <c:pt idx="1015">
                  <c:v>65.931359999999998</c:v>
                </c:pt>
                <c:pt idx="1016">
                  <c:v>76.918340000000001</c:v>
                </c:pt>
                <c:pt idx="1017">
                  <c:v>51.432699999999997</c:v>
                </c:pt>
                <c:pt idx="1018">
                  <c:v>74.964740000000006</c:v>
                </c:pt>
                <c:pt idx="1019">
                  <c:v>103.61246</c:v>
                </c:pt>
                <c:pt idx="1020">
                  <c:v>106.56124</c:v>
                </c:pt>
                <c:pt idx="1021">
                  <c:v>134.89536000000001</c:v>
                </c:pt>
                <c:pt idx="1022">
                  <c:v>63.533940000000001</c:v>
                </c:pt>
                <c:pt idx="1023">
                  <c:v>40.741059999999997</c:v>
                </c:pt>
                <c:pt idx="1024">
                  <c:v>48.079839999999997</c:v>
                </c:pt>
                <c:pt idx="1025">
                  <c:v>41.968780000000002</c:v>
                </c:pt>
                <c:pt idx="1026">
                  <c:v>44.85586</c:v>
                </c:pt>
                <c:pt idx="1027">
                  <c:v>78.819940000000003</c:v>
                </c:pt>
                <c:pt idx="1028">
                  <c:v>76.639979999999994</c:v>
                </c:pt>
                <c:pt idx="1029">
                  <c:v>56.266820000000003</c:v>
                </c:pt>
                <c:pt idx="1030">
                  <c:v>66.90164</c:v>
                </c:pt>
                <c:pt idx="1031">
                  <c:v>65.542599999999993</c:v>
                </c:pt>
                <c:pt idx="1032">
                  <c:v>104.95474</c:v>
                </c:pt>
                <c:pt idx="1033">
                  <c:v>102.73062</c:v>
                </c:pt>
                <c:pt idx="1034">
                  <c:v>83.043779999999998</c:v>
                </c:pt>
                <c:pt idx="1035">
                  <c:v>48.524000000000001</c:v>
                </c:pt>
                <c:pt idx="1036">
                  <c:v>51.393099999999997</c:v>
                </c:pt>
                <c:pt idx="1037">
                  <c:v>56.34704</c:v>
                </c:pt>
                <c:pt idx="1038">
                  <c:v>69.529600000000002</c:v>
                </c:pt>
                <c:pt idx="1039">
                  <c:v>49.110599999999998</c:v>
                </c:pt>
                <c:pt idx="1040">
                  <c:v>68.334599999999995</c:v>
                </c:pt>
                <c:pt idx="1041">
                  <c:v>44.31512</c:v>
                </c:pt>
                <c:pt idx="1042">
                  <c:v>44.994979999999998</c:v>
                </c:pt>
                <c:pt idx="1043">
                  <c:v>47.965859999999999</c:v>
                </c:pt>
                <c:pt idx="1044">
                  <c:v>40.290480000000002</c:v>
                </c:pt>
                <c:pt idx="1045">
                  <c:v>48.600900000000003</c:v>
                </c:pt>
                <c:pt idx="1046">
                  <c:v>46.630180000000003</c:v>
                </c:pt>
                <c:pt idx="1047">
                  <c:v>51.223140000000001</c:v>
                </c:pt>
                <c:pt idx="1048">
                  <c:v>47.679720000000003</c:v>
                </c:pt>
                <c:pt idx="1049">
                  <c:v>65.222179999999994</c:v>
                </c:pt>
                <c:pt idx="1050">
                  <c:v>48.45626</c:v>
                </c:pt>
                <c:pt idx="1051">
                  <c:v>82.097639999999998</c:v>
                </c:pt>
                <c:pt idx="1052">
                  <c:v>52.66384</c:v>
                </c:pt>
                <c:pt idx="1053">
                  <c:v>53.594160000000002</c:v>
                </c:pt>
                <c:pt idx="1054">
                  <c:v>56.567819999999998</c:v>
                </c:pt>
                <c:pt idx="1055">
                  <c:v>74.478499999999997</c:v>
                </c:pt>
                <c:pt idx="1056">
                  <c:v>66.500439999999998</c:v>
                </c:pt>
                <c:pt idx="1057">
                  <c:v>67.137540000000001</c:v>
                </c:pt>
                <c:pt idx="1058">
                  <c:v>98.728200000000001</c:v>
                </c:pt>
                <c:pt idx="1059">
                  <c:v>92.395619999999994</c:v>
                </c:pt>
                <c:pt idx="1060">
                  <c:v>116.77206</c:v>
                </c:pt>
                <c:pt idx="1061">
                  <c:v>94.205520000000007</c:v>
                </c:pt>
                <c:pt idx="1062">
                  <c:v>88.953919999999997</c:v>
                </c:pt>
                <c:pt idx="1063">
                  <c:v>74.226159999999993</c:v>
                </c:pt>
                <c:pt idx="1064">
                  <c:v>108.78898</c:v>
                </c:pt>
                <c:pt idx="1065">
                  <c:v>117.5106</c:v>
                </c:pt>
                <c:pt idx="1066">
                  <c:v>140.18691999999999</c:v>
                </c:pt>
                <c:pt idx="1067">
                  <c:v>153.64761999999999</c:v>
                </c:pt>
                <c:pt idx="1068">
                  <c:v>92.637680000000003</c:v>
                </c:pt>
                <c:pt idx="1069">
                  <c:v>76.5428</c:v>
                </c:pt>
                <c:pt idx="1070">
                  <c:v>97.614159999999998</c:v>
                </c:pt>
                <c:pt idx="1071">
                  <c:v>63.933039999999998</c:v>
                </c:pt>
                <c:pt idx="1072">
                  <c:v>51.611800000000002</c:v>
                </c:pt>
                <c:pt idx="1073">
                  <c:v>44.223320000000001</c:v>
                </c:pt>
                <c:pt idx="1074">
                  <c:v>52.460639999999998</c:v>
                </c:pt>
                <c:pt idx="1075">
                  <c:v>54.508099999999999</c:v>
                </c:pt>
                <c:pt idx="1076">
                  <c:v>63.720979999999997</c:v>
                </c:pt>
                <c:pt idx="1077">
                  <c:v>64.671599999999998</c:v>
                </c:pt>
                <c:pt idx="1078">
                  <c:v>62.90408</c:v>
                </c:pt>
                <c:pt idx="1079">
                  <c:v>66.316739999999996</c:v>
                </c:pt>
                <c:pt idx="1080">
                  <c:v>65.635959999999997</c:v>
                </c:pt>
                <c:pt idx="1081">
                  <c:v>86.829459999999997</c:v>
                </c:pt>
                <c:pt idx="1082">
                  <c:v>56.241799999999998</c:v>
                </c:pt>
                <c:pt idx="1083">
                  <c:v>66.924539999999993</c:v>
                </c:pt>
                <c:pt idx="1084">
                  <c:v>50.756180000000001</c:v>
                </c:pt>
                <c:pt idx="1085">
                  <c:v>66.697640000000007</c:v>
                </c:pt>
                <c:pt idx="1086">
                  <c:v>58.806359999999998</c:v>
                </c:pt>
                <c:pt idx="1087">
                  <c:v>61.877920000000003</c:v>
                </c:pt>
                <c:pt idx="1088">
                  <c:v>46.75206</c:v>
                </c:pt>
                <c:pt idx="1089">
                  <c:v>54.919359999999998</c:v>
                </c:pt>
                <c:pt idx="1090">
                  <c:v>66.258480000000006</c:v>
                </c:pt>
                <c:pt idx="1091">
                  <c:v>71.269379999999998</c:v>
                </c:pt>
                <c:pt idx="1092">
                  <c:v>59.17962</c:v>
                </c:pt>
                <c:pt idx="1093">
                  <c:v>76.345259999999996</c:v>
                </c:pt>
                <c:pt idx="1094">
                  <c:v>58.043579999999999</c:v>
                </c:pt>
                <c:pt idx="1095">
                  <c:v>92.507080000000002</c:v>
                </c:pt>
                <c:pt idx="1096">
                  <c:v>73.140540000000001</c:v>
                </c:pt>
                <c:pt idx="1097">
                  <c:v>62.371679999999998</c:v>
                </c:pt>
                <c:pt idx="1098">
                  <c:v>50.775280000000002</c:v>
                </c:pt>
                <c:pt idx="1099">
                  <c:v>58.371839999999999</c:v>
                </c:pt>
                <c:pt idx="1100">
                  <c:v>48.437759999999997</c:v>
                </c:pt>
                <c:pt idx="1101">
                  <c:v>55.527819999999998</c:v>
                </c:pt>
                <c:pt idx="1102">
                  <c:v>60.249780000000001</c:v>
                </c:pt>
                <c:pt idx="1103">
                  <c:v>80.600639999999999</c:v>
                </c:pt>
                <c:pt idx="1104">
                  <c:v>83.700159999999997</c:v>
                </c:pt>
                <c:pt idx="1105">
                  <c:v>107.77101999999999</c:v>
                </c:pt>
                <c:pt idx="1106">
                  <c:v>109.63155999999999</c:v>
                </c:pt>
                <c:pt idx="1107">
                  <c:v>79.774500000000003</c:v>
                </c:pt>
                <c:pt idx="1108">
                  <c:v>51.915239999999997</c:v>
                </c:pt>
                <c:pt idx="1109">
                  <c:v>54.679259999999999</c:v>
                </c:pt>
                <c:pt idx="1110">
                  <c:v>84.922700000000006</c:v>
                </c:pt>
                <c:pt idx="1111">
                  <c:v>87.986400000000003</c:v>
                </c:pt>
                <c:pt idx="1112">
                  <c:v>60.225499999999997</c:v>
                </c:pt>
                <c:pt idx="1113">
                  <c:v>93.544439999999994</c:v>
                </c:pt>
                <c:pt idx="1114">
                  <c:v>69.225319999999996</c:v>
                </c:pt>
                <c:pt idx="1115">
                  <c:v>86.103679999999997</c:v>
                </c:pt>
                <c:pt idx="1116">
                  <c:v>60.672139999999999</c:v>
                </c:pt>
                <c:pt idx="1117">
                  <c:v>65.236019999999996</c:v>
                </c:pt>
                <c:pt idx="1118">
                  <c:v>51.494419999999998</c:v>
                </c:pt>
                <c:pt idx="1119">
                  <c:v>46.706780000000002</c:v>
                </c:pt>
                <c:pt idx="1120">
                  <c:v>46.02834</c:v>
                </c:pt>
                <c:pt idx="1121">
                  <c:v>62.503480000000003</c:v>
                </c:pt>
                <c:pt idx="1122">
                  <c:v>43.5871</c:v>
                </c:pt>
                <c:pt idx="1123">
                  <c:v>65.147819999999996</c:v>
                </c:pt>
                <c:pt idx="1124">
                  <c:v>72.416160000000005</c:v>
                </c:pt>
                <c:pt idx="1125">
                  <c:v>73.413219999999995</c:v>
                </c:pt>
                <c:pt idx="1126">
                  <c:v>141.77562</c:v>
                </c:pt>
                <c:pt idx="1127">
                  <c:v>123.67431999999999</c:v>
                </c:pt>
                <c:pt idx="1128">
                  <c:v>83.204239999999999</c:v>
                </c:pt>
                <c:pt idx="1129">
                  <c:v>85.871120000000005</c:v>
                </c:pt>
                <c:pt idx="1130">
                  <c:v>62.984560000000002</c:v>
                </c:pt>
                <c:pt idx="1131">
                  <c:v>93.203159999999997</c:v>
                </c:pt>
                <c:pt idx="1132">
                  <c:v>59.104700000000001</c:v>
                </c:pt>
                <c:pt idx="1133">
                  <c:v>74.995159999999998</c:v>
                </c:pt>
                <c:pt idx="1134">
                  <c:v>56.438279999999999</c:v>
                </c:pt>
                <c:pt idx="1135">
                  <c:v>98.901020000000003</c:v>
                </c:pt>
                <c:pt idx="1136">
                  <c:v>106.19670000000001</c:v>
                </c:pt>
                <c:pt idx="1137">
                  <c:v>66.10284</c:v>
                </c:pt>
                <c:pt idx="1138">
                  <c:v>84.879900000000006</c:v>
                </c:pt>
                <c:pt idx="1139">
                  <c:v>61.418379999999999</c:v>
                </c:pt>
                <c:pt idx="1140">
                  <c:v>66.424880000000002</c:v>
                </c:pt>
                <c:pt idx="1141">
                  <c:v>68.370980000000003</c:v>
                </c:pt>
                <c:pt idx="1142">
                  <c:v>73.381900000000002</c:v>
                </c:pt>
                <c:pt idx="1143">
                  <c:v>70.75488</c:v>
                </c:pt>
                <c:pt idx="1144">
                  <c:v>70.290899999999993</c:v>
                </c:pt>
                <c:pt idx="1145">
                  <c:v>87.896299999999997</c:v>
                </c:pt>
                <c:pt idx="1146">
                  <c:v>53.110959999999999</c:v>
                </c:pt>
                <c:pt idx="1147">
                  <c:v>88.228980000000007</c:v>
                </c:pt>
                <c:pt idx="1148">
                  <c:v>59.144120000000001</c:v>
                </c:pt>
                <c:pt idx="1149">
                  <c:v>64.186199999999999</c:v>
                </c:pt>
                <c:pt idx="1150">
                  <c:v>97.458659999999995</c:v>
                </c:pt>
                <c:pt idx="1151">
                  <c:v>112.41455999999999</c:v>
                </c:pt>
                <c:pt idx="1152">
                  <c:v>29.038340000000002</c:v>
                </c:pt>
                <c:pt idx="1153">
                  <c:v>41.87574</c:v>
                </c:pt>
                <c:pt idx="1154">
                  <c:v>47.635620000000003</c:v>
                </c:pt>
                <c:pt idx="1155">
                  <c:v>76.736919999999998</c:v>
                </c:pt>
                <c:pt idx="1156">
                  <c:v>119.91426</c:v>
                </c:pt>
                <c:pt idx="1157">
                  <c:v>69.486940000000004</c:v>
                </c:pt>
                <c:pt idx="1158">
                  <c:v>88.552319999999995</c:v>
                </c:pt>
                <c:pt idx="1159">
                  <c:v>66.47372</c:v>
                </c:pt>
                <c:pt idx="1160">
                  <c:v>83.115880000000004</c:v>
                </c:pt>
                <c:pt idx="1161">
                  <c:v>61.293900000000001</c:v>
                </c:pt>
                <c:pt idx="1162">
                  <c:v>60.603720000000003</c:v>
                </c:pt>
                <c:pt idx="1163">
                  <c:v>82.016720000000007</c:v>
                </c:pt>
                <c:pt idx="1164">
                  <c:v>65.726060000000004</c:v>
                </c:pt>
                <c:pt idx="1165">
                  <c:v>55.026319999999998</c:v>
                </c:pt>
                <c:pt idx="1166">
                  <c:v>58.272219999999997</c:v>
                </c:pt>
                <c:pt idx="1167">
                  <c:v>57.840780000000002</c:v>
                </c:pt>
                <c:pt idx="1168">
                  <c:v>62.586080000000003</c:v>
                </c:pt>
                <c:pt idx="1169">
                  <c:v>89.871080000000006</c:v>
                </c:pt>
                <c:pt idx="1170">
                  <c:v>81.278319999999994</c:v>
                </c:pt>
                <c:pt idx="1171">
                  <c:v>47.857340000000001</c:v>
                </c:pt>
                <c:pt idx="1172">
                  <c:v>75.808059999999998</c:v>
                </c:pt>
                <c:pt idx="1173">
                  <c:v>71.417779999999993</c:v>
                </c:pt>
                <c:pt idx="1174">
                  <c:v>94.17774</c:v>
                </c:pt>
                <c:pt idx="1175">
                  <c:v>67.602760000000004</c:v>
                </c:pt>
                <c:pt idx="1176">
                  <c:v>60.205399999999997</c:v>
                </c:pt>
                <c:pt idx="1177">
                  <c:v>58.33672</c:v>
                </c:pt>
                <c:pt idx="1178">
                  <c:v>68.8947</c:v>
                </c:pt>
                <c:pt idx="1179">
                  <c:v>76.173519999999996</c:v>
                </c:pt>
                <c:pt idx="1180">
                  <c:v>75.251739999999998</c:v>
                </c:pt>
                <c:pt idx="1181">
                  <c:v>87.424160000000001</c:v>
                </c:pt>
                <c:pt idx="1182">
                  <c:v>87.338459999999998</c:v>
                </c:pt>
                <c:pt idx="1183">
                  <c:v>131.81912</c:v>
                </c:pt>
                <c:pt idx="1184">
                  <c:v>143.80812</c:v>
                </c:pt>
                <c:pt idx="1185">
                  <c:v>92.946600000000004</c:v>
                </c:pt>
                <c:pt idx="1186">
                  <c:v>115.78570000000001</c:v>
                </c:pt>
                <c:pt idx="1187">
                  <c:v>136.78082000000001</c:v>
                </c:pt>
                <c:pt idx="1188">
                  <c:v>97.957599999999999</c:v>
                </c:pt>
                <c:pt idx="1189">
                  <c:v>145.14699999999999</c:v>
                </c:pt>
                <c:pt idx="1190">
                  <c:v>167.92161999999999</c:v>
                </c:pt>
                <c:pt idx="1191">
                  <c:v>131.93057999999999</c:v>
                </c:pt>
                <c:pt idx="1192">
                  <c:v>111.7666</c:v>
                </c:pt>
                <c:pt idx="1193">
                  <c:v>85.820939999999993</c:v>
                </c:pt>
                <c:pt idx="1194">
                  <c:v>118.02302</c:v>
                </c:pt>
                <c:pt idx="1195">
                  <c:v>69.333740000000006</c:v>
                </c:pt>
                <c:pt idx="1196">
                  <c:v>84.240099999999998</c:v>
                </c:pt>
                <c:pt idx="1197">
                  <c:v>91.85472</c:v>
                </c:pt>
                <c:pt idx="1198">
                  <c:v>90.193560000000005</c:v>
                </c:pt>
                <c:pt idx="1199">
                  <c:v>104.47252</c:v>
                </c:pt>
                <c:pt idx="1200">
                  <c:v>129.48706000000001</c:v>
                </c:pt>
                <c:pt idx="1201">
                  <c:v>104.46896</c:v>
                </c:pt>
                <c:pt idx="1202">
                  <c:v>116.57832000000001</c:v>
                </c:pt>
                <c:pt idx="1203">
                  <c:v>114.89394</c:v>
                </c:pt>
                <c:pt idx="1204">
                  <c:v>167.28396000000001</c:v>
                </c:pt>
                <c:pt idx="1205">
                  <c:v>98.157420000000002</c:v>
                </c:pt>
                <c:pt idx="1206">
                  <c:v>63.482280000000003</c:v>
                </c:pt>
                <c:pt idx="1207">
                  <c:v>86.188779999999994</c:v>
                </c:pt>
                <c:pt idx="1208">
                  <c:v>101.73714</c:v>
                </c:pt>
                <c:pt idx="1209">
                  <c:v>75.506640000000004</c:v>
                </c:pt>
                <c:pt idx="1210">
                  <c:v>112.26196</c:v>
                </c:pt>
                <c:pt idx="1211">
                  <c:v>99.43844</c:v>
                </c:pt>
                <c:pt idx="1212">
                  <c:v>97.922020000000003</c:v>
                </c:pt>
                <c:pt idx="1213">
                  <c:v>70.067959999999999</c:v>
                </c:pt>
                <c:pt idx="1214">
                  <c:v>84.4833</c:v>
                </c:pt>
                <c:pt idx="1215">
                  <c:v>92.304040000000001</c:v>
                </c:pt>
                <c:pt idx="1216">
                  <c:v>110.58784</c:v>
                </c:pt>
                <c:pt idx="1217">
                  <c:v>113.05329999999999</c:v>
                </c:pt>
                <c:pt idx="1218">
                  <c:v>138.97631999999999</c:v>
                </c:pt>
                <c:pt idx="1219">
                  <c:v>122.35850000000001</c:v>
                </c:pt>
                <c:pt idx="1220">
                  <c:v>177.85159999999999</c:v>
                </c:pt>
                <c:pt idx="1221">
                  <c:v>128.98099999999999</c:v>
                </c:pt>
                <c:pt idx="1222">
                  <c:v>90.623779999999996</c:v>
                </c:pt>
                <c:pt idx="1223">
                  <c:v>80.430700000000002</c:v>
                </c:pt>
                <c:pt idx="1224">
                  <c:v>90.591920000000002</c:v>
                </c:pt>
                <c:pt idx="1225">
                  <c:v>101.87963999999999</c:v>
                </c:pt>
                <c:pt idx="1226">
                  <c:v>106.61481999999999</c:v>
                </c:pt>
                <c:pt idx="1227">
                  <c:v>103.7735</c:v>
                </c:pt>
                <c:pt idx="1228">
                  <c:v>121.8841</c:v>
                </c:pt>
                <c:pt idx="1229">
                  <c:v>175.63507999999999</c:v>
                </c:pt>
                <c:pt idx="1230">
                  <c:v>163.22226000000001</c:v>
                </c:pt>
                <c:pt idx="1231">
                  <c:v>78.629519999999999</c:v>
                </c:pt>
                <c:pt idx="1232">
                  <c:v>69.528139999999993</c:v>
                </c:pt>
                <c:pt idx="1233">
                  <c:v>83.717699999999994</c:v>
                </c:pt>
                <c:pt idx="1234">
                  <c:v>57.93956</c:v>
                </c:pt>
                <c:pt idx="1235">
                  <c:v>85.295900000000003</c:v>
                </c:pt>
                <c:pt idx="1236">
                  <c:v>130.17486</c:v>
                </c:pt>
                <c:pt idx="1237">
                  <c:v>79.856840000000005</c:v>
                </c:pt>
                <c:pt idx="1238">
                  <c:v>93.325159999999997</c:v>
                </c:pt>
                <c:pt idx="1239">
                  <c:v>71.517240000000001</c:v>
                </c:pt>
                <c:pt idx="1240">
                  <c:v>66.649559999999994</c:v>
                </c:pt>
                <c:pt idx="1241">
                  <c:v>83.702740000000006</c:v>
                </c:pt>
                <c:pt idx="1242">
                  <c:v>106.91947999999999</c:v>
                </c:pt>
                <c:pt idx="1243">
                  <c:v>53.517800000000001</c:v>
                </c:pt>
                <c:pt idx="1244">
                  <c:v>55.034460000000003</c:v>
                </c:pt>
                <c:pt idx="1245">
                  <c:v>62.98086</c:v>
                </c:pt>
                <c:pt idx="1246">
                  <c:v>70.544579999999996</c:v>
                </c:pt>
                <c:pt idx="1247">
                  <c:v>74.361140000000006</c:v>
                </c:pt>
                <c:pt idx="1248">
                  <c:v>63.345480000000002</c:v>
                </c:pt>
                <c:pt idx="1249">
                  <c:v>78.722539999999995</c:v>
                </c:pt>
                <c:pt idx="1250">
                  <c:v>78.812039999999996</c:v>
                </c:pt>
                <c:pt idx="1251">
                  <c:v>78.600499999999997</c:v>
                </c:pt>
                <c:pt idx="1252">
                  <c:v>93.88588</c:v>
                </c:pt>
                <c:pt idx="1253">
                  <c:v>101.49326000000001</c:v>
                </c:pt>
              </c:numCache>
            </c:numRef>
          </c:val>
          <c:extLst>
            <c:ext xmlns:c16="http://schemas.microsoft.com/office/drawing/2014/chart" uri="{C3380CC4-5D6E-409C-BE32-E72D297353CC}">
              <c16:uniqueId val="{00000000-CAF0-49A8-A71B-2688EC2DB4A7}"/>
            </c:ext>
          </c:extLst>
        </c:ser>
        <c:dLbls>
          <c:showLegendKey val="0"/>
          <c:showVal val="0"/>
          <c:showCatName val="0"/>
          <c:showSerName val="0"/>
          <c:showPercent val="0"/>
          <c:showBubbleSize val="0"/>
        </c:dLbls>
        <c:gapWidth val="219"/>
        <c:overlap val="-27"/>
        <c:axId val="1288156415"/>
        <c:axId val="1288153535"/>
      </c:barChart>
      <c:dateAx>
        <c:axId val="128815641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153535"/>
        <c:crosses val="autoZero"/>
        <c:auto val="1"/>
        <c:lblOffset val="100"/>
        <c:baseTimeUnit val="days"/>
      </c:dateAx>
      <c:valAx>
        <c:axId val="1288153535"/>
        <c:scaling>
          <c:orientation val="minMax"/>
        </c:scaling>
        <c:delete val="0"/>
        <c:axPos val="l"/>
        <c:majorGridlines>
          <c:spPr>
            <a:ln w="9525" cap="flat" cmpd="sng" algn="ctr">
              <a:solidFill>
                <a:schemeClr val="tx1">
                  <a:lumMod val="15000"/>
                  <a:lumOff val="85000"/>
                </a:schemeClr>
              </a:solidFill>
              <a:round/>
            </a:ln>
            <a:effectLst/>
          </c:spPr>
        </c:majorGridlines>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156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119-408A-9FB5-867FE5490A8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119-408A-9FB5-867FE5490A8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119-408A-9FB5-867FE5490A8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119-408A-9FB5-867FE5490A80}"/>
              </c:ext>
            </c:extLst>
          </c:dPt>
          <c:cat>
            <c:strRef>
              <c:f>Calculations!$G$18:$G$21</c:f>
              <c:strCache>
                <c:ptCount val="4"/>
                <c:pt idx="0">
                  <c:v>Institutional</c:v>
                </c:pt>
                <c:pt idx="1">
                  <c:v>Individuals</c:v>
                </c:pt>
                <c:pt idx="2">
                  <c:v>Unknown</c:v>
                </c:pt>
                <c:pt idx="3">
                  <c:v>Others</c:v>
                </c:pt>
              </c:strCache>
            </c:strRef>
          </c:cat>
          <c:val>
            <c:numRef>
              <c:f>Calculations!$H$18:$H$21</c:f>
              <c:numCache>
                <c:formatCode>0.0%</c:formatCode>
                <c:ptCount val="4"/>
                <c:pt idx="0">
                  <c:v>0.48880000000000001</c:v>
                </c:pt>
                <c:pt idx="1">
                  <c:v>0.10780000000000001</c:v>
                </c:pt>
                <c:pt idx="2" formatCode="0.00%">
                  <c:v>0.28179999999999999</c:v>
                </c:pt>
                <c:pt idx="3" formatCode="0.00%">
                  <c:v>0.12159999999999993</c:v>
                </c:pt>
              </c:numCache>
            </c:numRef>
          </c:val>
          <c:extLst>
            <c:ext xmlns:c16="http://schemas.microsoft.com/office/drawing/2014/chart" uri="{C3380CC4-5D6E-409C-BE32-E72D297353CC}">
              <c16:uniqueId val="{00000000-F638-4A5B-97B8-2752492B3425}"/>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Calculations!$C$2</c:f>
              <c:strCache>
                <c:ptCount val="1"/>
                <c:pt idx="0">
                  <c:v>Share Price</c:v>
                </c:pt>
              </c:strCache>
            </c:strRef>
          </c:tx>
          <c:spPr>
            <a:ln w="28575" cap="rnd">
              <a:solidFill>
                <a:schemeClr val="accent1"/>
              </a:solidFill>
              <a:round/>
            </a:ln>
            <a:effectLst/>
          </c:spPr>
          <c:marker>
            <c:symbol val="none"/>
          </c:marker>
          <c:cat>
            <c:numRef>
              <c:f>Calculations!$B$3:$B$1256</c:f>
              <c:numCache>
                <c:formatCode>m/d/yyyy</c:formatCode>
                <c:ptCount val="1254"/>
                <c:pt idx="0">
                  <c:v>45868</c:v>
                </c:pt>
                <c:pt idx="1">
                  <c:v>45867</c:v>
                </c:pt>
                <c:pt idx="2">
                  <c:v>45866</c:v>
                </c:pt>
                <c:pt idx="3">
                  <c:v>45865</c:v>
                </c:pt>
                <c:pt idx="4">
                  <c:v>45864</c:v>
                </c:pt>
                <c:pt idx="5">
                  <c:v>45863</c:v>
                </c:pt>
                <c:pt idx="6">
                  <c:v>45862</c:v>
                </c:pt>
                <c:pt idx="7">
                  <c:v>45861</c:v>
                </c:pt>
                <c:pt idx="8">
                  <c:v>45860</c:v>
                </c:pt>
                <c:pt idx="9">
                  <c:v>45859</c:v>
                </c:pt>
                <c:pt idx="10">
                  <c:v>45858</c:v>
                </c:pt>
                <c:pt idx="11">
                  <c:v>45857</c:v>
                </c:pt>
                <c:pt idx="12">
                  <c:v>45856</c:v>
                </c:pt>
                <c:pt idx="13">
                  <c:v>45855</c:v>
                </c:pt>
                <c:pt idx="14">
                  <c:v>45854</c:v>
                </c:pt>
                <c:pt idx="15">
                  <c:v>45853</c:v>
                </c:pt>
                <c:pt idx="16">
                  <c:v>45852</c:v>
                </c:pt>
                <c:pt idx="17">
                  <c:v>45851</c:v>
                </c:pt>
                <c:pt idx="18">
                  <c:v>45850</c:v>
                </c:pt>
                <c:pt idx="19">
                  <c:v>45849</c:v>
                </c:pt>
                <c:pt idx="20">
                  <c:v>45848</c:v>
                </c:pt>
                <c:pt idx="21">
                  <c:v>45847</c:v>
                </c:pt>
                <c:pt idx="22">
                  <c:v>45846</c:v>
                </c:pt>
                <c:pt idx="23">
                  <c:v>45845</c:v>
                </c:pt>
                <c:pt idx="24">
                  <c:v>45844</c:v>
                </c:pt>
                <c:pt idx="25">
                  <c:v>45843</c:v>
                </c:pt>
                <c:pt idx="26">
                  <c:v>45842</c:v>
                </c:pt>
                <c:pt idx="27">
                  <c:v>45841</c:v>
                </c:pt>
                <c:pt idx="28">
                  <c:v>45840</c:v>
                </c:pt>
                <c:pt idx="29">
                  <c:v>45839</c:v>
                </c:pt>
                <c:pt idx="30">
                  <c:v>45838</c:v>
                </c:pt>
                <c:pt idx="31">
                  <c:v>45837</c:v>
                </c:pt>
                <c:pt idx="32">
                  <c:v>45836</c:v>
                </c:pt>
                <c:pt idx="33">
                  <c:v>45835</c:v>
                </c:pt>
                <c:pt idx="34">
                  <c:v>45834</c:v>
                </c:pt>
                <c:pt idx="35">
                  <c:v>45833</c:v>
                </c:pt>
                <c:pt idx="36">
                  <c:v>45832</c:v>
                </c:pt>
                <c:pt idx="37">
                  <c:v>45831</c:v>
                </c:pt>
                <c:pt idx="38">
                  <c:v>45830</c:v>
                </c:pt>
                <c:pt idx="39">
                  <c:v>45829</c:v>
                </c:pt>
                <c:pt idx="40">
                  <c:v>45828</c:v>
                </c:pt>
                <c:pt idx="41">
                  <c:v>45827</c:v>
                </c:pt>
                <c:pt idx="42">
                  <c:v>45826</c:v>
                </c:pt>
                <c:pt idx="43">
                  <c:v>45825</c:v>
                </c:pt>
                <c:pt idx="44">
                  <c:v>45824</c:v>
                </c:pt>
                <c:pt idx="45">
                  <c:v>45823</c:v>
                </c:pt>
                <c:pt idx="46">
                  <c:v>45822</c:v>
                </c:pt>
                <c:pt idx="47">
                  <c:v>45821</c:v>
                </c:pt>
                <c:pt idx="48">
                  <c:v>45820</c:v>
                </c:pt>
                <c:pt idx="49">
                  <c:v>45819</c:v>
                </c:pt>
                <c:pt idx="50">
                  <c:v>45818</c:v>
                </c:pt>
                <c:pt idx="51">
                  <c:v>45817</c:v>
                </c:pt>
                <c:pt idx="52">
                  <c:v>45816</c:v>
                </c:pt>
                <c:pt idx="53">
                  <c:v>45815</c:v>
                </c:pt>
                <c:pt idx="54">
                  <c:v>45814</c:v>
                </c:pt>
                <c:pt idx="55">
                  <c:v>45813</c:v>
                </c:pt>
                <c:pt idx="56">
                  <c:v>45812</c:v>
                </c:pt>
                <c:pt idx="57">
                  <c:v>45811</c:v>
                </c:pt>
                <c:pt idx="58">
                  <c:v>45810</c:v>
                </c:pt>
                <c:pt idx="59">
                  <c:v>45809</c:v>
                </c:pt>
                <c:pt idx="60">
                  <c:v>45808</c:v>
                </c:pt>
                <c:pt idx="61">
                  <c:v>45807</c:v>
                </c:pt>
                <c:pt idx="62">
                  <c:v>45806</c:v>
                </c:pt>
                <c:pt idx="63">
                  <c:v>45805</c:v>
                </c:pt>
                <c:pt idx="64">
                  <c:v>45804</c:v>
                </c:pt>
                <c:pt idx="65">
                  <c:v>45803</c:v>
                </c:pt>
                <c:pt idx="66">
                  <c:v>45802</c:v>
                </c:pt>
                <c:pt idx="67">
                  <c:v>45801</c:v>
                </c:pt>
                <c:pt idx="68">
                  <c:v>45800</c:v>
                </c:pt>
                <c:pt idx="69">
                  <c:v>45799</c:v>
                </c:pt>
                <c:pt idx="70">
                  <c:v>45798</c:v>
                </c:pt>
                <c:pt idx="71">
                  <c:v>45797</c:v>
                </c:pt>
                <c:pt idx="72">
                  <c:v>45796</c:v>
                </c:pt>
                <c:pt idx="73">
                  <c:v>45795</c:v>
                </c:pt>
                <c:pt idx="74">
                  <c:v>45794</c:v>
                </c:pt>
                <c:pt idx="75">
                  <c:v>45793</c:v>
                </c:pt>
                <c:pt idx="76">
                  <c:v>45792</c:v>
                </c:pt>
                <c:pt idx="77">
                  <c:v>45791</c:v>
                </c:pt>
                <c:pt idx="78">
                  <c:v>45790</c:v>
                </c:pt>
                <c:pt idx="79">
                  <c:v>45789</c:v>
                </c:pt>
                <c:pt idx="80">
                  <c:v>45788</c:v>
                </c:pt>
                <c:pt idx="81">
                  <c:v>45787</c:v>
                </c:pt>
                <c:pt idx="82">
                  <c:v>45786</c:v>
                </c:pt>
                <c:pt idx="83">
                  <c:v>45785</c:v>
                </c:pt>
                <c:pt idx="84">
                  <c:v>45784</c:v>
                </c:pt>
                <c:pt idx="85">
                  <c:v>45783</c:v>
                </c:pt>
                <c:pt idx="86">
                  <c:v>45782</c:v>
                </c:pt>
                <c:pt idx="87">
                  <c:v>45781</c:v>
                </c:pt>
                <c:pt idx="88">
                  <c:v>45780</c:v>
                </c:pt>
                <c:pt idx="89">
                  <c:v>45779</c:v>
                </c:pt>
                <c:pt idx="90">
                  <c:v>45778</c:v>
                </c:pt>
                <c:pt idx="91">
                  <c:v>45777</c:v>
                </c:pt>
                <c:pt idx="92">
                  <c:v>45776</c:v>
                </c:pt>
                <c:pt idx="93">
                  <c:v>45775</c:v>
                </c:pt>
                <c:pt idx="94">
                  <c:v>45774</c:v>
                </c:pt>
                <c:pt idx="95">
                  <c:v>45773</c:v>
                </c:pt>
                <c:pt idx="96">
                  <c:v>45772</c:v>
                </c:pt>
                <c:pt idx="97">
                  <c:v>45771</c:v>
                </c:pt>
                <c:pt idx="98">
                  <c:v>45770</c:v>
                </c:pt>
                <c:pt idx="99">
                  <c:v>45769</c:v>
                </c:pt>
                <c:pt idx="100">
                  <c:v>45768</c:v>
                </c:pt>
                <c:pt idx="101">
                  <c:v>45767</c:v>
                </c:pt>
                <c:pt idx="102">
                  <c:v>45766</c:v>
                </c:pt>
                <c:pt idx="103">
                  <c:v>45765</c:v>
                </c:pt>
                <c:pt idx="104">
                  <c:v>45764</c:v>
                </c:pt>
                <c:pt idx="105">
                  <c:v>45763</c:v>
                </c:pt>
                <c:pt idx="106">
                  <c:v>45762</c:v>
                </c:pt>
                <c:pt idx="107">
                  <c:v>45761</c:v>
                </c:pt>
                <c:pt idx="108">
                  <c:v>45760</c:v>
                </c:pt>
                <c:pt idx="109">
                  <c:v>45759</c:v>
                </c:pt>
                <c:pt idx="110">
                  <c:v>45758</c:v>
                </c:pt>
                <c:pt idx="111">
                  <c:v>45757</c:v>
                </c:pt>
                <c:pt idx="112">
                  <c:v>45756</c:v>
                </c:pt>
                <c:pt idx="113">
                  <c:v>45755</c:v>
                </c:pt>
                <c:pt idx="114">
                  <c:v>45754</c:v>
                </c:pt>
                <c:pt idx="115">
                  <c:v>45753</c:v>
                </c:pt>
                <c:pt idx="116">
                  <c:v>45752</c:v>
                </c:pt>
                <c:pt idx="117">
                  <c:v>45751</c:v>
                </c:pt>
                <c:pt idx="118">
                  <c:v>45750</c:v>
                </c:pt>
                <c:pt idx="119">
                  <c:v>45749</c:v>
                </c:pt>
                <c:pt idx="120">
                  <c:v>45748</c:v>
                </c:pt>
                <c:pt idx="121">
                  <c:v>45747</c:v>
                </c:pt>
                <c:pt idx="122">
                  <c:v>45746</c:v>
                </c:pt>
                <c:pt idx="123">
                  <c:v>45745</c:v>
                </c:pt>
                <c:pt idx="124">
                  <c:v>45744</c:v>
                </c:pt>
                <c:pt idx="125">
                  <c:v>45743</c:v>
                </c:pt>
                <c:pt idx="126">
                  <c:v>45742</c:v>
                </c:pt>
                <c:pt idx="127">
                  <c:v>45741</c:v>
                </c:pt>
                <c:pt idx="128">
                  <c:v>45740</c:v>
                </c:pt>
                <c:pt idx="129">
                  <c:v>45739</c:v>
                </c:pt>
                <c:pt idx="130">
                  <c:v>45738</c:v>
                </c:pt>
                <c:pt idx="131">
                  <c:v>45737</c:v>
                </c:pt>
                <c:pt idx="132">
                  <c:v>45736</c:v>
                </c:pt>
                <c:pt idx="133">
                  <c:v>45735</c:v>
                </c:pt>
                <c:pt idx="134">
                  <c:v>45734</c:v>
                </c:pt>
                <c:pt idx="135">
                  <c:v>45733</c:v>
                </c:pt>
                <c:pt idx="136">
                  <c:v>45732</c:v>
                </c:pt>
                <c:pt idx="137">
                  <c:v>45731</c:v>
                </c:pt>
                <c:pt idx="138">
                  <c:v>45730</c:v>
                </c:pt>
                <c:pt idx="139">
                  <c:v>45729</c:v>
                </c:pt>
                <c:pt idx="140">
                  <c:v>45728</c:v>
                </c:pt>
                <c:pt idx="141">
                  <c:v>45727</c:v>
                </c:pt>
                <c:pt idx="142">
                  <c:v>45726</c:v>
                </c:pt>
                <c:pt idx="143">
                  <c:v>45725</c:v>
                </c:pt>
                <c:pt idx="144">
                  <c:v>45724</c:v>
                </c:pt>
                <c:pt idx="145">
                  <c:v>45723</c:v>
                </c:pt>
                <c:pt idx="146">
                  <c:v>45722</c:v>
                </c:pt>
                <c:pt idx="147">
                  <c:v>45721</c:v>
                </c:pt>
                <c:pt idx="148">
                  <c:v>45720</c:v>
                </c:pt>
                <c:pt idx="149">
                  <c:v>45719</c:v>
                </c:pt>
                <c:pt idx="150">
                  <c:v>45718</c:v>
                </c:pt>
                <c:pt idx="151">
                  <c:v>45717</c:v>
                </c:pt>
                <c:pt idx="152">
                  <c:v>45716</c:v>
                </c:pt>
                <c:pt idx="153">
                  <c:v>45715</c:v>
                </c:pt>
                <c:pt idx="154">
                  <c:v>45714</c:v>
                </c:pt>
                <c:pt idx="155">
                  <c:v>45713</c:v>
                </c:pt>
                <c:pt idx="156">
                  <c:v>45712</c:v>
                </c:pt>
                <c:pt idx="157">
                  <c:v>45711</c:v>
                </c:pt>
                <c:pt idx="158">
                  <c:v>45710</c:v>
                </c:pt>
                <c:pt idx="159">
                  <c:v>45709</c:v>
                </c:pt>
                <c:pt idx="160">
                  <c:v>45708</c:v>
                </c:pt>
                <c:pt idx="161">
                  <c:v>45707</c:v>
                </c:pt>
                <c:pt idx="162">
                  <c:v>45706</c:v>
                </c:pt>
                <c:pt idx="163">
                  <c:v>45705</c:v>
                </c:pt>
                <c:pt idx="164">
                  <c:v>45704</c:v>
                </c:pt>
                <c:pt idx="165">
                  <c:v>45703</c:v>
                </c:pt>
                <c:pt idx="166">
                  <c:v>45702</c:v>
                </c:pt>
                <c:pt idx="167">
                  <c:v>45701</c:v>
                </c:pt>
                <c:pt idx="168">
                  <c:v>45700</c:v>
                </c:pt>
                <c:pt idx="169">
                  <c:v>45699</c:v>
                </c:pt>
                <c:pt idx="170">
                  <c:v>45698</c:v>
                </c:pt>
                <c:pt idx="171">
                  <c:v>45697</c:v>
                </c:pt>
                <c:pt idx="172">
                  <c:v>45696</c:v>
                </c:pt>
                <c:pt idx="173">
                  <c:v>45695</c:v>
                </c:pt>
                <c:pt idx="174">
                  <c:v>45694</c:v>
                </c:pt>
                <c:pt idx="175">
                  <c:v>45693</c:v>
                </c:pt>
                <c:pt idx="176">
                  <c:v>45692</c:v>
                </c:pt>
                <c:pt idx="177">
                  <c:v>45691</c:v>
                </c:pt>
                <c:pt idx="178">
                  <c:v>45690</c:v>
                </c:pt>
                <c:pt idx="179">
                  <c:v>45689</c:v>
                </c:pt>
                <c:pt idx="180">
                  <c:v>45688</c:v>
                </c:pt>
                <c:pt idx="181">
                  <c:v>45687</c:v>
                </c:pt>
                <c:pt idx="182">
                  <c:v>45686</c:v>
                </c:pt>
                <c:pt idx="183">
                  <c:v>45685</c:v>
                </c:pt>
                <c:pt idx="184">
                  <c:v>45684</c:v>
                </c:pt>
                <c:pt idx="185">
                  <c:v>45683</c:v>
                </c:pt>
                <c:pt idx="186">
                  <c:v>45682</c:v>
                </c:pt>
                <c:pt idx="187">
                  <c:v>45681</c:v>
                </c:pt>
                <c:pt idx="188">
                  <c:v>45680</c:v>
                </c:pt>
                <c:pt idx="189">
                  <c:v>45679</c:v>
                </c:pt>
                <c:pt idx="190">
                  <c:v>45678</c:v>
                </c:pt>
                <c:pt idx="191">
                  <c:v>45677</c:v>
                </c:pt>
                <c:pt idx="192">
                  <c:v>45676</c:v>
                </c:pt>
                <c:pt idx="193">
                  <c:v>45675</c:v>
                </c:pt>
                <c:pt idx="194">
                  <c:v>45674</c:v>
                </c:pt>
                <c:pt idx="195">
                  <c:v>45673</c:v>
                </c:pt>
                <c:pt idx="196">
                  <c:v>45672</c:v>
                </c:pt>
                <c:pt idx="197">
                  <c:v>45671</c:v>
                </c:pt>
                <c:pt idx="198">
                  <c:v>45670</c:v>
                </c:pt>
                <c:pt idx="199">
                  <c:v>45669</c:v>
                </c:pt>
                <c:pt idx="200">
                  <c:v>45668</c:v>
                </c:pt>
                <c:pt idx="201">
                  <c:v>45667</c:v>
                </c:pt>
                <c:pt idx="202">
                  <c:v>45666</c:v>
                </c:pt>
                <c:pt idx="203">
                  <c:v>45665</c:v>
                </c:pt>
                <c:pt idx="204">
                  <c:v>45664</c:v>
                </c:pt>
                <c:pt idx="205">
                  <c:v>45663</c:v>
                </c:pt>
                <c:pt idx="206">
                  <c:v>45662</c:v>
                </c:pt>
                <c:pt idx="207">
                  <c:v>45661</c:v>
                </c:pt>
                <c:pt idx="208">
                  <c:v>45660</c:v>
                </c:pt>
                <c:pt idx="209">
                  <c:v>45659</c:v>
                </c:pt>
                <c:pt idx="210">
                  <c:v>45658</c:v>
                </c:pt>
                <c:pt idx="211">
                  <c:v>45657</c:v>
                </c:pt>
                <c:pt idx="212">
                  <c:v>45656</c:v>
                </c:pt>
                <c:pt idx="213">
                  <c:v>45655</c:v>
                </c:pt>
                <c:pt idx="214">
                  <c:v>45654</c:v>
                </c:pt>
                <c:pt idx="215">
                  <c:v>45653</c:v>
                </c:pt>
                <c:pt idx="216">
                  <c:v>45652</c:v>
                </c:pt>
                <c:pt idx="217">
                  <c:v>45651</c:v>
                </c:pt>
                <c:pt idx="218">
                  <c:v>45650</c:v>
                </c:pt>
                <c:pt idx="219">
                  <c:v>45649</c:v>
                </c:pt>
                <c:pt idx="220">
                  <c:v>45648</c:v>
                </c:pt>
                <c:pt idx="221">
                  <c:v>45647</c:v>
                </c:pt>
                <c:pt idx="222">
                  <c:v>45646</c:v>
                </c:pt>
                <c:pt idx="223">
                  <c:v>45645</c:v>
                </c:pt>
                <c:pt idx="224">
                  <c:v>45644</c:v>
                </c:pt>
                <c:pt idx="225">
                  <c:v>45643</c:v>
                </c:pt>
                <c:pt idx="226">
                  <c:v>45642</c:v>
                </c:pt>
                <c:pt idx="227">
                  <c:v>45641</c:v>
                </c:pt>
                <c:pt idx="228">
                  <c:v>45640</c:v>
                </c:pt>
                <c:pt idx="229">
                  <c:v>45639</c:v>
                </c:pt>
                <c:pt idx="230">
                  <c:v>45638</c:v>
                </c:pt>
                <c:pt idx="231">
                  <c:v>45637</c:v>
                </c:pt>
                <c:pt idx="232">
                  <c:v>45636</c:v>
                </c:pt>
                <c:pt idx="233">
                  <c:v>45635</c:v>
                </c:pt>
                <c:pt idx="234">
                  <c:v>45634</c:v>
                </c:pt>
                <c:pt idx="235">
                  <c:v>45633</c:v>
                </c:pt>
                <c:pt idx="236">
                  <c:v>45632</c:v>
                </c:pt>
                <c:pt idx="237">
                  <c:v>45631</c:v>
                </c:pt>
                <c:pt idx="238">
                  <c:v>45630</c:v>
                </c:pt>
                <c:pt idx="239">
                  <c:v>45629</c:v>
                </c:pt>
                <c:pt idx="240">
                  <c:v>45628</c:v>
                </c:pt>
                <c:pt idx="241">
                  <c:v>45627</c:v>
                </c:pt>
                <c:pt idx="242">
                  <c:v>45626</c:v>
                </c:pt>
                <c:pt idx="243">
                  <c:v>45625</c:v>
                </c:pt>
                <c:pt idx="244">
                  <c:v>45624</c:v>
                </c:pt>
                <c:pt idx="245">
                  <c:v>45623</c:v>
                </c:pt>
                <c:pt idx="246">
                  <c:v>45622</c:v>
                </c:pt>
                <c:pt idx="247">
                  <c:v>45621</c:v>
                </c:pt>
                <c:pt idx="248">
                  <c:v>45620</c:v>
                </c:pt>
                <c:pt idx="249">
                  <c:v>45619</c:v>
                </c:pt>
                <c:pt idx="250">
                  <c:v>45618</c:v>
                </c:pt>
                <c:pt idx="251">
                  <c:v>45617</c:v>
                </c:pt>
                <c:pt idx="252">
                  <c:v>45616</c:v>
                </c:pt>
                <c:pt idx="253">
                  <c:v>45615</c:v>
                </c:pt>
                <c:pt idx="254">
                  <c:v>45614</c:v>
                </c:pt>
                <c:pt idx="255">
                  <c:v>45613</c:v>
                </c:pt>
                <c:pt idx="256">
                  <c:v>45612</c:v>
                </c:pt>
                <c:pt idx="257">
                  <c:v>45611</c:v>
                </c:pt>
                <c:pt idx="258">
                  <c:v>45610</c:v>
                </c:pt>
                <c:pt idx="259">
                  <c:v>45609</c:v>
                </c:pt>
                <c:pt idx="260">
                  <c:v>45608</c:v>
                </c:pt>
                <c:pt idx="261">
                  <c:v>45607</c:v>
                </c:pt>
                <c:pt idx="262">
                  <c:v>45606</c:v>
                </c:pt>
                <c:pt idx="263">
                  <c:v>45605</c:v>
                </c:pt>
                <c:pt idx="264">
                  <c:v>45604</c:v>
                </c:pt>
                <c:pt idx="265">
                  <c:v>45603</c:v>
                </c:pt>
                <c:pt idx="266">
                  <c:v>45602</c:v>
                </c:pt>
                <c:pt idx="267">
                  <c:v>45601</c:v>
                </c:pt>
                <c:pt idx="268">
                  <c:v>45600</c:v>
                </c:pt>
                <c:pt idx="269">
                  <c:v>45599</c:v>
                </c:pt>
                <c:pt idx="270">
                  <c:v>45598</c:v>
                </c:pt>
                <c:pt idx="271">
                  <c:v>45597</c:v>
                </c:pt>
                <c:pt idx="272">
                  <c:v>45596</c:v>
                </c:pt>
                <c:pt idx="273">
                  <c:v>45595</c:v>
                </c:pt>
                <c:pt idx="274">
                  <c:v>45594</c:v>
                </c:pt>
                <c:pt idx="275">
                  <c:v>45593</c:v>
                </c:pt>
                <c:pt idx="276">
                  <c:v>45592</c:v>
                </c:pt>
                <c:pt idx="277">
                  <c:v>45591</c:v>
                </c:pt>
                <c:pt idx="278">
                  <c:v>45590</c:v>
                </c:pt>
                <c:pt idx="279">
                  <c:v>45589</c:v>
                </c:pt>
                <c:pt idx="280">
                  <c:v>45588</c:v>
                </c:pt>
                <c:pt idx="281">
                  <c:v>45587</c:v>
                </c:pt>
                <c:pt idx="282">
                  <c:v>45586</c:v>
                </c:pt>
                <c:pt idx="283">
                  <c:v>45585</c:v>
                </c:pt>
                <c:pt idx="284">
                  <c:v>45584</c:v>
                </c:pt>
                <c:pt idx="285">
                  <c:v>45583</c:v>
                </c:pt>
                <c:pt idx="286">
                  <c:v>45582</c:v>
                </c:pt>
                <c:pt idx="287">
                  <c:v>45581</c:v>
                </c:pt>
                <c:pt idx="288">
                  <c:v>45580</c:v>
                </c:pt>
                <c:pt idx="289">
                  <c:v>45579</c:v>
                </c:pt>
                <c:pt idx="290">
                  <c:v>45578</c:v>
                </c:pt>
                <c:pt idx="291">
                  <c:v>45577</c:v>
                </c:pt>
                <c:pt idx="292">
                  <c:v>45576</c:v>
                </c:pt>
                <c:pt idx="293">
                  <c:v>45575</c:v>
                </c:pt>
                <c:pt idx="294">
                  <c:v>45574</c:v>
                </c:pt>
                <c:pt idx="295">
                  <c:v>45573</c:v>
                </c:pt>
                <c:pt idx="296">
                  <c:v>45572</c:v>
                </c:pt>
                <c:pt idx="297">
                  <c:v>45571</c:v>
                </c:pt>
                <c:pt idx="298">
                  <c:v>45570</c:v>
                </c:pt>
                <c:pt idx="299">
                  <c:v>45569</c:v>
                </c:pt>
                <c:pt idx="300">
                  <c:v>45568</c:v>
                </c:pt>
                <c:pt idx="301">
                  <c:v>45567</c:v>
                </c:pt>
                <c:pt idx="302">
                  <c:v>45566</c:v>
                </c:pt>
                <c:pt idx="303">
                  <c:v>45565</c:v>
                </c:pt>
                <c:pt idx="304">
                  <c:v>45564</c:v>
                </c:pt>
                <c:pt idx="305">
                  <c:v>45563</c:v>
                </c:pt>
                <c:pt idx="306">
                  <c:v>45562</c:v>
                </c:pt>
                <c:pt idx="307">
                  <c:v>45561</c:v>
                </c:pt>
                <c:pt idx="308">
                  <c:v>45560</c:v>
                </c:pt>
                <c:pt idx="309">
                  <c:v>45559</c:v>
                </c:pt>
                <c:pt idx="310">
                  <c:v>45558</c:v>
                </c:pt>
                <c:pt idx="311">
                  <c:v>45557</c:v>
                </c:pt>
                <c:pt idx="312">
                  <c:v>45556</c:v>
                </c:pt>
                <c:pt idx="313">
                  <c:v>45555</c:v>
                </c:pt>
                <c:pt idx="314">
                  <c:v>45554</c:v>
                </c:pt>
                <c:pt idx="315">
                  <c:v>45553</c:v>
                </c:pt>
                <c:pt idx="316">
                  <c:v>45552</c:v>
                </c:pt>
                <c:pt idx="317">
                  <c:v>45551</c:v>
                </c:pt>
                <c:pt idx="318">
                  <c:v>45550</c:v>
                </c:pt>
                <c:pt idx="319">
                  <c:v>45549</c:v>
                </c:pt>
                <c:pt idx="320">
                  <c:v>45548</c:v>
                </c:pt>
                <c:pt idx="321">
                  <c:v>45547</c:v>
                </c:pt>
                <c:pt idx="322">
                  <c:v>45546</c:v>
                </c:pt>
                <c:pt idx="323">
                  <c:v>45545</c:v>
                </c:pt>
                <c:pt idx="324">
                  <c:v>45544</c:v>
                </c:pt>
                <c:pt idx="325">
                  <c:v>45543</c:v>
                </c:pt>
                <c:pt idx="326">
                  <c:v>45542</c:v>
                </c:pt>
                <c:pt idx="327">
                  <c:v>45541</c:v>
                </c:pt>
                <c:pt idx="328">
                  <c:v>45540</c:v>
                </c:pt>
                <c:pt idx="329">
                  <c:v>45539</c:v>
                </c:pt>
                <c:pt idx="330">
                  <c:v>45538</c:v>
                </c:pt>
                <c:pt idx="331">
                  <c:v>45537</c:v>
                </c:pt>
                <c:pt idx="332">
                  <c:v>45536</c:v>
                </c:pt>
                <c:pt idx="333">
                  <c:v>45535</c:v>
                </c:pt>
                <c:pt idx="334">
                  <c:v>45534</c:v>
                </c:pt>
                <c:pt idx="335">
                  <c:v>45533</c:v>
                </c:pt>
                <c:pt idx="336">
                  <c:v>45532</c:v>
                </c:pt>
                <c:pt idx="337">
                  <c:v>45531</c:v>
                </c:pt>
                <c:pt idx="338">
                  <c:v>45530</c:v>
                </c:pt>
                <c:pt idx="339">
                  <c:v>45529</c:v>
                </c:pt>
                <c:pt idx="340">
                  <c:v>45528</c:v>
                </c:pt>
                <c:pt idx="341">
                  <c:v>45527</c:v>
                </c:pt>
                <c:pt idx="342">
                  <c:v>45526</c:v>
                </c:pt>
                <c:pt idx="343">
                  <c:v>45525</c:v>
                </c:pt>
                <c:pt idx="344">
                  <c:v>45524</c:v>
                </c:pt>
                <c:pt idx="345">
                  <c:v>45523</c:v>
                </c:pt>
                <c:pt idx="346">
                  <c:v>45522</c:v>
                </c:pt>
                <c:pt idx="347">
                  <c:v>45521</c:v>
                </c:pt>
                <c:pt idx="348">
                  <c:v>45520</c:v>
                </c:pt>
                <c:pt idx="349">
                  <c:v>45519</c:v>
                </c:pt>
                <c:pt idx="350">
                  <c:v>45518</c:v>
                </c:pt>
                <c:pt idx="351">
                  <c:v>45517</c:v>
                </c:pt>
                <c:pt idx="352">
                  <c:v>45516</c:v>
                </c:pt>
                <c:pt idx="353">
                  <c:v>45515</c:v>
                </c:pt>
                <c:pt idx="354">
                  <c:v>45514</c:v>
                </c:pt>
                <c:pt idx="355">
                  <c:v>45513</c:v>
                </c:pt>
                <c:pt idx="356">
                  <c:v>45512</c:v>
                </c:pt>
                <c:pt idx="357">
                  <c:v>45511</c:v>
                </c:pt>
                <c:pt idx="358">
                  <c:v>45510</c:v>
                </c:pt>
                <c:pt idx="359">
                  <c:v>45509</c:v>
                </c:pt>
                <c:pt idx="360">
                  <c:v>45508</c:v>
                </c:pt>
                <c:pt idx="361">
                  <c:v>45507</c:v>
                </c:pt>
                <c:pt idx="362">
                  <c:v>45506</c:v>
                </c:pt>
                <c:pt idx="363">
                  <c:v>45505</c:v>
                </c:pt>
                <c:pt idx="364">
                  <c:v>45504</c:v>
                </c:pt>
                <c:pt idx="365">
                  <c:v>45503</c:v>
                </c:pt>
                <c:pt idx="366">
                  <c:v>45502</c:v>
                </c:pt>
                <c:pt idx="367">
                  <c:v>45501</c:v>
                </c:pt>
                <c:pt idx="368">
                  <c:v>45500</c:v>
                </c:pt>
                <c:pt idx="369">
                  <c:v>45499</c:v>
                </c:pt>
                <c:pt idx="370">
                  <c:v>45498</c:v>
                </c:pt>
                <c:pt idx="371">
                  <c:v>45497</c:v>
                </c:pt>
                <c:pt idx="372">
                  <c:v>45496</c:v>
                </c:pt>
                <c:pt idx="373">
                  <c:v>45495</c:v>
                </c:pt>
                <c:pt idx="374">
                  <c:v>45494</c:v>
                </c:pt>
                <c:pt idx="375">
                  <c:v>45493</c:v>
                </c:pt>
                <c:pt idx="376">
                  <c:v>45492</c:v>
                </c:pt>
                <c:pt idx="377">
                  <c:v>45491</c:v>
                </c:pt>
                <c:pt idx="378">
                  <c:v>45490</c:v>
                </c:pt>
                <c:pt idx="379">
                  <c:v>45489</c:v>
                </c:pt>
                <c:pt idx="380">
                  <c:v>45488</c:v>
                </c:pt>
                <c:pt idx="381">
                  <c:v>45487</c:v>
                </c:pt>
                <c:pt idx="382">
                  <c:v>45486</c:v>
                </c:pt>
                <c:pt idx="383">
                  <c:v>45485</c:v>
                </c:pt>
                <c:pt idx="384">
                  <c:v>45484</c:v>
                </c:pt>
                <c:pt idx="385">
                  <c:v>45483</c:v>
                </c:pt>
                <c:pt idx="386">
                  <c:v>45482</c:v>
                </c:pt>
                <c:pt idx="387">
                  <c:v>45481</c:v>
                </c:pt>
                <c:pt idx="388">
                  <c:v>45480</c:v>
                </c:pt>
                <c:pt idx="389">
                  <c:v>45479</c:v>
                </c:pt>
                <c:pt idx="390">
                  <c:v>45478</c:v>
                </c:pt>
                <c:pt idx="391">
                  <c:v>45477</c:v>
                </c:pt>
                <c:pt idx="392">
                  <c:v>45476</c:v>
                </c:pt>
                <c:pt idx="393">
                  <c:v>45475</c:v>
                </c:pt>
                <c:pt idx="394">
                  <c:v>45474</c:v>
                </c:pt>
                <c:pt idx="395">
                  <c:v>45473</c:v>
                </c:pt>
                <c:pt idx="396">
                  <c:v>45472</c:v>
                </c:pt>
                <c:pt idx="397">
                  <c:v>45471</c:v>
                </c:pt>
                <c:pt idx="398">
                  <c:v>45470</c:v>
                </c:pt>
                <c:pt idx="399">
                  <c:v>45469</c:v>
                </c:pt>
                <c:pt idx="400">
                  <c:v>45468</c:v>
                </c:pt>
                <c:pt idx="401">
                  <c:v>45467</c:v>
                </c:pt>
                <c:pt idx="402">
                  <c:v>45466</c:v>
                </c:pt>
                <c:pt idx="403">
                  <c:v>45465</c:v>
                </c:pt>
                <c:pt idx="404">
                  <c:v>45464</c:v>
                </c:pt>
                <c:pt idx="405">
                  <c:v>45463</c:v>
                </c:pt>
                <c:pt idx="406">
                  <c:v>45462</c:v>
                </c:pt>
                <c:pt idx="407">
                  <c:v>45461</c:v>
                </c:pt>
                <c:pt idx="408">
                  <c:v>45460</c:v>
                </c:pt>
                <c:pt idx="409">
                  <c:v>45459</c:v>
                </c:pt>
                <c:pt idx="410">
                  <c:v>45458</c:v>
                </c:pt>
                <c:pt idx="411">
                  <c:v>45457</c:v>
                </c:pt>
                <c:pt idx="412">
                  <c:v>45456</c:v>
                </c:pt>
                <c:pt idx="413">
                  <c:v>45455</c:v>
                </c:pt>
                <c:pt idx="414">
                  <c:v>45454</c:v>
                </c:pt>
                <c:pt idx="415">
                  <c:v>45453</c:v>
                </c:pt>
                <c:pt idx="416">
                  <c:v>45452</c:v>
                </c:pt>
                <c:pt idx="417">
                  <c:v>45451</c:v>
                </c:pt>
                <c:pt idx="418">
                  <c:v>45450</c:v>
                </c:pt>
                <c:pt idx="419">
                  <c:v>45449</c:v>
                </c:pt>
                <c:pt idx="420">
                  <c:v>45448</c:v>
                </c:pt>
                <c:pt idx="421">
                  <c:v>45447</c:v>
                </c:pt>
                <c:pt idx="422">
                  <c:v>45446</c:v>
                </c:pt>
                <c:pt idx="423">
                  <c:v>45445</c:v>
                </c:pt>
                <c:pt idx="424">
                  <c:v>45444</c:v>
                </c:pt>
                <c:pt idx="425">
                  <c:v>45443</c:v>
                </c:pt>
                <c:pt idx="426">
                  <c:v>45442</c:v>
                </c:pt>
                <c:pt idx="427">
                  <c:v>45441</c:v>
                </c:pt>
                <c:pt idx="428">
                  <c:v>45440</c:v>
                </c:pt>
                <c:pt idx="429">
                  <c:v>45439</c:v>
                </c:pt>
                <c:pt idx="430">
                  <c:v>45438</c:v>
                </c:pt>
                <c:pt idx="431">
                  <c:v>45437</c:v>
                </c:pt>
                <c:pt idx="432">
                  <c:v>45436</c:v>
                </c:pt>
                <c:pt idx="433">
                  <c:v>45435</c:v>
                </c:pt>
                <c:pt idx="434">
                  <c:v>45434</c:v>
                </c:pt>
                <c:pt idx="435">
                  <c:v>45433</c:v>
                </c:pt>
                <c:pt idx="436">
                  <c:v>45432</c:v>
                </c:pt>
                <c:pt idx="437">
                  <c:v>45431</c:v>
                </c:pt>
                <c:pt idx="438">
                  <c:v>45430</c:v>
                </c:pt>
                <c:pt idx="439">
                  <c:v>45429</c:v>
                </c:pt>
                <c:pt idx="440">
                  <c:v>45428</c:v>
                </c:pt>
                <c:pt idx="441">
                  <c:v>45427</c:v>
                </c:pt>
                <c:pt idx="442">
                  <c:v>45426</c:v>
                </c:pt>
                <c:pt idx="443">
                  <c:v>45425</c:v>
                </c:pt>
                <c:pt idx="444">
                  <c:v>45424</c:v>
                </c:pt>
                <c:pt idx="445">
                  <c:v>45423</c:v>
                </c:pt>
                <c:pt idx="446">
                  <c:v>45422</c:v>
                </c:pt>
                <c:pt idx="447">
                  <c:v>45421</c:v>
                </c:pt>
                <c:pt idx="448">
                  <c:v>45420</c:v>
                </c:pt>
                <c:pt idx="449">
                  <c:v>45419</c:v>
                </c:pt>
                <c:pt idx="450">
                  <c:v>45418</c:v>
                </c:pt>
                <c:pt idx="451">
                  <c:v>45417</c:v>
                </c:pt>
                <c:pt idx="452">
                  <c:v>45416</c:v>
                </c:pt>
                <c:pt idx="453">
                  <c:v>45415</c:v>
                </c:pt>
                <c:pt idx="454">
                  <c:v>45414</c:v>
                </c:pt>
                <c:pt idx="455">
                  <c:v>45413</c:v>
                </c:pt>
                <c:pt idx="456">
                  <c:v>45412</c:v>
                </c:pt>
                <c:pt idx="457">
                  <c:v>45411</c:v>
                </c:pt>
                <c:pt idx="458">
                  <c:v>45410</c:v>
                </c:pt>
                <c:pt idx="459">
                  <c:v>45409</c:v>
                </c:pt>
                <c:pt idx="460">
                  <c:v>45408</c:v>
                </c:pt>
                <c:pt idx="461">
                  <c:v>45407</c:v>
                </c:pt>
                <c:pt idx="462">
                  <c:v>45406</c:v>
                </c:pt>
                <c:pt idx="463">
                  <c:v>45405</c:v>
                </c:pt>
                <c:pt idx="464">
                  <c:v>45404</c:v>
                </c:pt>
                <c:pt idx="465">
                  <c:v>45403</c:v>
                </c:pt>
                <c:pt idx="466">
                  <c:v>45402</c:v>
                </c:pt>
                <c:pt idx="467">
                  <c:v>45401</c:v>
                </c:pt>
                <c:pt idx="468">
                  <c:v>45400</c:v>
                </c:pt>
                <c:pt idx="469">
                  <c:v>45399</c:v>
                </c:pt>
                <c:pt idx="470">
                  <c:v>45398</c:v>
                </c:pt>
                <c:pt idx="471">
                  <c:v>45397</c:v>
                </c:pt>
                <c:pt idx="472">
                  <c:v>45396</c:v>
                </c:pt>
                <c:pt idx="473">
                  <c:v>45395</c:v>
                </c:pt>
                <c:pt idx="474">
                  <c:v>45394</c:v>
                </c:pt>
                <c:pt idx="475">
                  <c:v>45393</c:v>
                </c:pt>
                <c:pt idx="476">
                  <c:v>45392</c:v>
                </c:pt>
                <c:pt idx="477">
                  <c:v>45391</c:v>
                </c:pt>
                <c:pt idx="478">
                  <c:v>45390</c:v>
                </c:pt>
                <c:pt idx="479">
                  <c:v>45389</c:v>
                </c:pt>
                <c:pt idx="480">
                  <c:v>45388</c:v>
                </c:pt>
                <c:pt idx="481">
                  <c:v>45387</c:v>
                </c:pt>
                <c:pt idx="482">
                  <c:v>45386</c:v>
                </c:pt>
                <c:pt idx="483">
                  <c:v>45385</c:v>
                </c:pt>
                <c:pt idx="484">
                  <c:v>45384</c:v>
                </c:pt>
                <c:pt idx="485">
                  <c:v>45383</c:v>
                </c:pt>
                <c:pt idx="486">
                  <c:v>45382</c:v>
                </c:pt>
                <c:pt idx="487">
                  <c:v>45381</c:v>
                </c:pt>
                <c:pt idx="488">
                  <c:v>45380</c:v>
                </c:pt>
                <c:pt idx="489">
                  <c:v>45379</c:v>
                </c:pt>
                <c:pt idx="490">
                  <c:v>45378</c:v>
                </c:pt>
                <c:pt idx="491">
                  <c:v>45377</c:v>
                </c:pt>
                <c:pt idx="492">
                  <c:v>45376</c:v>
                </c:pt>
                <c:pt idx="493">
                  <c:v>45375</c:v>
                </c:pt>
                <c:pt idx="494">
                  <c:v>45374</c:v>
                </c:pt>
                <c:pt idx="495">
                  <c:v>45373</c:v>
                </c:pt>
                <c:pt idx="496">
                  <c:v>45372</c:v>
                </c:pt>
                <c:pt idx="497">
                  <c:v>45371</c:v>
                </c:pt>
                <c:pt idx="498">
                  <c:v>45370</c:v>
                </c:pt>
                <c:pt idx="499">
                  <c:v>45369</c:v>
                </c:pt>
                <c:pt idx="500">
                  <c:v>45368</c:v>
                </c:pt>
                <c:pt idx="501">
                  <c:v>45367</c:v>
                </c:pt>
                <c:pt idx="502">
                  <c:v>45366</c:v>
                </c:pt>
                <c:pt idx="503">
                  <c:v>45365</c:v>
                </c:pt>
                <c:pt idx="504">
                  <c:v>45364</c:v>
                </c:pt>
                <c:pt idx="505">
                  <c:v>45363</c:v>
                </c:pt>
                <c:pt idx="506">
                  <c:v>45362</c:v>
                </c:pt>
                <c:pt idx="507">
                  <c:v>45361</c:v>
                </c:pt>
                <c:pt idx="508">
                  <c:v>45360</c:v>
                </c:pt>
                <c:pt idx="509">
                  <c:v>45359</c:v>
                </c:pt>
                <c:pt idx="510">
                  <c:v>45358</c:v>
                </c:pt>
                <c:pt idx="511">
                  <c:v>45357</c:v>
                </c:pt>
                <c:pt idx="512">
                  <c:v>45356</c:v>
                </c:pt>
                <c:pt idx="513">
                  <c:v>45355</c:v>
                </c:pt>
                <c:pt idx="514">
                  <c:v>45354</c:v>
                </c:pt>
                <c:pt idx="515">
                  <c:v>45353</c:v>
                </c:pt>
                <c:pt idx="516">
                  <c:v>45352</c:v>
                </c:pt>
                <c:pt idx="517">
                  <c:v>45351</c:v>
                </c:pt>
                <c:pt idx="518">
                  <c:v>45350</c:v>
                </c:pt>
                <c:pt idx="519">
                  <c:v>45349</c:v>
                </c:pt>
                <c:pt idx="520">
                  <c:v>45348</c:v>
                </c:pt>
                <c:pt idx="521">
                  <c:v>45347</c:v>
                </c:pt>
                <c:pt idx="522">
                  <c:v>45346</c:v>
                </c:pt>
                <c:pt idx="523">
                  <c:v>45345</c:v>
                </c:pt>
                <c:pt idx="524">
                  <c:v>45344</c:v>
                </c:pt>
                <c:pt idx="525">
                  <c:v>45343</c:v>
                </c:pt>
                <c:pt idx="526">
                  <c:v>45342</c:v>
                </c:pt>
                <c:pt idx="527">
                  <c:v>45341</c:v>
                </c:pt>
                <c:pt idx="528">
                  <c:v>45340</c:v>
                </c:pt>
                <c:pt idx="529">
                  <c:v>45339</c:v>
                </c:pt>
                <c:pt idx="530">
                  <c:v>45338</c:v>
                </c:pt>
                <c:pt idx="531">
                  <c:v>45337</c:v>
                </c:pt>
                <c:pt idx="532">
                  <c:v>45336</c:v>
                </c:pt>
                <c:pt idx="533">
                  <c:v>45335</c:v>
                </c:pt>
                <c:pt idx="534">
                  <c:v>45334</c:v>
                </c:pt>
                <c:pt idx="535">
                  <c:v>45333</c:v>
                </c:pt>
                <c:pt idx="536">
                  <c:v>45332</c:v>
                </c:pt>
                <c:pt idx="537">
                  <c:v>45331</c:v>
                </c:pt>
                <c:pt idx="538">
                  <c:v>45330</c:v>
                </c:pt>
                <c:pt idx="539">
                  <c:v>45329</c:v>
                </c:pt>
                <c:pt idx="540">
                  <c:v>45328</c:v>
                </c:pt>
                <c:pt idx="541">
                  <c:v>45327</c:v>
                </c:pt>
                <c:pt idx="542">
                  <c:v>45326</c:v>
                </c:pt>
                <c:pt idx="543">
                  <c:v>45325</c:v>
                </c:pt>
                <c:pt idx="544">
                  <c:v>45324</c:v>
                </c:pt>
                <c:pt idx="545">
                  <c:v>45323</c:v>
                </c:pt>
                <c:pt idx="546">
                  <c:v>45322</c:v>
                </c:pt>
                <c:pt idx="547">
                  <c:v>45321</c:v>
                </c:pt>
                <c:pt idx="548">
                  <c:v>45320</c:v>
                </c:pt>
                <c:pt idx="549">
                  <c:v>45319</c:v>
                </c:pt>
                <c:pt idx="550">
                  <c:v>45318</c:v>
                </c:pt>
                <c:pt idx="551">
                  <c:v>45317</c:v>
                </c:pt>
                <c:pt idx="552">
                  <c:v>45316</c:v>
                </c:pt>
                <c:pt idx="553">
                  <c:v>45315</c:v>
                </c:pt>
                <c:pt idx="554">
                  <c:v>45314</c:v>
                </c:pt>
                <c:pt idx="555">
                  <c:v>45313</c:v>
                </c:pt>
                <c:pt idx="556">
                  <c:v>45312</c:v>
                </c:pt>
                <c:pt idx="557">
                  <c:v>45311</c:v>
                </c:pt>
                <c:pt idx="558">
                  <c:v>45310</c:v>
                </c:pt>
                <c:pt idx="559">
                  <c:v>45309</c:v>
                </c:pt>
                <c:pt idx="560">
                  <c:v>45308</c:v>
                </c:pt>
                <c:pt idx="561">
                  <c:v>45307</c:v>
                </c:pt>
                <c:pt idx="562">
                  <c:v>45306</c:v>
                </c:pt>
                <c:pt idx="563">
                  <c:v>45305</c:v>
                </c:pt>
                <c:pt idx="564">
                  <c:v>45304</c:v>
                </c:pt>
                <c:pt idx="565">
                  <c:v>45303</c:v>
                </c:pt>
                <c:pt idx="566">
                  <c:v>45302</c:v>
                </c:pt>
                <c:pt idx="567">
                  <c:v>45301</c:v>
                </c:pt>
                <c:pt idx="568">
                  <c:v>45300</c:v>
                </c:pt>
                <c:pt idx="569">
                  <c:v>45299</c:v>
                </c:pt>
                <c:pt idx="570">
                  <c:v>45298</c:v>
                </c:pt>
                <c:pt idx="571">
                  <c:v>45297</c:v>
                </c:pt>
                <c:pt idx="572">
                  <c:v>45296</c:v>
                </c:pt>
                <c:pt idx="573">
                  <c:v>45295</c:v>
                </c:pt>
                <c:pt idx="574">
                  <c:v>45294</c:v>
                </c:pt>
                <c:pt idx="575">
                  <c:v>45293</c:v>
                </c:pt>
                <c:pt idx="576">
                  <c:v>45292</c:v>
                </c:pt>
                <c:pt idx="577">
                  <c:v>45291</c:v>
                </c:pt>
                <c:pt idx="578">
                  <c:v>45290</c:v>
                </c:pt>
                <c:pt idx="579">
                  <c:v>45289</c:v>
                </c:pt>
                <c:pt idx="580">
                  <c:v>45288</c:v>
                </c:pt>
                <c:pt idx="581">
                  <c:v>45287</c:v>
                </c:pt>
                <c:pt idx="582">
                  <c:v>45286</c:v>
                </c:pt>
                <c:pt idx="583">
                  <c:v>45285</c:v>
                </c:pt>
                <c:pt idx="584">
                  <c:v>45284</c:v>
                </c:pt>
                <c:pt idx="585">
                  <c:v>45283</c:v>
                </c:pt>
                <c:pt idx="586">
                  <c:v>45282</c:v>
                </c:pt>
                <c:pt idx="587">
                  <c:v>45281</c:v>
                </c:pt>
                <c:pt idx="588">
                  <c:v>45280</c:v>
                </c:pt>
                <c:pt idx="589">
                  <c:v>45279</c:v>
                </c:pt>
                <c:pt idx="590">
                  <c:v>45278</c:v>
                </c:pt>
                <c:pt idx="591">
                  <c:v>45277</c:v>
                </c:pt>
                <c:pt idx="592">
                  <c:v>45276</c:v>
                </c:pt>
                <c:pt idx="593">
                  <c:v>45275</c:v>
                </c:pt>
                <c:pt idx="594">
                  <c:v>45274</c:v>
                </c:pt>
                <c:pt idx="595">
                  <c:v>45273</c:v>
                </c:pt>
                <c:pt idx="596">
                  <c:v>45272</c:v>
                </c:pt>
                <c:pt idx="597">
                  <c:v>45271</c:v>
                </c:pt>
                <c:pt idx="598">
                  <c:v>45270</c:v>
                </c:pt>
                <c:pt idx="599">
                  <c:v>45269</c:v>
                </c:pt>
                <c:pt idx="600">
                  <c:v>45268</c:v>
                </c:pt>
                <c:pt idx="601">
                  <c:v>45267</c:v>
                </c:pt>
                <c:pt idx="602">
                  <c:v>45266</c:v>
                </c:pt>
                <c:pt idx="603">
                  <c:v>45265</c:v>
                </c:pt>
                <c:pt idx="604">
                  <c:v>45264</c:v>
                </c:pt>
                <c:pt idx="605">
                  <c:v>45263</c:v>
                </c:pt>
                <c:pt idx="606">
                  <c:v>45262</c:v>
                </c:pt>
                <c:pt idx="607">
                  <c:v>45261</c:v>
                </c:pt>
                <c:pt idx="608">
                  <c:v>45260</c:v>
                </c:pt>
                <c:pt idx="609">
                  <c:v>45259</c:v>
                </c:pt>
                <c:pt idx="610">
                  <c:v>45258</c:v>
                </c:pt>
                <c:pt idx="611">
                  <c:v>45257</c:v>
                </c:pt>
                <c:pt idx="612">
                  <c:v>45256</c:v>
                </c:pt>
                <c:pt idx="613">
                  <c:v>45255</c:v>
                </c:pt>
                <c:pt idx="614">
                  <c:v>45254</c:v>
                </c:pt>
                <c:pt idx="615">
                  <c:v>45253</c:v>
                </c:pt>
                <c:pt idx="616">
                  <c:v>45252</c:v>
                </c:pt>
                <c:pt idx="617">
                  <c:v>45251</c:v>
                </c:pt>
                <c:pt idx="618">
                  <c:v>45250</c:v>
                </c:pt>
                <c:pt idx="619">
                  <c:v>45249</c:v>
                </c:pt>
                <c:pt idx="620">
                  <c:v>45248</c:v>
                </c:pt>
                <c:pt idx="621">
                  <c:v>45247</c:v>
                </c:pt>
                <c:pt idx="622">
                  <c:v>45246</c:v>
                </c:pt>
                <c:pt idx="623">
                  <c:v>45245</c:v>
                </c:pt>
                <c:pt idx="624">
                  <c:v>45244</c:v>
                </c:pt>
                <c:pt idx="625">
                  <c:v>45243</c:v>
                </c:pt>
                <c:pt idx="626">
                  <c:v>45242</c:v>
                </c:pt>
                <c:pt idx="627">
                  <c:v>45241</c:v>
                </c:pt>
                <c:pt idx="628">
                  <c:v>45240</c:v>
                </c:pt>
                <c:pt idx="629">
                  <c:v>45239</c:v>
                </c:pt>
                <c:pt idx="630">
                  <c:v>45238</c:v>
                </c:pt>
                <c:pt idx="631">
                  <c:v>45237</c:v>
                </c:pt>
                <c:pt idx="632">
                  <c:v>45236</c:v>
                </c:pt>
                <c:pt idx="633">
                  <c:v>45235</c:v>
                </c:pt>
                <c:pt idx="634">
                  <c:v>45234</c:v>
                </c:pt>
                <c:pt idx="635">
                  <c:v>45233</c:v>
                </c:pt>
                <c:pt idx="636">
                  <c:v>45232</c:v>
                </c:pt>
                <c:pt idx="637">
                  <c:v>45231</c:v>
                </c:pt>
                <c:pt idx="638">
                  <c:v>45230</c:v>
                </c:pt>
                <c:pt idx="639">
                  <c:v>45229</c:v>
                </c:pt>
                <c:pt idx="640">
                  <c:v>45228</c:v>
                </c:pt>
                <c:pt idx="641">
                  <c:v>45227</c:v>
                </c:pt>
                <c:pt idx="642">
                  <c:v>45226</c:v>
                </c:pt>
                <c:pt idx="643">
                  <c:v>45225</c:v>
                </c:pt>
                <c:pt idx="644">
                  <c:v>45224</c:v>
                </c:pt>
                <c:pt idx="645">
                  <c:v>45223</c:v>
                </c:pt>
                <c:pt idx="646">
                  <c:v>45222</c:v>
                </c:pt>
                <c:pt idx="647">
                  <c:v>45221</c:v>
                </c:pt>
                <c:pt idx="648">
                  <c:v>45220</c:v>
                </c:pt>
                <c:pt idx="649">
                  <c:v>45219</c:v>
                </c:pt>
                <c:pt idx="650">
                  <c:v>45218</c:v>
                </c:pt>
                <c:pt idx="651">
                  <c:v>45217</c:v>
                </c:pt>
                <c:pt idx="652">
                  <c:v>45216</c:v>
                </c:pt>
                <c:pt idx="653">
                  <c:v>45215</c:v>
                </c:pt>
                <c:pt idx="654">
                  <c:v>45214</c:v>
                </c:pt>
                <c:pt idx="655">
                  <c:v>45213</c:v>
                </c:pt>
                <c:pt idx="656">
                  <c:v>45212</c:v>
                </c:pt>
                <c:pt idx="657">
                  <c:v>45211</c:v>
                </c:pt>
                <c:pt idx="658">
                  <c:v>45210</c:v>
                </c:pt>
                <c:pt idx="659">
                  <c:v>45209</c:v>
                </c:pt>
                <c:pt idx="660">
                  <c:v>45208</c:v>
                </c:pt>
                <c:pt idx="661">
                  <c:v>45207</c:v>
                </c:pt>
                <c:pt idx="662">
                  <c:v>45206</c:v>
                </c:pt>
                <c:pt idx="663">
                  <c:v>45205</c:v>
                </c:pt>
                <c:pt idx="664">
                  <c:v>45204</c:v>
                </c:pt>
                <c:pt idx="665">
                  <c:v>45203</c:v>
                </c:pt>
                <c:pt idx="666">
                  <c:v>45202</c:v>
                </c:pt>
                <c:pt idx="667">
                  <c:v>45201</c:v>
                </c:pt>
                <c:pt idx="668">
                  <c:v>45200</c:v>
                </c:pt>
                <c:pt idx="669">
                  <c:v>45199</c:v>
                </c:pt>
                <c:pt idx="670">
                  <c:v>45198</c:v>
                </c:pt>
                <c:pt idx="671">
                  <c:v>45197</c:v>
                </c:pt>
                <c:pt idx="672">
                  <c:v>45196</c:v>
                </c:pt>
                <c:pt idx="673">
                  <c:v>45195</c:v>
                </c:pt>
                <c:pt idx="674">
                  <c:v>45194</c:v>
                </c:pt>
                <c:pt idx="675">
                  <c:v>45193</c:v>
                </c:pt>
                <c:pt idx="676">
                  <c:v>45192</c:v>
                </c:pt>
                <c:pt idx="677">
                  <c:v>45191</c:v>
                </c:pt>
                <c:pt idx="678">
                  <c:v>45190</c:v>
                </c:pt>
                <c:pt idx="679">
                  <c:v>45189</c:v>
                </c:pt>
                <c:pt idx="680">
                  <c:v>45188</c:v>
                </c:pt>
                <c:pt idx="681">
                  <c:v>45187</c:v>
                </c:pt>
                <c:pt idx="682">
                  <c:v>45186</c:v>
                </c:pt>
                <c:pt idx="683">
                  <c:v>45185</c:v>
                </c:pt>
                <c:pt idx="684">
                  <c:v>45184</c:v>
                </c:pt>
                <c:pt idx="685">
                  <c:v>45183</c:v>
                </c:pt>
                <c:pt idx="686">
                  <c:v>45182</c:v>
                </c:pt>
                <c:pt idx="687">
                  <c:v>45181</c:v>
                </c:pt>
                <c:pt idx="688">
                  <c:v>45180</c:v>
                </c:pt>
                <c:pt idx="689">
                  <c:v>45179</c:v>
                </c:pt>
                <c:pt idx="690">
                  <c:v>45178</c:v>
                </c:pt>
                <c:pt idx="691">
                  <c:v>45177</c:v>
                </c:pt>
                <c:pt idx="692">
                  <c:v>45176</c:v>
                </c:pt>
                <c:pt idx="693">
                  <c:v>45175</c:v>
                </c:pt>
                <c:pt idx="694">
                  <c:v>45174</c:v>
                </c:pt>
                <c:pt idx="695">
                  <c:v>45173</c:v>
                </c:pt>
                <c:pt idx="696">
                  <c:v>45172</c:v>
                </c:pt>
                <c:pt idx="697">
                  <c:v>45171</c:v>
                </c:pt>
                <c:pt idx="698">
                  <c:v>45170</c:v>
                </c:pt>
                <c:pt idx="699">
                  <c:v>45169</c:v>
                </c:pt>
                <c:pt idx="700">
                  <c:v>45168</c:v>
                </c:pt>
                <c:pt idx="701">
                  <c:v>45167</c:v>
                </c:pt>
                <c:pt idx="702">
                  <c:v>45166</c:v>
                </c:pt>
                <c:pt idx="703">
                  <c:v>45165</c:v>
                </c:pt>
                <c:pt idx="704">
                  <c:v>45164</c:v>
                </c:pt>
                <c:pt idx="705">
                  <c:v>45163</c:v>
                </c:pt>
                <c:pt idx="706">
                  <c:v>45162</c:v>
                </c:pt>
                <c:pt idx="707">
                  <c:v>45161</c:v>
                </c:pt>
                <c:pt idx="708">
                  <c:v>45160</c:v>
                </c:pt>
                <c:pt idx="709">
                  <c:v>45159</c:v>
                </c:pt>
                <c:pt idx="710">
                  <c:v>45158</c:v>
                </c:pt>
                <c:pt idx="711">
                  <c:v>45157</c:v>
                </c:pt>
                <c:pt idx="712">
                  <c:v>45156</c:v>
                </c:pt>
                <c:pt idx="713">
                  <c:v>45155</c:v>
                </c:pt>
                <c:pt idx="714">
                  <c:v>45154</c:v>
                </c:pt>
                <c:pt idx="715">
                  <c:v>45153</c:v>
                </c:pt>
                <c:pt idx="716">
                  <c:v>45152</c:v>
                </c:pt>
                <c:pt idx="717">
                  <c:v>45151</c:v>
                </c:pt>
                <c:pt idx="718">
                  <c:v>45150</c:v>
                </c:pt>
                <c:pt idx="719">
                  <c:v>45149</c:v>
                </c:pt>
                <c:pt idx="720">
                  <c:v>45148</c:v>
                </c:pt>
                <c:pt idx="721">
                  <c:v>45147</c:v>
                </c:pt>
                <c:pt idx="722">
                  <c:v>45146</c:v>
                </c:pt>
                <c:pt idx="723">
                  <c:v>45145</c:v>
                </c:pt>
                <c:pt idx="724">
                  <c:v>45144</c:v>
                </c:pt>
                <c:pt idx="725">
                  <c:v>45143</c:v>
                </c:pt>
                <c:pt idx="726">
                  <c:v>45142</c:v>
                </c:pt>
                <c:pt idx="727">
                  <c:v>45141</c:v>
                </c:pt>
                <c:pt idx="728">
                  <c:v>45140</c:v>
                </c:pt>
                <c:pt idx="729">
                  <c:v>45139</c:v>
                </c:pt>
                <c:pt idx="730">
                  <c:v>45138</c:v>
                </c:pt>
                <c:pt idx="731">
                  <c:v>45137</c:v>
                </c:pt>
                <c:pt idx="732">
                  <c:v>45136</c:v>
                </c:pt>
                <c:pt idx="733">
                  <c:v>45135</c:v>
                </c:pt>
                <c:pt idx="734">
                  <c:v>45134</c:v>
                </c:pt>
                <c:pt idx="735">
                  <c:v>45133</c:v>
                </c:pt>
                <c:pt idx="736">
                  <c:v>45132</c:v>
                </c:pt>
                <c:pt idx="737">
                  <c:v>45131</c:v>
                </c:pt>
                <c:pt idx="738">
                  <c:v>45130</c:v>
                </c:pt>
                <c:pt idx="739">
                  <c:v>45129</c:v>
                </c:pt>
                <c:pt idx="740">
                  <c:v>45128</c:v>
                </c:pt>
                <c:pt idx="741">
                  <c:v>45127</c:v>
                </c:pt>
                <c:pt idx="742">
                  <c:v>45126</c:v>
                </c:pt>
                <c:pt idx="743">
                  <c:v>45125</c:v>
                </c:pt>
                <c:pt idx="744">
                  <c:v>45124</c:v>
                </c:pt>
                <c:pt idx="745">
                  <c:v>45123</c:v>
                </c:pt>
                <c:pt idx="746">
                  <c:v>45122</c:v>
                </c:pt>
                <c:pt idx="747">
                  <c:v>45121</c:v>
                </c:pt>
                <c:pt idx="748">
                  <c:v>45120</c:v>
                </c:pt>
                <c:pt idx="749">
                  <c:v>45119</c:v>
                </c:pt>
                <c:pt idx="750">
                  <c:v>45118</c:v>
                </c:pt>
                <c:pt idx="751">
                  <c:v>45117</c:v>
                </c:pt>
                <c:pt idx="752">
                  <c:v>45116</c:v>
                </c:pt>
                <c:pt idx="753">
                  <c:v>45115</c:v>
                </c:pt>
                <c:pt idx="754">
                  <c:v>45114</c:v>
                </c:pt>
                <c:pt idx="755">
                  <c:v>45113</c:v>
                </c:pt>
                <c:pt idx="756">
                  <c:v>45112</c:v>
                </c:pt>
                <c:pt idx="757">
                  <c:v>45111</c:v>
                </c:pt>
                <c:pt idx="758">
                  <c:v>45110</c:v>
                </c:pt>
                <c:pt idx="759">
                  <c:v>45109</c:v>
                </c:pt>
                <c:pt idx="760">
                  <c:v>45108</c:v>
                </c:pt>
                <c:pt idx="761">
                  <c:v>45107</c:v>
                </c:pt>
                <c:pt idx="762">
                  <c:v>45106</c:v>
                </c:pt>
                <c:pt idx="763">
                  <c:v>45105</c:v>
                </c:pt>
                <c:pt idx="764">
                  <c:v>45104</c:v>
                </c:pt>
                <c:pt idx="765">
                  <c:v>45103</c:v>
                </c:pt>
                <c:pt idx="766">
                  <c:v>45102</c:v>
                </c:pt>
                <c:pt idx="767">
                  <c:v>45101</c:v>
                </c:pt>
                <c:pt idx="768">
                  <c:v>45100</c:v>
                </c:pt>
                <c:pt idx="769">
                  <c:v>45099</c:v>
                </c:pt>
                <c:pt idx="770">
                  <c:v>45098</c:v>
                </c:pt>
                <c:pt idx="771">
                  <c:v>45097</c:v>
                </c:pt>
                <c:pt idx="772">
                  <c:v>45096</c:v>
                </c:pt>
                <c:pt idx="773">
                  <c:v>45095</c:v>
                </c:pt>
                <c:pt idx="774">
                  <c:v>45094</c:v>
                </c:pt>
                <c:pt idx="775">
                  <c:v>45093</c:v>
                </c:pt>
                <c:pt idx="776">
                  <c:v>45092</c:v>
                </c:pt>
                <c:pt idx="777">
                  <c:v>45091</c:v>
                </c:pt>
                <c:pt idx="778">
                  <c:v>45090</c:v>
                </c:pt>
                <c:pt idx="779">
                  <c:v>45089</c:v>
                </c:pt>
                <c:pt idx="780">
                  <c:v>45088</c:v>
                </c:pt>
                <c:pt idx="781">
                  <c:v>45087</c:v>
                </c:pt>
                <c:pt idx="782">
                  <c:v>45086</c:v>
                </c:pt>
                <c:pt idx="783">
                  <c:v>45085</c:v>
                </c:pt>
                <c:pt idx="784">
                  <c:v>45084</c:v>
                </c:pt>
                <c:pt idx="785">
                  <c:v>45083</c:v>
                </c:pt>
                <c:pt idx="786">
                  <c:v>45082</c:v>
                </c:pt>
                <c:pt idx="787">
                  <c:v>45081</c:v>
                </c:pt>
                <c:pt idx="788">
                  <c:v>45080</c:v>
                </c:pt>
                <c:pt idx="789">
                  <c:v>45079</c:v>
                </c:pt>
                <c:pt idx="790">
                  <c:v>45078</c:v>
                </c:pt>
                <c:pt idx="791">
                  <c:v>45077</c:v>
                </c:pt>
                <c:pt idx="792">
                  <c:v>45076</c:v>
                </c:pt>
                <c:pt idx="793">
                  <c:v>45075</c:v>
                </c:pt>
                <c:pt idx="794">
                  <c:v>45074</c:v>
                </c:pt>
                <c:pt idx="795">
                  <c:v>45073</c:v>
                </c:pt>
                <c:pt idx="796">
                  <c:v>45072</c:v>
                </c:pt>
                <c:pt idx="797">
                  <c:v>45071</c:v>
                </c:pt>
                <c:pt idx="798">
                  <c:v>45070</c:v>
                </c:pt>
                <c:pt idx="799">
                  <c:v>45069</c:v>
                </c:pt>
                <c:pt idx="800">
                  <c:v>45068</c:v>
                </c:pt>
                <c:pt idx="801">
                  <c:v>45067</c:v>
                </c:pt>
                <c:pt idx="802">
                  <c:v>45066</c:v>
                </c:pt>
                <c:pt idx="803">
                  <c:v>45065</c:v>
                </c:pt>
                <c:pt idx="804">
                  <c:v>45064</c:v>
                </c:pt>
                <c:pt idx="805">
                  <c:v>45063</c:v>
                </c:pt>
                <c:pt idx="806">
                  <c:v>45062</c:v>
                </c:pt>
                <c:pt idx="807">
                  <c:v>45061</c:v>
                </c:pt>
                <c:pt idx="808">
                  <c:v>45060</c:v>
                </c:pt>
                <c:pt idx="809">
                  <c:v>45059</c:v>
                </c:pt>
                <c:pt idx="810">
                  <c:v>45058</c:v>
                </c:pt>
                <c:pt idx="811">
                  <c:v>45057</c:v>
                </c:pt>
                <c:pt idx="812">
                  <c:v>45056</c:v>
                </c:pt>
                <c:pt idx="813">
                  <c:v>45055</c:v>
                </c:pt>
                <c:pt idx="814">
                  <c:v>45054</c:v>
                </c:pt>
                <c:pt idx="815">
                  <c:v>45053</c:v>
                </c:pt>
                <c:pt idx="816">
                  <c:v>45052</c:v>
                </c:pt>
                <c:pt idx="817">
                  <c:v>45051</c:v>
                </c:pt>
                <c:pt idx="818">
                  <c:v>45050</c:v>
                </c:pt>
                <c:pt idx="819">
                  <c:v>45049</c:v>
                </c:pt>
                <c:pt idx="820">
                  <c:v>45048</c:v>
                </c:pt>
                <c:pt idx="821">
                  <c:v>45047</c:v>
                </c:pt>
                <c:pt idx="822">
                  <c:v>45046</c:v>
                </c:pt>
                <c:pt idx="823">
                  <c:v>45045</c:v>
                </c:pt>
                <c:pt idx="824">
                  <c:v>45044</c:v>
                </c:pt>
                <c:pt idx="825">
                  <c:v>45043</c:v>
                </c:pt>
                <c:pt idx="826">
                  <c:v>45042</c:v>
                </c:pt>
                <c:pt idx="827">
                  <c:v>45041</c:v>
                </c:pt>
                <c:pt idx="828">
                  <c:v>45040</c:v>
                </c:pt>
                <c:pt idx="829">
                  <c:v>45039</c:v>
                </c:pt>
                <c:pt idx="830">
                  <c:v>45038</c:v>
                </c:pt>
                <c:pt idx="831">
                  <c:v>45037</c:v>
                </c:pt>
                <c:pt idx="832">
                  <c:v>45036</c:v>
                </c:pt>
                <c:pt idx="833">
                  <c:v>45035</c:v>
                </c:pt>
                <c:pt idx="834">
                  <c:v>45034</c:v>
                </c:pt>
                <c:pt idx="835">
                  <c:v>45033</c:v>
                </c:pt>
                <c:pt idx="836">
                  <c:v>45032</c:v>
                </c:pt>
                <c:pt idx="837">
                  <c:v>45031</c:v>
                </c:pt>
                <c:pt idx="838">
                  <c:v>45030</c:v>
                </c:pt>
                <c:pt idx="839">
                  <c:v>45029</c:v>
                </c:pt>
                <c:pt idx="840">
                  <c:v>45028</c:v>
                </c:pt>
                <c:pt idx="841">
                  <c:v>45027</c:v>
                </c:pt>
                <c:pt idx="842">
                  <c:v>45026</c:v>
                </c:pt>
                <c:pt idx="843">
                  <c:v>45025</c:v>
                </c:pt>
                <c:pt idx="844">
                  <c:v>45024</c:v>
                </c:pt>
                <c:pt idx="845">
                  <c:v>45023</c:v>
                </c:pt>
                <c:pt idx="846">
                  <c:v>45022</c:v>
                </c:pt>
                <c:pt idx="847">
                  <c:v>45021</c:v>
                </c:pt>
                <c:pt idx="848">
                  <c:v>45020</c:v>
                </c:pt>
                <c:pt idx="849">
                  <c:v>45019</c:v>
                </c:pt>
                <c:pt idx="850">
                  <c:v>45018</c:v>
                </c:pt>
                <c:pt idx="851">
                  <c:v>45017</c:v>
                </c:pt>
                <c:pt idx="852">
                  <c:v>45016</c:v>
                </c:pt>
                <c:pt idx="853">
                  <c:v>45015</c:v>
                </c:pt>
                <c:pt idx="854">
                  <c:v>45014</c:v>
                </c:pt>
                <c:pt idx="855">
                  <c:v>45013</c:v>
                </c:pt>
                <c:pt idx="856">
                  <c:v>45012</c:v>
                </c:pt>
                <c:pt idx="857">
                  <c:v>45011</c:v>
                </c:pt>
                <c:pt idx="858">
                  <c:v>45010</c:v>
                </c:pt>
                <c:pt idx="859">
                  <c:v>45009</c:v>
                </c:pt>
                <c:pt idx="860">
                  <c:v>45008</c:v>
                </c:pt>
                <c:pt idx="861">
                  <c:v>45007</c:v>
                </c:pt>
                <c:pt idx="862">
                  <c:v>45006</c:v>
                </c:pt>
                <c:pt idx="863">
                  <c:v>45005</c:v>
                </c:pt>
                <c:pt idx="864">
                  <c:v>45004</c:v>
                </c:pt>
                <c:pt idx="865">
                  <c:v>45003</c:v>
                </c:pt>
                <c:pt idx="866">
                  <c:v>45002</c:v>
                </c:pt>
                <c:pt idx="867">
                  <c:v>45001</c:v>
                </c:pt>
                <c:pt idx="868">
                  <c:v>45000</c:v>
                </c:pt>
                <c:pt idx="869">
                  <c:v>44999</c:v>
                </c:pt>
                <c:pt idx="870">
                  <c:v>44998</c:v>
                </c:pt>
                <c:pt idx="871">
                  <c:v>44997</c:v>
                </c:pt>
                <c:pt idx="872">
                  <c:v>44996</c:v>
                </c:pt>
                <c:pt idx="873">
                  <c:v>44995</c:v>
                </c:pt>
                <c:pt idx="874">
                  <c:v>44994</c:v>
                </c:pt>
                <c:pt idx="875">
                  <c:v>44993</c:v>
                </c:pt>
                <c:pt idx="876">
                  <c:v>44992</c:v>
                </c:pt>
                <c:pt idx="877">
                  <c:v>44991</c:v>
                </c:pt>
                <c:pt idx="878">
                  <c:v>44990</c:v>
                </c:pt>
                <c:pt idx="879">
                  <c:v>44989</c:v>
                </c:pt>
                <c:pt idx="880">
                  <c:v>44988</c:v>
                </c:pt>
                <c:pt idx="881">
                  <c:v>44987</c:v>
                </c:pt>
                <c:pt idx="882">
                  <c:v>44986</c:v>
                </c:pt>
                <c:pt idx="883">
                  <c:v>44985</c:v>
                </c:pt>
                <c:pt idx="884">
                  <c:v>44984</c:v>
                </c:pt>
                <c:pt idx="885">
                  <c:v>44983</c:v>
                </c:pt>
                <c:pt idx="886">
                  <c:v>44982</c:v>
                </c:pt>
                <c:pt idx="887">
                  <c:v>44981</c:v>
                </c:pt>
                <c:pt idx="888">
                  <c:v>44980</c:v>
                </c:pt>
                <c:pt idx="889">
                  <c:v>44979</c:v>
                </c:pt>
                <c:pt idx="890">
                  <c:v>44978</c:v>
                </c:pt>
                <c:pt idx="891">
                  <c:v>44977</c:v>
                </c:pt>
                <c:pt idx="892">
                  <c:v>44976</c:v>
                </c:pt>
                <c:pt idx="893">
                  <c:v>44975</c:v>
                </c:pt>
                <c:pt idx="894">
                  <c:v>44974</c:v>
                </c:pt>
                <c:pt idx="895">
                  <c:v>44973</c:v>
                </c:pt>
                <c:pt idx="896">
                  <c:v>44972</c:v>
                </c:pt>
                <c:pt idx="897">
                  <c:v>44971</c:v>
                </c:pt>
                <c:pt idx="898">
                  <c:v>44970</c:v>
                </c:pt>
                <c:pt idx="899">
                  <c:v>44969</c:v>
                </c:pt>
                <c:pt idx="900">
                  <c:v>44968</c:v>
                </c:pt>
                <c:pt idx="901">
                  <c:v>44967</c:v>
                </c:pt>
                <c:pt idx="902">
                  <c:v>44966</c:v>
                </c:pt>
                <c:pt idx="903">
                  <c:v>44965</c:v>
                </c:pt>
                <c:pt idx="904">
                  <c:v>44964</c:v>
                </c:pt>
                <c:pt idx="905">
                  <c:v>44963</c:v>
                </c:pt>
                <c:pt idx="906">
                  <c:v>44962</c:v>
                </c:pt>
                <c:pt idx="907">
                  <c:v>44961</c:v>
                </c:pt>
                <c:pt idx="908">
                  <c:v>44960</c:v>
                </c:pt>
                <c:pt idx="909">
                  <c:v>44959</c:v>
                </c:pt>
                <c:pt idx="910">
                  <c:v>44958</c:v>
                </c:pt>
                <c:pt idx="911">
                  <c:v>44957</c:v>
                </c:pt>
                <c:pt idx="912">
                  <c:v>44956</c:v>
                </c:pt>
                <c:pt idx="913">
                  <c:v>44955</c:v>
                </c:pt>
                <c:pt idx="914">
                  <c:v>44954</c:v>
                </c:pt>
                <c:pt idx="915">
                  <c:v>44953</c:v>
                </c:pt>
                <c:pt idx="916">
                  <c:v>44952</c:v>
                </c:pt>
                <c:pt idx="917">
                  <c:v>44951</c:v>
                </c:pt>
                <c:pt idx="918">
                  <c:v>44950</c:v>
                </c:pt>
                <c:pt idx="919">
                  <c:v>44949</c:v>
                </c:pt>
                <c:pt idx="920">
                  <c:v>44948</c:v>
                </c:pt>
                <c:pt idx="921">
                  <c:v>44947</c:v>
                </c:pt>
                <c:pt idx="922">
                  <c:v>44946</c:v>
                </c:pt>
                <c:pt idx="923">
                  <c:v>44945</c:v>
                </c:pt>
                <c:pt idx="924">
                  <c:v>44944</c:v>
                </c:pt>
                <c:pt idx="925">
                  <c:v>44943</c:v>
                </c:pt>
                <c:pt idx="926">
                  <c:v>44942</c:v>
                </c:pt>
                <c:pt idx="927">
                  <c:v>44941</c:v>
                </c:pt>
                <c:pt idx="928">
                  <c:v>44940</c:v>
                </c:pt>
                <c:pt idx="929">
                  <c:v>44939</c:v>
                </c:pt>
                <c:pt idx="930">
                  <c:v>44938</c:v>
                </c:pt>
                <c:pt idx="931">
                  <c:v>44937</c:v>
                </c:pt>
                <c:pt idx="932">
                  <c:v>44936</c:v>
                </c:pt>
                <c:pt idx="933">
                  <c:v>44935</c:v>
                </c:pt>
                <c:pt idx="934">
                  <c:v>44934</c:v>
                </c:pt>
                <c:pt idx="935">
                  <c:v>44933</c:v>
                </c:pt>
                <c:pt idx="936">
                  <c:v>44932</c:v>
                </c:pt>
                <c:pt idx="937">
                  <c:v>44931</c:v>
                </c:pt>
                <c:pt idx="938">
                  <c:v>44930</c:v>
                </c:pt>
                <c:pt idx="939">
                  <c:v>44929</c:v>
                </c:pt>
                <c:pt idx="940">
                  <c:v>44928</c:v>
                </c:pt>
                <c:pt idx="941">
                  <c:v>44927</c:v>
                </c:pt>
                <c:pt idx="942">
                  <c:v>44926</c:v>
                </c:pt>
                <c:pt idx="943">
                  <c:v>44925</c:v>
                </c:pt>
                <c:pt idx="944">
                  <c:v>44924</c:v>
                </c:pt>
                <c:pt idx="945">
                  <c:v>44923</c:v>
                </c:pt>
                <c:pt idx="946">
                  <c:v>44922</c:v>
                </c:pt>
                <c:pt idx="947">
                  <c:v>44921</c:v>
                </c:pt>
                <c:pt idx="948">
                  <c:v>44920</c:v>
                </c:pt>
                <c:pt idx="949">
                  <c:v>44919</c:v>
                </c:pt>
                <c:pt idx="950">
                  <c:v>44918</c:v>
                </c:pt>
                <c:pt idx="951">
                  <c:v>44917</c:v>
                </c:pt>
                <c:pt idx="952">
                  <c:v>44916</c:v>
                </c:pt>
                <c:pt idx="953">
                  <c:v>44915</c:v>
                </c:pt>
                <c:pt idx="954">
                  <c:v>44914</c:v>
                </c:pt>
                <c:pt idx="955">
                  <c:v>44913</c:v>
                </c:pt>
                <c:pt idx="956">
                  <c:v>44912</c:v>
                </c:pt>
                <c:pt idx="957">
                  <c:v>44911</c:v>
                </c:pt>
                <c:pt idx="958">
                  <c:v>44910</c:v>
                </c:pt>
                <c:pt idx="959">
                  <c:v>44909</c:v>
                </c:pt>
                <c:pt idx="960">
                  <c:v>44908</c:v>
                </c:pt>
                <c:pt idx="961">
                  <c:v>44907</c:v>
                </c:pt>
                <c:pt idx="962">
                  <c:v>44906</c:v>
                </c:pt>
                <c:pt idx="963">
                  <c:v>44905</c:v>
                </c:pt>
                <c:pt idx="964">
                  <c:v>44904</c:v>
                </c:pt>
                <c:pt idx="965">
                  <c:v>44903</c:v>
                </c:pt>
                <c:pt idx="966">
                  <c:v>44902</c:v>
                </c:pt>
                <c:pt idx="967">
                  <c:v>44901</c:v>
                </c:pt>
                <c:pt idx="968">
                  <c:v>44900</c:v>
                </c:pt>
                <c:pt idx="969">
                  <c:v>44899</c:v>
                </c:pt>
                <c:pt idx="970">
                  <c:v>44898</c:v>
                </c:pt>
                <c:pt idx="971">
                  <c:v>44897</c:v>
                </c:pt>
                <c:pt idx="972">
                  <c:v>44896</c:v>
                </c:pt>
                <c:pt idx="973">
                  <c:v>44895</c:v>
                </c:pt>
                <c:pt idx="974">
                  <c:v>44894</c:v>
                </c:pt>
                <c:pt idx="975">
                  <c:v>44893</c:v>
                </c:pt>
                <c:pt idx="976">
                  <c:v>44892</c:v>
                </c:pt>
                <c:pt idx="977">
                  <c:v>44891</c:v>
                </c:pt>
                <c:pt idx="978">
                  <c:v>44890</c:v>
                </c:pt>
                <c:pt idx="979">
                  <c:v>44889</c:v>
                </c:pt>
                <c:pt idx="980">
                  <c:v>44888</c:v>
                </c:pt>
                <c:pt idx="981">
                  <c:v>44887</c:v>
                </c:pt>
                <c:pt idx="982">
                  <c:v>44886</c:v>
                </c:pt>
                <c:pt idx="983">
                  <c:v>44885</c:v>
                </c:pt>
                <c:pt idx="984">
                  <c:v>44884</c:v>
                </c:pt>
                <c:pt idx="985">
                  <c:v>44883</c:v>
                </c:pt>
                <c:pt idx="986">
                  <c:v>44882</c:v>
                </c:pt>
                <c:pt idx="987">
                  <c:v>44881</c:v>
                </c:pt>
                <c:pt idx="988">
                  <c:v>44880</c:v>
                </c:pt>
                <c:pt idx="989">
                  <c:v>44879</c:v>
                </c:pt>
                <c:pt idx="990">
                  <c:v>44878</c:v>
                </c:pt>
                <c:pt idx="991">
                  <c:v>44877</c:v>
                </c:pt>
                <c:pt idx="992">
                  <c:v>44876</c:v>
                </c:pt>
                <c:pt idx="993">
                  <c:v>44875</c:v>
                </c:pt>
                <c:pt idx="994">
                  <c:v>44874</c:v>
                </c:pt>
                <c:pt idx="995">
                  <c:v>44873</c:v>
                </c:pt>
                <c:pt idx="996">
                  <c:v>44872</c:v>
                </c:pt>
                <c:pt idx="997">
                  <c:v>44871</c:v>
                </c:pt>
                <c:pt idx="998">
                  <c:v>44870</c:v>
                </c:pt>
                <c:pt idx="999">
                  <c:v>44869</c:v>
                </c:pt>
                <c:pt idx="1000">
                  <c:v>44868</c:v>
                </c:pt>
                <c:pt idx="1001">
                  <c:v>44867</c:v>
                </c:pt>
                <c:pt idx="1002">
                  <c:v>44866</c:v>
                </c:pt>
                <c:pt idx="1003">
                  <c:v>44865</c:v>
                </c:pt>
                <c:pt idx="1004">
                  <c:v>44864</c:v>
                </c:pt>
                <c:pt idx="1005">
                  <c:v>44863</c:v>
                </c:pt>
                <c:pt idx="1006">
                  <c:v>44862</c:v>
                </c:pt>
                <c:pt idx="1007">
                  <c:v>44861</c:v>
                </c:pt>
                <c:pt idx="1008">
                  <c:v>44860</c:v>
                </c:pt>
                <c:pt idx="1009">
                  <c:v>44859</c:v>
                </c:pt>
                <c:pt idx="1010">
                  <c:v>44858</c:v>
                </c:pt>
                <c:pt idx="1011">
                  <c:v>44857</c:v>
                </c:pt>
                <c:pt idx="1012">
                  <c:v>44856</c:v>
                </c:pt>
                <c:pt idx="1013">
                  <c:v>44855</c:v>
                </c:pt>
                <c:pt idx="1014">
                  <c:v>44854</c:v>
                </c:pt>
                <c:pt idx="1015">
                  <c:v>44853</c:v>
                </c:pt>
                <c:pt idx="1016">
                  <c:v>44852</c:v>
                </c:pt>
                <c:pt idx="1017">
                  <c:v>44851</c:v>
                </c:pt>
                <c:pt idx="1018">
                  <c:v>44850</c:v>
                </c:pt>
                <c:pt idx="1019">
                  <c:v>44849</c:v>
                </c:pt>
                <c:pt idx="1020">
                  <c:v>44848</c:v>
                </c:pt>
                <c:pt idx="1021">
                  <c:v>44847</c:v>
                </c:pt>
                <c:pt idx="1022">
                  <c:v>44846</c:v>
                </c:pt>
                <c:pt idx="1023">
                  <c:v>44845</c:v>
                </c:pt>
                <c:pt idx="1024">
                  <c:v>44844</c:v>
                </c:pt>
                <c:pt idx="1025">
                  <c:v>44843</c:v>
                </c:pt>
                <c:pt idx="1026">
                  <c:v>44842</c:v>
                </c:pt>
                <c:pt idx="1027">
                  <c:v>44841</c:v>
                </c:pt>
                <c:pt idx="1028">
                  <c:v>44840</c:v>
                </c:pt>
                <c:pt idx="1029">
                  <c:v>44839</c:v>
                </c:pt>
                <c:pt idx="1030">
                  <c:v>44838</c:v>
                </c:pt>
                <c:pt idx="1031">
                  <c:v>44837</c:v>
                </c:pt>
                <c:pt idx="1032">
                  <c:v>44836</c:v>
                </c:pt>
                <c:pt idx="1033">
                  <c:v>44835</c:v>
                </c:pt>
                <c:pt idx="1034">
                  <c:v>44834</c:v>
                </c:pt>
                <c:pt idx="1035">
                  <c:v>44833</c:v>
                </c:pt>
                <c:pt idx="1036">
                  <c:v>44832</c:v>
                </c:pt>
                <c:pt idx="1037">
                  <c:v>44831</c:v>
                </c:pt>
                <c:pt idx="1038">
                  <c:v>44830</c:v>
                </c:pt>
                <c:pt idx="1039">
                  <c:v>44829</c:v>
                </c:pt>
                <c:pt idx="1040">
                  <c:v>44828</c:v>
                </c:pt>
                <c:pt idx="1041">
                  <c:v>44827</c:v>
                </c:pt>
                <c:pt idx="1042">
                  <c:v>44826</c:v>
                </c:pt>
                <c:pt idx="1043">
                  <c:v>44825</c:v>
                </c:pt>
                <c:pt idx="1044">
                  <c:v>44824</c:v>
                </c:pt>
                <c:pt idx="1045">
                  <c:v>44823</c:v>
                </c:pt>
                <c:pt idx="1046">
                  <c:v>44822</c:v>
                </c:pt>
                <c:pt idx="1047">
                  <c:v>44821</c:v>
                </c:pt>
                <c:pt idx="1048">
                  <c:v>44820</c:v>
                </c:pt>
                <c:pt idx="1049">
                  <c:v>44819</c:v>
                </c:pt>
                <c:pt idx="1050">
                  <c:v>44818</c:v>
                </c:pt>
                <c:pt idx="1051">
                  <c:v>44817</c:v>
                </c:pt>
                <c:pt idx="1052">
                  <c:v>44816</c:v>
                </c:pt>
                <c:pt idx="1053">
                  <c:v>44815</c:v>
                </c:pt>
                <c:pt idx="1054">
                  <c:v>44814</c:v>
                </c:pt>
                <c:pt idx="1055">
                  <c:v>44813</c:v>
                </c:pt>
                <c:pt idx="1056">
                  <c:v>44812</c:v>
                </c:pt>
                <c:pt idx="1057">
                  <c:v>44811</c:v>
                </c:pt>
                <c:pt idx="1058">
                  <c:v>44810</c:v>
                </c:pt>
                <c:pt idx="1059">
                  <c:v>44809</c:v>
                </c:pt>
                <c:pt idx="1060">
                  <c:v>44808</c:v>
                </c:pt>
                <c:pt idx="1061">
                  <c:v>44807</c:v>
                </c:pt>
                <c:pt idx="1062">
                  <c:v>44806</c:v>
                </c:pt>
                <c:pt idx="1063">
                  <c:v>44805</c:v>
                </c:pt>
                <c:pt idx="1064">
                  <c:v>44804</c:v>
                </c:pt>
                <c:pt idx="1065">
                  <c:v>44803</c:v>
                </c:pt>
                <c:pt idx="1066">
                  <c:v>44802</c:v>
                </c:pt>
                <c:pt idx="1067">
                  <c:v>44801</c:v>
                </c:pt>
                <c:pt idx="1068">
                  <c:v>44800</c:v>
                </c:pt>
                <c:pt idx="1069">
                  <c:v>44799</c:v>
                </c:pt>
                <c:pt idx="1070">
                  <c:v>44798</c:v>
                </c:pt>
                <c:pt idx="1071">
                  <c:v>44797</c:v>
                </c:pt>
                <c:pt idx="1072">
                  <c:v>44796</c:v>
                </c:pt>
                <c:pt idx="1073">
                  <c:v>44795</c:v>
                </c:pt>
                <c:pt idx="1074">
                  <c:v>44794</c:v>
                </c:pt>
                <c:pt idx="1075">
                  <c:v>44793</c:v>
                </c:pt>
                <c:pt idx="1076">
                  <c:v>44792</c:v>
                </c:pt>
                <c:pt idx="1077">
                  <c:v>44791</c:v>
                </c:pt>
                <c:pt idx="1078">
                  <c:v>44790</c:v>
                </c:pt>
                <c:pt idx="1079">
                  <c:v>44789</c:v>
                </c:pt>
                <c:pt idx="1080">
                  <c:v>44788</c:v>
                </c:pt>
                <c:pt idx="1081">
                  <c:v>44787</c:v>
                </c:pt>
                <c:pt idx="1082">
                  <c:v>44786</c:v>
                </c:pt>
                <c:pt idx="1083">
                  <c:v>44785</c:v>
                </c:pt>
                <c:pt idx="1084">
                  <c:v>44784</c:v>
                </c:pt>
                <c:pt idx="1085">
                  <c:v>44783</c:v>
                </c:pt>
                <c:pt idx="1086">
                  <c:v>44782</c:v>
                </c:pt>
                <c:pt idx="1087">
                  <c:v>44781</c:v>
                </c:pt>
                <c:pt idx="1088">
                  <c:v>44780</c:v>
                </c:pt>
                <c:pt idx="1089">
                  <c:v>44779</c:v>
                </c:pt>
                <c:pt idx="1090">
                  <c:v>44778</c:v>
                </c:pt>
                <c:pt idx="1091">
                  <c:v>44777</c:v>
                </c:pt>
                <c:pt idx="1092">
                  <c:v>44776</c:v>
                </c:pt>
                <c:pt idx="1093">
                  <c:v>44775</c:v>
                </c:pt>
                <c:pt idx="1094">
                  <c:v>44774</c:v>
                </c:pt>
                <c:pt idx="1095">
                  <c:v>44773</c:v>
                </c:pt>
                <c:pt idx="1096">
                  <c:v>44772</c:v>
                </c:pt>
                <c:pt idx="1097">
                  <c:v>44771</c:v>
                </c:pt>
                <c:pt idx="1098">
                  <c:v>44770</c:v>
                </c:pt>
                <c:pt idx="1099">
                  <c:v>44769</c:v>
                </c:pt>
                <c:pt idx="1100">
                  <c:v>44768</c:v>
                </c:pt>
                <c:pt idx="1101">
                  <c:v>44767</c:v>
                </c:pt>
                <c:pt idx="1102">
                  <c:v>44766</c:v>
                </c:pt>
                <c:pt idx="1103">
                  <c:v>44765</c:v>
                </c:pt>
                <c:pt idx="1104">
                  <c:v>44764</c:v>
                </c:pt>
                <c:pt idx="1105">
                  <c:v>44763</c:v>
                </c:pt>
                <c:pt idx="1106">
                  <c:v>44762</c:v>
                </c:pt>
                <c:pt idx="1107">
                  <c:v>44761</c:v>
                </c:pt>
                <c:pt idx="1108">
                  <c:v>44760</c:v>
                </c:pt>
                <c:pt idx="1109">
                  <c:v>44759</c:v>
                </c:pt>
                <c:pt idx="1110">
                  <c:v>44758</c:v>
                </c:pt>
                <c:pt idx="1111">
                  <c:v>44757</c:v>
                </c:pt>
                <c:pt idx="1112">
                  <c:v>44756</c:v>
                </c:pt>
                <c:pt idx="1113">
                  <c:v>44755</c:v>
                </c:pt>
                <c:pt idx="1114">
                  <c:v>44754</c:v>
                </c:pt>
                <c:pt idx="1115">
                  <c:v>44753</c:v>
                </c:pt>
                <c:pt idx="1116">
                  <c:v>44752</c:v>
                </c:pt>
                <c:pt idx="1117">
                  <c:v>44751</c:v>
                </c:pt>
                <c:pt idx="1118">
                  <c:v>44750</c:v>
                </c:pt>
                <c:pt idx="1119">
                  <c:v>44749</c:v>
                </c:pt>
                <c:pt idx="1120">
                  <c:v>44748</c:v>
                </c:pt>
                <c:pt idx="1121">
                  <c:v>44747</c:v>
                </c:pt>
                <c:pt idx="1122">
                  <c:v>44746</c:v>
                </c:pt>
                <c:pt idx="1123">
                  <c:v>44745</c:v>
                </c:pt>
                <c:pt idx="1124">
                  <c:v>44744</c:v>
                </c:pt>
                <c:pt idx="1125">
                  <c:v>44743</c:v>
                </c:pt>
                <c:pt idx="1126">
                  <c:v>44742</c:v>
                </c:pt>
                <c:pt idx="1127">
                  <c:v>44741</c:v>
                </c:pt>
                <c:pt idx="1128">
                  <c:v>44740</c:v>
                </c:pt>
                <c:pt idx="1129">
                  <c:v>44739</c:v>
                </c:pt>
                <c:pt idx="1130">
                  <c:v>44738</c:v>
                </c:pt>
                <c:pt idx="1131">
                  <c:v>44737</c:v>
                </c:pt>
                <c:pt idx="1132">
                  <c:v>44736</c:v>
                </c:pt>
                <c:pt idx="1133">
                  <c:v>44735</c:v>
                </c:pt>
                <c:pt idx="1134">
                  <c:v>44734</c:v>
                </c:pt>
                <c:pt idx="1135">
                  <c:v>44733</c:v>
                </c:pt>
                <c:pt idx="1136">
                  <c:v>44732</c:v>
                </c:pt>
                <c:pt idx="1137">
                  <c:v>44731</c:v>
                </c:pt>
                <c:pt idx="1138">
                  <c:v>44730</c:v>
                </c:pt>
                <c:pt idx="1139">
                  <c:v>44729</c:v>
                </c:pt>
                <c:pt idx="1140">
                  <c:v>44728</c:v>
                </c:pt>
                <c:pt idx="1141">
                  <c:v>44727</c:v>
                </c:pt>
                <c:pt idx="1142">
                  <c:v>44726</c:v>
                </c:pt>
                <c:pt idx="1143">
                  <c:v>44725</c:v>
                </c:pt>
                <c:pt idx="1144">
                  <c:v>44724</c:v>
                </c:pt>
                <c:pt idx="1145">
                  <c:v>44723</c:v>
                </c:pt>
                <c:pt idx="1146">
                  <c:v>44722</c:v>
                </c:pt>
                <c:pt idx="1147">
                  <c:v>44721</c:v>
                </c:pt>
                <c:pt idx="1148">
                  <c:v>44720</c:v>
                </c:pt>
                <c:pt idx="1149">
                  <c:v>44719</c:v>
                </c:pt>
                <c:pt idx="1150">
                  <c:v>44718</c:v>
                </c:pt>
                <c:pt idx="1151">
                  <c:v>44717</c:v>
                </c:pt>
                <c:pt idx="1152">
                  <c:v>44716</c:v>
                </c:pt>
                <c:pt idx="1153">
                  <c:v>44715</c:v>
                </c:pt>
                <c:pt idx="1154">
                  <c:v>44714</c:v>
                </c:pt>
                <c:pt idx="1155">
                  <c:v>44713</c:v>
                </c:pt>
                <c:pt idx="1156">
                  <c:v>44712</c:v>
                </c:pt>
                <c:pt idx="1157">
                  <c:v>44711</c:v>
                </c:pt>
                <c:pt idx="1158">
                  <c:v>44710</c:v>
                </c:pt>
                <c:pt idx="1159">
                  <c:v>44709</c:v>
                </c:pt>
                <c:pt idx="1160">
                  <c:v>44708</c:v>
                </c:pt>
                <c:pt idx="1161">
                  <c:v>44707</c:v>
                </c:pt>
                <c:pt idx="1162">
                  <c:v>44706</c:v>
                </c:pt>
                <c:pt idx="1163">
                  <c:v>44705</c:v>
                </c:pt>
                <c:pt idx="1164">
                  <c:v>44704</c:v>
                </c:pt>
                <c:pt idx="1165">
                  <c:v>44703</c:v>
                </c:pt>
                <c:pt idx="1166">
                  <c:v>44702</c:v>
                </c:pt>
                <c:pt idx="1167">
                  <c:v>44701</c:v>
                </c:pt>
                <c:pt idx="1168">
                  <c:v>44700</c:v>
                </c:pt>
                <c:pt idx="1169">
                  <c:v>44699</c:v>
                </c:pt>
                <c:pt idx="1170">
                  <c:v>44698</c:v>
                </c:pt>
                <c:pt idx="1171">
                  <c:v>44697</c:v>
                </c:pt>
                <c:pt idx="1172">
                  <c:v>44696</c:v>
                </c:pt>
                <c:pt idx="1173">
                  <c:v>44695</c:v>
                </c:pt>
                <c:pt idx="1174">
                  <c:v>44694</c:v>
                </c:pt>
                <c:pt idx="1175">
                  <c:v>44693</c:v>
                </c:pt>
                <c:pt idx="1176">
                  <c:v>44692</c:v>
                </c:pt>
                <c:pt idx="1177">
                  <c:v>44691</c:v>
                </c:pt>
                <c:pt idx="1178">
                  <c:v>44690</c:v>
                </c:pt>
                <c:pt idx="1179">
                  <c:v>44689</c:v>
                </c:pt>
                <c:pt idx="1180">
                  <c:v>44688</c:v>
                </c:pt>
                <c:pt idx="1181">
                  <c:v>44687</c:v>
                </c:pt>
                <c:pt idx="1182">
                  <c:v>44686</c:v>
                </c:pt>
                <c:pt idx="1183">
                  <c:v>44685</c:v>
                </c:pt>
                <c:pt idx="1184">
                  <c:v>44684</c:v>
                </c:pt>
                <c:pt idx="1185">
                  <c:v>44683</c:v>
                </c:pt>
                <c:pt idx="1186">
                  <c:v>44682</c:v>
                </c:pt>
                <c:pt idx="1187">
                  <c:v>44681</c:v>
                </c:pt>
                <c:pt idx="1188">
                  <c:v>44680</c:v>
                </c:pt>
                <c:pt idx="1189">
                  <c:v>44679</c:v>
                </c:pt>
                <c:pt idx="1190">
                  <c:v>44678</c:v>
                </c:pt>
                <c:pt idx="1191">
                  <c:v>44677</c:v>
                </c:pt>
                <c:pt idx="1192">
                  <c:v>44676</c:v>
                </c:pt>
                <c:pt idx="1193">
                  <c:v>44675</c:v>
                </c:pt>
                <c:pt idx="1194">
                  <c:v>44674</c:v>
                </c:pt>
                <c:pt idx="1195">
                  <c:v>44673</c:v>
                </c:pt>
                <c:pt idx="1196">
                  <c:v>44672</c:v>
                </c:pt>
                <c:pt idx="1197">
                  <c:v>44671</c:v>
                </c:pt>
                <c:pt idx="1198">
                  <c:v>44670</c:v>
                </c:pt>
                <c:pt idx="1199">
                  <c:v>44669</c:v>
                </c:pt>
                <c:pt idx="1200">
                  <c:v>44668</c:v>
                </c:pt>
                <c:pt idx="1201">
                  <c:v>44667</c:v>
                </c:pt>
                <c:pt idx="1202">
                  <c:v>44666</c:v>
                </c:pt>
                <c:pt idx="1203">
                  <c:v>44665</c:v>
                </c:pt>
                <c:pt idx="1204">
                  <c:v>44664</c:v>
                </c:pt>
                <c:pt idx="1205">
                  <c:v>44663</c:v>
                </c:pt>
                <c:pt idx="1206">
                  <c:v>44662</c:v>
                </c:pt>
                <c:pt idx="1207">
                  <c:v>44661</c:v>
                </c:pt>
                <c:pt idx="1208">
                  <c:v>44660</c:v>
                </c:pt>
                <c:pt idx="1209">
                  <c:v>44659</c:v>
                </c:pt>
                <c:pt idx="1210">
                  <c:v>44658</c:v>
                </c:pt>
                <c:pt idx="1211">
                  <c:v>44657</c:v>
                </c:pt>
                <c:pt idx="1212">
                  <c:v>44656</c:v>
                </c:pt>
                <c:pt idx="1213">
                  <c:v>44655</c:v>
                </c:pt>
                <c:pt idx="1214">
                  <c:v>44654</c:v>
                </c:pt>
                <c:pt idx="1215">
                  <c:v>44653</c:v>
                </c:pt>
                <c:pt idx="1216">
                  <c:v>44652</c:v>
                </c:pt>
                <c:pt idx="1217">
                  <c:v>44651</c:v>
                </c:pt>
                <c:pt idx="1218">
                  <c:v>44650</c:v>
                </c:pt>
                <c:pt idx="1219">
                  <c:v>44649</c:v>
                </c:pt>
                <c:pt idx="1220">
                  <c:v>44648</c:v>
                </c:pt>
                <c:pt idx="1221">
                  <c:v>44647</c:v>
                </c:pt>
                <c:pt idx="1222">
                  <c:v>44646</c:v>
                </c:pt>
                <c:pt idx="1223">
                  <c:v>44645</c:v>
                </c:pt>
                <c:pt idx="1224">
                  <c:v>44644</c:v>
                </c:pt>
                <c:pt idx="1225">
                  <c:v>44643</c:v>
                </c:pt>
                <c:pt idx="1226">
                  <c:v>44642</c:v>
                </c:pt>
                <c:pt idx="1227">
                  <c:v>44641</c:v>
                </c:pt>
                <c:pt idx="1228">
                  <c:v>44640</c:v>
                </c:pt>
                <c:pt idx="1229">
                  <c:v>44639</c:v>
                </c:pt>
                <c:pt idx="1230">
                  <c:v>44638</c:v>
                </c:pt>
                <c:pt idx="1231">
                  <c:v>44637</c:v>
                </c:pt>
                <c:pt idx="1232">
                  <c:v>44636</c:v>
                </c:pt>
                <c:pt idx="1233">
                  <c:v>44635</c:v>
                </c:pt>
                <c:pt idx="1234">
                  <c:v>44634</c:v>
                </c:pt>
                <c:pt idx="1235">
                  <c:v>44633</c:v>
                </c:pt>
                <c:pt idx="1236">
                  <c:v>44632</c:v>
                </c:pt>
                <c:pt idx="1237">
                  <c:v>44631</c:v>
                </c:pt>
                <c:pt idx="1238">
                  <c:v>44630</c:v>
                </c:pt>
                <c:pt idx="1239">
                  <c:v>44629</c:v>
                </c:pt>
                <c:pt idx="1240">
                  <c:v>44628</c:v>
                </c:pt>
                <c:pt idx="1241">
                  <c:v>44627</c:v>
                </c:pt>
                <c:pt idx="1242">
                  <c:v>44626</c:v>
                </c:pt>
                <c:pt idx="1243">
                  <c:v>44625</c:v>
                </c:pt>
                <c:pt idx="1244">
                  <c:v>44624</c:v>
                </c:pt>
                <c:pt idx="1245">
                  <c:v>44623</c:v>
                </c:pt>
                <c:pt idx="1246">
                  <c:v>44622</c:v>
                </c:pt>
                <c:pt idx="1247">
                  <c:v>44621</c:v>
                </c:pt>
                <c:pt idx="1248">
                  <c:v>44620</c:v>
                </c:pt>
                <c:pt idx="1249">
                  <c:v>44619</c:v>
                </c:pt>
                <c:pt idx="1250">
                  <c:v>44618</c:v>
                </c:pt>
                <c:pt idx="1251">
                  <c:v>44617</c:v>
                </c:pt>
                <c:pt idx="1252">
                  <c:v>44616</c:v>
                </c:pt>
                <c:pt idx="1253">
                  <c:v>44615</c:v>
                </c:pt>
              </c:numCache>
            </c:numRef>
          </c:cat>
          <c:val>
            <c:numRef>
              <c:f>Calculations!$C$3:$C$1256</c:f>
              <c:numCache>
                <c:formatCode>General</c:formatCode>
                <c:ptCount val="1254"/>
                <c:pt idx="0">
                  <c:v>230.19</c:v>
                </c:pt>
                <c:pt idx="1">
                  <c:v>231.01</c:v>
                </c:pt>
                <c:pt idx="2">
                  <c:v>232.79</c:v>
                </c:pt>
                <c:pt idx="3">
                  <c:v>231.44</c:v>
                </c:pt>
                <c:pt idx="4">
                  <c:v>232.23</c:v>
                </c:pt>
                <c:pt idx="5">
                  <c:v>228.29</c:v>
                </c:pt>
                <c:pt idx="6">
                  <c:v>227.47</c:v>
                </c:pt>
                <c:pt idx="7" formatCode="0.00">
                  <c:v>229.3</c:v>
                </c:pt>
                <c:pt idx="8">
                  <c:v>226.13</c:v>
                </c:pt>
                <c:pt idx="9">
                  <c:v>223.88</c:v>
                </c:pt>
                <c:pt idx="10">
                  <c:v>223.19</c:v>
                </c:pt>
                <c:pt idx="11">
                  <c:v>226.35</c:v>
                </c:pt>
                <c:pt idx="12">
                  <c:v>225.69</c:v>
                </c:pt>
                <c:pt idx="13">
                  <c:v>225.02</c:v>
                </c:pt>
                <c:pt idx="14">
                  <c:v>222.26</c:v>
                </c:pt>
                <c:pt idx="15">
                  <c:v>222.54</c:v>
                </c:pt>
                <c:pt idx="16">
                  <c:v>219.36</c:v>
                </c:pt>
                <c:pt idx="17">
                  <c:v>223.47</c:v>
                </c:pt>
                <c:pt idx="18">
                  <c:v>223.41</c:v>
                </c:pt>
                <c:pt idx="19">
                  <c:v>219.92</c:v>
                </c:pt>
                <c:pt idx="20">
                  <c:v>220.46</c:v>
                </c:pt>
                <c:pt idx="21">
                  <c:v>219.39</c:v>
                </c:pt>
                <c:pt idx="22">
                  <c:v>223.3</c:v>
                </c:pt>
                <c:pt idx="23">
                  <c:v>217.12</c:v>
                </c:pt>
                <c:pt idx="24">
                  <c:v>211.99</c:v>
                </c:pt>
                <c:pt idx="25">
                  <c:v>212.77</c:v>
                </c:pt>
                <c:pt idx="26">
                  <c:v>208.47</c:v>
                </c:pt>
                <c:pt idx="27">
                  <c:v>209.69</c:v>
                </c:pt>
                <c:pt idx="28">
                  <c:v>212.52</c:v>
                </c:pt>
                <c:pt idx="29">
                  <c:v>214.82</c:v>
                </c:pt>
                <c:pt idx="30">
                  <c:v>216.1</c:v>
                </c:pt>
                <c:pt idx="31">
                  <c:v>212.1</c:v>
                </c:pt>
                <c:pt idx="32">
                  <c:v>213.24</c:v>
                </c:pt>
                <c:pt idx="33">
                  <c:v>213.2</c:v>
                </c:pt>
                <c:pt idx="34">
                  <c:v>217.61</c:v>
                </c:pt>
                <c:pt idx="35">
                  <c:v>216.98</c:v>
                </c:pt>
                <c:pt idx="36">
                  <c:v>213.57</c:v>
                </c:pt>
                <c:pt idx="37">
                  <c:v>207.91</c:v>
                </c:pt>
                <c:pt idx="38">
                  <c:v>207.23</c:v>
                </c:pt>
                <c:pt idx="39">
                  <c:v>205.71</c:v>
                </c:pt>
                <c:pt idx="40">
                  <c:v>206.65</c:v>
                </c:pt>
                <c:pt idx="41">
                  <c:v>205.01</c:v>
                </c:pt>
                <c:pt idx="42">
                  <c:v>205.7</c:v>
                </c:pt>
                <c:pt idx="43">
                  <c:v>204.72</c:v>
                </c:pt>
                <c:pt idx="44">
                  <c:v>206.02</c:v>
                </c:pt>
                <c:pt idx="45">
                  <c:v>200.99</c:v>
                </c:pt>
                <c:pt idx="46">
                  <c:v>203.1</c:v>
                </c:pt>
                <c:pt idx="47">
                  <c:v>201.12</c:v>
                </c:pt>
                <c:pt idx="48">
                  <c:v>204.07</c:v>
                </c:pt>
                <c:pt idx="49">
                  <c:v>206.16</c:v>
                </c:pt>
                <c:pt idx="50">
                  <c:v>205.59</c:v>
                </c:pt>
                <c:pt idx="51">
                  <c:v>205.17</c:v>
                </c:pt>
                <c:pt idx="52">
                  <c:v>210.25</c:v>
                </c:pt>
                <c:pt idx="53">
                  <c:v>211.37</c:v>
                </c:pt>
                <c:pt idx="54">
                  <c:v>208.64</c:v>
                </c:pt>
                <c:pt idx="55">
                  <c:v>193.06</c:v>
                </c:pt>
                <c:pt idx="56">
                  <c:v>192.08</c:v>
                </c:pt>
                <c:pt idx="57">
                  <c:v>188.71</c:v>
                </c:pt>
                <c:pt idx="58">
                  <c:v>185.01</c:v>
                </c:pt>
                <c:pt idx="59">
                  <c:v>186.35</c:v>
                </c:pt>
                <c:pt idx="60">
                  <c:v>189.98</c:v>
                </c:pt>
                <c:pt idx="61">
                  <c:v>190.2</c:v>
                </c:pt>
                <c:pt idx="62">
                  <c:v>184.42</c:v>
                </c:pt>
                <c:pt idx="63">
                  <c:v>187.39</c:v>
                </c:pt>
                <c:pt idx="64">
                  <c:v>187.7</c:v>
                </c:pt>
                <c:pt idx="65">
                  <c:v>188.99</c:v>
                </c:pt>
                <c:pt idx="66">
                  <c:v>186.54</c:v>
                </c:pt>
                <c:pt idx="67">
                  <c:v>180.6</c:v>
                </c:pt>
                <c:pt idx="68">
                  <c:v>173.18</c:v>
                </c:pt>
                <c:pt idx="69">
                  <c:v>167.32</c:v>
                </c:pt>
                <c:pt idx="70">
                  <c:v>172.61</c:v>
                </c:pt>
                <c:pt idx="71">
                  <c:v>174.33</c:v>
                </c:pt>
                <c:pt idx="72">
                  <c:v>179.59</c:v>
                </c:pt>
                <c:pt idx="73">
                  <c:v>182.12</c:v>
                </c:pt>
                <c:pt idx="74">
                  <c:v>184.87</c:v>
                </c:pt>
                <c:pt idx="75">
                  <c:v>181.22</c:v>
                </c:pt>
                <c:pt idx="76">
                  <c:v>191.1</c:v>
                </c:pt>
                <c:pt idx="77">
                  <c:v>170.66</c:v>
                </c:pt>
                <c:pt idx="78">
                  <c:v>175.26</c:v>
                </c:pt>
                <c:pt idx="79">
                  <c:v>171</c:v>
                </c:pt>
                <c:pt idx="80">
                  <c:v>178.41</c:v>
                </c:pt>
                <c:pt idx="81">
                  <c:v>196.01</c:v>
                </c:pt>
                <c:pt idx="82">
                  <c:v>192.17</c:v>
                </c:pt>
                <c:pt idx="83">
                  <c:v>190.26</c:v>
                </c:pt>
                <c:pt idx="84">
                  <c:v>192.72</c:v>
                </c:pt>
                <c:pt idx="85">
                  <c:v>201.36</c:v>
                </c:pt>
                <c:pt idx="86">
                  <c:v>201.13</c:v>
                </c:pt>
                <c:pt idx="87">
                  <c:v>205.71</c:v>
                </c:pt>
                <c:pt idx="88">
                  <c:v>203.26</c:v>
                </c:pt>
                <c:pt idx="89">
                  <c:v>196.21</c:v>
                </c:pt>
                <c:pt idx="90">
                  <c:v>194.95</c:v>
                </c:pt>
                <c:pt idx="91">
                  <c:v>195.54</c:v>
                </c:pt>
                <c:pt idx="92">
                  <c:v>192.82</c:v>
                </c:pt>
                <c:pt idx="93">
                  <c:v>195.74</c:v>
                </c:pt>
                <c:pt idx="94">
                  <c:v>197.95</c:v>
                </c:pt>
                <c:pt idx="95">
                  <c:v>193.89</c:v>
                </c:pt>
                <c:pt idx="96">
                  <c:v>198.89</c:v>
                </c:pt>
                <c:pt idx="97">
                  <c:v>196.59</c:v>
                </c:pt>
                <c:pt idx="98">
                  <c:v>194.54</c:v>
                </c:pt>
                <c:pt idx="99">
                  <c:v>199.25</c:v>
                </c:pt>
                <c:pt idx="100">
                  <c:v>200.7</c:v>
                </c:pt>
                <c:pt idx="101">
                  <c:v>208.36</c:v>
                </c:pt>
                <c:pt idx="102">
                  <c:v>203.8</c:v>
                </c:pt>
                <c:pt idx="103">
                  <c:v>205.02</c:v>
                </c:pt>
                <c:pt idx="104">
                  <c:v>212.28</c:v>
                </c:pt>
                <c:pt idx="105">
                  <c:v>208.74</c:v>
                </c:pt>
                <c:pt idx="106">
                  <c:v>214.35</c:v>
                </c:pt>
                <c:pt idx="107">
                  <c:v>212.8</c:v>
                </c:pt>
                <c:pt idx="108">
                  <c:v>212.71</c:v>
                </c:pt>
                <c:pt idx="109">
                  <c:v>216.58</c:v>
                </c:pt>
                <c:pt idx="110">
                  <c:v>222.88</c:v>
                </c:pt>
                <c:pt idx="111">
                  <c:v>226.63</c:v>
                </c:pt>
                <c:pt idx="112">
                  <c:v>226.65</c:v>
                </c:pt>
                <c:pt idx="113">
                  <c:v>228.68</c:v>
                </c:pt>
                <c:pt idx="114">
                  <c:v>230.37</c:v>
                </c:pt>
                <c:pt idx="115">
                  <c:v>228.93</c:v>
                </c:pt>
                <c:pt idx="116">
                  <c:v>232.76</c:v>
                </c:pt>
                <c:pt idx="117">
                  <c:v>233.14</c:v>
                </c:pt>
                <c:pt idx="118">
                  <c:v>229.15</c:v>
                </c:pt>
                <c:pt idx="119">
                  <c:v>238.83</c:v>
                </c:pt>
                <c:pt idx="120">
                  <c:v>236.17</c:v>
                </c:pt>
                <c:pt idx="121">
                  <c:v>242.06</c:v>
                </c:pt>
                <c:pt idx="122">
                  <c:v>237.42</c:v>
                </c:pt>
                <c:pt idx="123">
                  <c:v>237.68</c:v>
                </c:pt>
                <c:pt idx="124">
                  <c:v>234.64</c:v>
                </c:pt>
                <c:pt idx="125">
                  <c:v>237.07</c:v>
                </c:pt>
                <c:pt idx="126">
                  <c:v>238.15</c:v>
                </c:pt>
                <c:pt idx="127">
                  <c:v>235.42</c:v>
                </c:pt>
                <c:pt idx="128">
                  <c:v>234.85</c:v>
                </c:pt>
                <c:pt idx="129">
                  <c:v>235.42</c:v>
                </c:pt>
                <c:pt idx="130">
                  <c:v>235.01</c:v>
                </c:pt>
                <c:pt idx="131">
                  <c:v>230.71</c:v>
                </c:pt>
                <c:pt idx="132">
                  <c:v>225.94</c:v>
                </c:pt>
                <c:pt idx="133">
                  <c:v>220.66</c:v>
                </c:pt>
                <c:pt idx="134">
                  <c:v>223.35</c:v>
                </c:pt>
                <c:pt idx="135">
                  <c:v>217.76</c:v>
                </c:pt>
                <c:pt idx="136">
                  <c:v>218.46</c:v>
                </c:pt>
                <c:pt idx="137">
                  <c:v>218.94</c:v>
                </c:pt>
                <c:pt idx="138">
                  <c:v>222.13</c:v>
                </c:pt>
                <c:pt idx="139">
                  <c:v>222.11</c:v>
                </c:pt>
                <c:pt idx="140">
                  <c:v>227.61</c:v>
                </c:pt>
                <c:pt idx="141">
                  <c:v>224.19</c:v>
                </c:pt>
                <c:pt idx="142">
                  <c:v>220.22</c:v>
                </c:pt>
                <c:pt idx="143">
                  <c:v>219.39</c:v>
                </c:pt>
                <c:pt idx="144">
                  <c:v>221.3</c:v>
                </c:pt>
                <c:pt idx="145">
                  <c:v>223.75</c:v>
                </c:pt>
                <c:pt idx="146">
                  <c:v>227.05</c:v>
                </c:pt>
                <c:pt idx="147">
                  <c:v>229.05</c:v>
                </c:pt>
                <c:pt idx="148">
                  <c:v>225.06</c:v>
                </c:pt>
                <c:pt idx="149">
                  <c:v>224.92</c:v>
                </c:pt>
                <c:pt idx="150">
                  <c:v>223.29</c:v>
                </c:pt>
                <c:pt idx="151">
                  <c:v>220.52</c:v>
                </c:pt>
                <c:pt idx="152">
                  <c:v>231.15</c:v>
                </c:pt>
                <c:pt idx="153">
                  <c:v>232.93</c:v>
                </c:pt>
                <c:pt idx="154">
                  <c:v>227.46</c:v>
                </c:pt>
                <c:pt idx="155">
                  <c:v>228.97</c:v>
                </c:pt>
                <c:pt idx="156">
                  <c:v>230.26</c:v>
                </c:pt>
                <c:pt idx="157">
                  <c:v>225.04</c:v>
                </c:pt>
                <c:pt idx="158">
                  <c:v>226.09</c:v>
                </c:pt>
                <c:pt idx="159">
                  <c:v>227.03</c:v>
                </c:pt>
                <c:pt idx="160">
                  <c:v>220.55</c:v>
                </c:pt>
                <c:pt idx="161">
                  <c:v>218.16</c:v>
                </c:pt>
                <c:pt idx="162">
                  <c:v>213.44</c:v>
                </c:pt>
                <c:pt idx="163">
                  <c:v>210.71</c:v>
                </c:pt>
                <c:pt idx="164">
                  <c:v>207.89</c:v>
                </c:pt>
                <c:pt idx="165">
                  <c:v>205.74</c:v>
                </c:pt>
                <c:pt idx="166">
                  <c:v>207.86</c:v>
                </c:pt>
                <c:pt idx="167">
                  <c:v>201.45</c:v>
                </c:pt>
                <c:pt idx="168">
                  <c:v>197.12</c:v>
                </c:pt>
                <c:pt idx="169">
                  <c:v>198.38</c:v>
                </c:pt>
                <c:pt idx="170">
                  <c:v>202.88</c:v>
                </c:pt>
                <c:pt idx="171">
                  <c:v>204.61</c:v>
                </c:pt>
                <c:pt idx="172">
                  <c:v>201.7</c:v>
                </c:pt>
                <c:pt idx="173">
                  <c:v>202.61</c:v>
                </c:pt>
                <c:pt idx="174">
                  <c:v>211.48</c:v>
                </c:pt>
                <c:pt idx="175">
                  <c:v>214.1</c:v>
                </c:pt>
                <c:pt idx="176">
                  <c:v>208.91</c:v>
                </c:pt>
                <c:pt idx="177">
                  <c:v>206.84</c:v>
                </c:pt>
                <c:pt idx="178">
                  <c:v>208.18</c:v>
                </c:pt>
                <c:pt idx="179">
                  <c:v>210.05</c:v>
                </c:pt>
                <c:pt idx="180">
                  <c:v>207.09</c:v>
                </c:pt>
                <c:pt idx="181">
                  <c:v>199.5</c:v>
                </c:pt>
                <c:pt idx="182">
                  <c:v>195.78</c:v>
                </c:pt>
                <c:pt idx="183">
                  <c:v>197.93</c:v>
                </c:pt>
                <c:pt idx="184">
                  <c:v>186.4</c:v>
                </c:pt>
                <c:pt idx="185">
                  <c:v>192.73</c:v>
                </c:pt>
                <c:pt idx="186">
                  <c:v>190.83</c:v>
                </c:pt>
                <c:pt idx="187">
                  <c:v>188.39</c:v>
                </c:pt>
                <c:pt idx="188">
                  <c:v>187.83</c:v>
                </c:pt>
                <c:pt idx="189">
                  <c:v>186.38</c:v>
                </c:pt>
                <c:pt idx="190">
                  <c:v>184.71</c:v>
                </c:pt>
                <c:pt idx="191">
                  <c:v>189.7</c:v>
                </c:pt>
                <c:pt idx="192">
                  <c:v>189.07</c:v>
                </c:pt>
                <c:pt idx="193">
                  <c:v>188.99</c:v>
                </c:pt>
                <c:pt idx="194">
                  <c:v>187.53</c:v>
                </c:pt>
                <c:pt idx="195">
                  <c:v>186.89</c:v>
                </c:pt>
                <c:pt idx="196">
                  <c:v>187.69</c:v>
                </c:pt>
                <c:pt idx="197">
                  <c:v>187.54</c:v>
                </c:pt>
                <c:pt idx="198">
                  <c:v>188.82</c:v>
                </c:pt>
                <c:pt idx="199">
                  <c:v>186.65</c:v>
                </c:pt>
                <c:pt idx="200">
                  <c:v>185.17</c:v>
                </c:pt>
                <c:pt idx="201">
                  <c:v>182.72</c:v>
                </c:pt>
                <c:pt idx="202">
                  <c:v>180.8</c:v>
                </c:pt>
                <c:pt idx="203">
                  <c:v>186.51</c:v>
                </c:pt>
                <c:pt idx="204">
                  <c:v>181.96</c:v>
                </c:pt>
                <c:pt idx="205">
                  <c:v>184.76</c:v>
                </c:pt>
                <c:pt idx="206">
                  <c:v>185.13</c:v>
                </c:pt>
                <c:pt idx="207">
                  <c:v>186.33</c:v>
                </c:pt>
                <c:pt idx="208">
                  <c:v>187.97</c:v>
                </c:pt>
                <c:pt idx="209">
                  <c:v>191.16</c:v>
                </c:pt>
                <c:pt idx="210">
                  <c:v>192.53</c:v>
                </c:pt>
                <c:pt idx="211">
                  <c:v>193.96</c:v>
                </c:pt>
                <c:pt idx="212">
                  <c:v>193.88</c:v>
                </c:pt>
                <c:pt idx="213">
                  <c:v>191.6</c:v>
                </c:pt>
                <c:pt idx="214">
                  <c:v>189.87</c:v>
                </c:pt>
                <c:pt idx="215">
                  <c:v>186.43</c:v>
                </c:pt>
                <c:pt idx="216">
                  <c:v>186.88</c:v>
                </c:pt>
                <c:pt idx="217">
                  <c:v>184.89</c:v>
                </c:pt>
                <c:pt idx="218">
                  <c:v>186.49</c:v>
                </c:pt>
                <c:pt idx="219">
                  <c:v>187</c:v>
                </c:pt>
                <c:pt idx="220">
                  <c:v>184.52</c:v>
                </c:pt>
                <c:pt idx="221">
                  <c:v>179.55</c:v>
                </c:pt>
                <c:pt idx="222">
                  <c:v>175.4</c:v>
                </c:pt>
                <c:pt idx="223">
                  <c:v>171.39</c:v>
                </c:pt>
                <c:pt idx="224">
                  <c:v>177.89</c:v>
                </c:pt>
                <c:pt idx="225">
                  <c:v>173.33</c:v>
                </c:pt>
                <c:pt idx="226">
                  <c:v>176.25</c:v>
                </c:pt>
                <c:pt idx="227">
                  <c:v>178.5</c:v>
                </c:pt>
                <c:pt idx="228">
                  <c:v>172.12</c:v>
                </c:pt>
                <c:pt idx="229">
                  <c:v>170.8</c:v>
                </c:pt>
                <c:pt idx="230">
                  <c:v>173.12</c:v>
                </c:pt>
                <c:pt idx="231">
                  <c:v>175.5</c:v>
                </c:pt>
                <c:pt idx="232">
                  <c:v>177.04</c:v>
                </c:pt>
                <c:pt idx="233">
                  <c:v>176.13</c:v>
                </c:pt>
                <c:pt idx="234">
                  <c:v>180.11</c:v>
                </c:pt>
                <c:pt idx="235">
                  <c:v>178.88</c:v>
                </c:pt>
                <c:pt idx="236">
                  <c:v>178.22</c:v>
                </c:pt>
                <c:pt idx="237">
                  <c:v>177.06</c:v>
                </c:pt>
                <c:pt idx="238">
                  <c:v>177.59</c:v>
                </c:pt>
                <c:pt idx="239">
                  <c:v>170.1</c:v>
                </c:pt>
                <c:pt idx="240">
                  <c:v>170.23</c:v>
                </c:pt>
                <c:pt idx="241">
                  <c:v>166.8</c:v>
                </c:pt>
                <c:pt idx="242">
                  <c:v>166.94</c:v>
                </c:pt>
                <c:pt idx="243">
                  <c:v>165.8</c:v>
                </c:pt>
                <c:pt idx="244">
                  <c:v>162.77000000000001</c:v>
                </c:pt>
                <c:pt idx="245">
                  <c:v>161.93</c:v>
                </c:pt>
                <c:pt idx="246">
                  <c:v>161.02000000000001</c:v>
                </c:pt>
                <c:pt idx="247">
                  <c:v>167.9</c:v>
                </c:pt>
                <c:pt idx="248">
                  <c:v>184.07</c:v>
                </c:pt>
                <c:pt idx="249">
                  <c:v>186.98</c:v>
                </c:pt>
                <c:pt idx="250">
                  <c:v>181.71</c:v>
                </c:pt>
                <c:pt idx="251">
                  <c:v>183.2</c:v>
                </c:pt>
                <c:pt idx="252">
                  <c:v>182.5</c:v>
                </c:pt>
                <c:pt idx="253">
                  <c:v>179.85</c:v>
                </c:pt>
                <c:pt idx="254">
                  <c:v>180.83</c:v>
                </c:pt>
                <c:pt idx="255">
                  <c:v>186.41</c:v>
                </c:pt>
                <c:pt idx="256">
                  <c:v>182.55</c:v>
                </c:pt>
                <c:pt idx="257">
                  <c:v>183.13</c:v>
                </c:pt>
                <c:pt idx="258">
                  <c:v>183.75</c:v>
                </c:pt>
                <c:pt idx="259">
                  <c:v>187.93</c:v>
                </c:pt>
                <c:pt idx="260">
                  <c:v>193.02</c:v>
                </c:pt>
                <c:pt idx="261">
                  <c:v>192.72</c:v>
                </c:pt>
                <c:pt idx="262">
                  <c:v>194.49</c:v>
                </c:pt>
                <c:pt idx="263">
                  <c:v>195.05</c:v>
                </c:pt>
                <c:pt idx="264">
                  <c:v>199.79</c:v>
                </c:pt>
                <c:pt idx="265">
                  <c:v>199.34</c:v>
                </c:pt>
                <c:pt idx="266">
                  <c:v>199.29</c:v>
                </c:pt>
                <c:pt idx="267">
                  <c:v>200</c:v>
                </c:pt>
                <c:pt idx="268">
                  <c:v>197.59</c:v>
                </c:pt>
                <c:pt idx="269">
                  <c:v>200</c:v>
                </c:pt>
                <c:pt idx="270">
                  <c:v>197.2</c:v>
                </c:pt>
                <c:pt idx="271">
                  <c:v>193.25</c:v>
                </c:pt>
                <c:pt idx="272">
                  <c:v>197.85</c:v>
                </c:pt>
                <c:pt idx="273">
                  <c:v>193.61</c:v>
                </c:pt>
                <c:pt idx="274">
                  <c:v>186.34</c:v>
                </c:pt>
                <c:pt idx="275">
                  <c:v>185.57</c:v>
                </c:pt>
                <c:pt idx="276">
                  <c:v>189.08</c:v>
                </c:pt>
                <c:pt idx="277">
                  <c:v>186.1</c:v>
                </c:pt>
                <c:pt idx="278">
                  <c:v>182.81</c:v>
                </c:pt>
                <c:pt idx="279">
                  <c:v>184.06</c:v>
                </c:pt>
                <c:pt idx="280">
                  <c:v>183.66</c:v>
                </c:pt>
                <c:pt idx="281">
                  <c:v>183.83</c:v>
                </c:pt>
                <c:pt idx="282">
                  <c:v>186.89</c:v>
                </c:pt>
                <c:pt idx="283">
                  <c:v>187.23</c:v>
                </c:pt>
                <c:pt idx="284">
                  <c:v>187.06</c:v>
                </c:pt>
                <c:pt idx="285">
                  <c:v>184.3</c:v>
                </c:pt>
                <c:pt idx="286">
                  <c:v>185</c:v>
                </c:pt>
                <c:pt idx="287">
                  <c:v>181.28</c:v>
                </c:pt>
                <c:pt idx="288">
                  <c:v>179.34</c:v>
                </c:pt>
                <c:pt idx="289">
                  <c:v>178.34</c:v>
                </c:pt>
                <c:pt idx="290">
                  <c:v>176.44</c:v>
                </c:pt>
                <c:pt idx="291">
                  <c:v>179.32</c:v>
                </c:pt>
                <c:pt idx="292">
                  <c:v>182.02</c:v>
                </c:pt>
                <c:pt idx="293">
                  <c:v>182.15</c:v>
                </c:pt>
                <c:pt idx="294">
                  <c:v>180.75</c:v>
                </c:pt>
                <c:pt idx="295">
                  <c:v>181.05</c:v>
                </c:pt>
                <c:pt idx="296">
                  <c:v>183.13</c:v>
                </c:pt>
                <c:pt idx="297">
                  <c:v>183.15</c:v>
                </c:pt>
                <c:pt idx="298">
                  <c:v>183.54</c:v>
                </c:pt>
                <c:pt idx="299">
                  <c:v>184.7</c:v>
                </c:pt>
                <c:pt idx="300">
                  <c:v>183.63</c:v>
                </c:pt>
                <c:pt idx="301">
                  <c:v>185.99</c:v>
                </c:pt>
                <c:pt idx="302">
                  <c:v>187.07</c:v>
                </c:pt>
                <c:pt idx="303">
                  <c:v>186.57</c:v>
                </c:pt>
                <c:pt idx="304">
                  <c:v>187.48</c:v>
                </c:pt>
                <c:pt idx="305">
                  <c:v>189.5</c:v>
                </c:pt>
                <c:pt idx="306">
                  <c:v>188</c:v>
                </c:pt>
                <c:pt idx="307">
                  <c:v>188.76</c:v>
                </c:pt>
                <c:pt idx="308">
                  <c:v>188.7</c:v>
                </c:pt>
                <c:pt idx="309">
                  <c:v>186.21</c:v>
                </c:pt>
                <c:pt idx="310">
                  <c:v>184.72</c:v>
                </c:pt>
                <c:pt idx="311">
                  <c:v>179</c:v>
                </c:pt>
                <c:pt idx="312">
                  <c:v>175</c:v>
                </c:pt>
                <c:pt idx="313">
                  <c:v>180.96</c:v>
                </c:pt>
                <c:pt idx="314">
                  <c:v>179.62</c:v>
                </c:pt>
                <c:pt idx="315">
                  <c:v>173.67</c:v>
                </c:pt>
                <c:pt idx="316">
                  <c:v>176.59</c:v>
                </c:pt>
                <c:pt idx="317">
                  <c:v>179.54</c:v>
                </c:pt>
                <c:pt idx="318">
                  <c:v>177.23</c:v>
                </c:pt>
                <c:pt idx="319">
                  <c:v>174.63</c:v>
                </c:pt>
                <c:pt idx="320">
                  <c:v>179.22</c:v>
                </c:pt>
                <c:pt idx="321">
                  <c:v>181.28</c:v>
                </c:pt>
                <c:pt idx="322">
                  <c:v>183.32</c:v>
                </c:pt>
                <c:pt idx="323">
                  <c:v>183.62</c:v>
                </c:pt>
                <c:pt idx="324">
                  <c:v>186.13</c:v>
                </c:pt>
                <c:pt idx="325">
                  <c:v>189.05</c:v>
                </c:pt>
                <c:pt idx="326">
                  <c:v>185.95</c:v>
                </c:pt>
                <c:pt idx="327">
                  <c:v>185.67</c:v>
                </c:pt>
                <c:pt idx="328">
                  <c:v>185.19</c:v>
                </c:pt>
                <c:pt idx="329">
                  <c:v>185.07</c:v>
                </c:pt>
                <c:pt idx="330">
                  <c:v>180</c:v>
                </c:pt>
                <c:pt idx="331">
                  <c:v>182.41</c:v>
                </c:pt>
                <c:pt idx="332">
                  <c:v>180.69</c:v>
                </c:pt>
                <c:pt idx="333">
                  <c:v>180.97</c:v>
                </c:pt>
                <c:pt idx="334">
                  <c:v>180.38</c:v>
                </c:pt>
                <c:pt idx="335">
                  <c:v>179.83</c:v>
                </c:pt>
                <c:pt idx="336">
                  <c:v>178.3</c:v>
                </c:pt>
                <c:pt idx="337">
                  <c:v>179.71</c:v>
                </c:pt>
                <c:pt idx="338">
                  <c:v>178.87</c:v>
                </c:pt>
                <c:pt idx="339">
                  <c:v>178.15</c:v>
                </c:pt>
                <c:pt idx="340">
                  <c:v>178.15</c:v>
                </c:pt>
                <c:pt idx="341">
                  <c:v>175.9</c:v>
                </c:pt>
                <c:pt idx="342">
                  <c:v>174.48</c:v>
                </c:pt>
                <c:pt idx="343">
                  <c:v>174.42</c:v>
                </c:pt>
                <c:pt idx="344">
                  <c:v>178.75</c:v>
                </c:pt>
                <c:pt idx="345">
                  <c:v>176.56</c:v>
                </c:pt>
                <c:pt idx="346">
                  <c:v>175.39</c:v>
                </c:pt>
                <c:pt idx="347">
                  <c:v>171.96</c:v>
                </c:pt>
                <c:pt idx="348">
                  <c:v>175.35</c:v>
                </c:pt>
                <c:pt idx="349">
                  <c:v>176.82</c:v>
                </c:pt>
                <c:pt idx="350">
                  <c:v>173.51</c:v>
                </c:pt>
                <c:pt idx="351">
                  <c:v>174.12</c:v>
                </c:pt>
                <c:pt idx="352">
                  <c:v>177.58</c:v>
                </c:pt>
                <c:pt idx="353">
                  <c:v>178.22</c:v>
                </c:pt>
                <c:pt idx="354">
                  <c:v>176.76</c:v>
                </c:pt>
                <c:pt idx="355">
                  <c:v>173.16</c:v>
                </c:pt>
                <c:pt idx="356">
                  <c:v>173.54</c:v>
                </c:pt>
                <c:pt idx="357">
                  <c:v>174.73</c:v>
                </c:pt>
                <c:pt idx="358">
                  <c:v>174.99</c:v>
                </c:pt>
                <c:pt idx="359">
                  <c:v>174.58</c:v>
                </c:pt>
                <c:pt idx="360">
                  <c:v>168.59</c:v>
                </c:pt>
                <c:pt idx="361">
                  <c:v>167.08</c:v>
                </c:pt>
                <c:pt idx="362">
                  <c:v>169.51</c:v>
                </c:pt>
                <c:pt idx="363">
                  <c:v>169.8</c:v>
                </c:pt>
                <c:pt idx="364">
                  <c:v>170.98</c:v>
                </c:pt>
                <c:pt idx="365">
                  <c:v>168.64</c:v>
                </c:pt>
                <c:pt idx="366">
                  <c:v>172.34</c:v>
                </c:pt>
                <c:pt idx="367">
                  <c:v>174.45</c:v>
                </c:pt>
                <c:pt idx="368">
                  <c:v>169.84</c:v>
                </c:pt>
                <c:pt idx="369">
                  <c:v>170.53</c:v>
                </c:pt>
                <c:pt idx="370">
                  <c:v>169.15</c:v>
                </c:pt>
                <c:pt idx="371">
                  <c:v>170.31</c:v>
                </c:pt>
                <c:pt idx="372">
                  <c:v>171.81</c:v>
                </c:pt>
                <c:pt idx="373">
                  <c:v>159.28</c:v>
                </c:pt>
                <c:pt idx="374">
                  <c:v>155.19999999999999</c:v>
                </c:pt>
                <c:pt idx="375">
                  <c:v>159</c:v>
                </c:pt>
                <c:pt idx="376">
                  <c:v>161.26</c:v>
                </c:pt>
                <c:pt idx="377">
                  <c:v>159.12</c:v>
                </c:pt>
                <c:pt idx="378">
                  <c:v>157.75</c:v>
                </c:pt>
                <c:pt idx="379">
                  <c:v>156.87</c:v>
                </c:pt>
                <c:pt idx="380">
                  <c:v>156.02000000000001</c:v>
                </c:pt>
                <c:pt idx="381">
                  <c:v>154.78</c:v>
                </c:pt>
                <c:pt idx="382">
                  <c:v>155.34</c:v>
                </c:pt>
                <c:pt idx="383">
                  <c:v>153.5</c:v>
                </c:pt>
                <c:pt idx="384">
                  <c:v>151.71</c:v>
                </c:pt>
                <c:pt idx="385">
                  <c:v>153.16</c:v>
                </c:pt>
                <c:pt idx="386">
                  <c:v>154.62</c:v>
                </c:pt>
                <c:pt idx="387">
                  <c:v>155.18</c:v>
                </c:pt>
                <c:pt idx="388">
                  <c:v>153.72999999999999</c:v>
                </c:pt>
                <c:pt idx="389">
                  <c:v>151.37</c:v>
                </c:pt>
                <c:pt idx="390">
                  <c:v>149.1</c:v>
                </c:pt>
                <c:pt idx="391">
                  <c:v>145.24</c:v>
                </c:pt>
                <c:pt idx="392">
                  <c:v>144.57</c:v>
                </c:pt>
                <c:pt idx="393">
                  <c:v>148.47</c:v>
                </c:pt>
                <c:pt idx="394">
                  <c:v>149.93</c:v>
                </c:pt>
                <c:pt idx="395">
                  <c:v>151.94</c:v>
                </c:pt>
                <c:pt idx="396">
                  <c:v>153.38</c:v>
                </c:pt>
                <c:pt idx="397">
                  <c:v>153.34</c:v>
                </c:pt>
                <c:pt idx="398">
                  <c:v>153.41</c:v>
                </c:pt>
                <c:pt idx="399">
                  <c:v>153.41999999999999</c:v>
                </c:pt>
                <c:pt idx="400">
                  <c:v>153.84</c:v>
                </c:pt>
                <c:pt idx="401">
                  <c:v>152.12</c:v>
                </c:pt>
                <c:pt idx="402">
                  <c:v>153.79</c:v>
                </c:pt>
                <c:pt idx="403">
                  <c:v>154.07</c:v>
                </c:pt>
                <c:pt idx="404">
                  <c:v>149.97</c:v>
                </c:pt>
                <c:pt idx="405">
                  <c:v>147.41999999999999</c:v>
                </c:pt>
                <c:pt idx="406">
                  <c:v>148.84</c:v>
                </c:pt>
                <c:pt idx="407">
                  <c:v>147.47999999999999</c:v>
                </c:pt>
                <c:pt idx="408">
                  <c:v>145.88999999999999</c:v>
                </c:pt>
                <c:pt idx="409">
                  <c:v>147.41999999999999</c:v>
                </c:pt>
                <c:pt idx="410">
                  <c:v>146.88</c:v>
                </c:pt>
                <c:pt idx="411">
                  <c:v>144.52000000000001</c:v>
                </c:pt>
                <c:pt idx="412">
                  <c:v>146.88</c:v>
                </c:pt>
                <c:pt idx="413">
                  <c:v>144.84</c:v>
                </c:pt>
                <c:pt idx="414">
                  <c:v>147.03</c:v>
                </c:pt>
                <c:pt idx="415">
                  <c:v>146.09</c:v>
                </c:pt>
                <c:pt idx="416">
                  <c:v>146.32</c:v>
                </c:pt>
                <c:pt idx="417">
                  <c:v>147.03</c:v>
                </c:pt>
                <c:pt idx="418">
                  <c:v>147.72999999999999</c:v>
                </c:pt>
                <c:pt idx="419">
                  <c:v>146.74</c:v>
                </c:pt>
                <c:pt idx="420">
                  <c:v>146.71</c:v>
                </c:pt>
                <c:pt idx="421">
                  <c:v>143.9</c:v>
                </c:pt>
                <c:pt idx="422">
                  <c:v>146.13</c:v>
                </c:pt>
                <c:pt idx="423">
                  <c:v>145.18</c:v>
                </c:pt>
                <c:pt idx="424">
                  <c:v>142.83000000000001</c:v>
                </c:pt>
                <c:pt idx="425">
                  <c:v>143.19999999999999</c:v>
                </c:pt>
                <c:pt idx="426">
                  <c:v>145.80000000000001</c:v>
                </c:pt>
                <c:pt idx="427">
                  <c:v>142.59</c:v>
                </c:pt>
                <c:pt idx="428">
                  <c:v>143.56</c:v>
                </c:pt>
                <c:pt idx="429">
                  <c:v>140.6</c:v>
                </c:pt>
                <c:pt idx="430">
                  <c:v>142.08000000000001</c:v>
                </c:pt>
                <c:pt idx="431">
                  <c:v>142.71</c:v>
                </c:pt>
                <c:pt idx="432">
                  <c:v>139.74</c:v>
                </c:pt>
                <c:pt idx="433">
                  <c:v>138.6</c:v>
                </c:pt>
                <c:pt idx="434">
                  <c:v>138.07</c:v>
                </c:pt>
                <c:pt idx="435">
                  <c:v>137</c:v>
                </c:pt>
                <c:pt idx="436">
                  <c:v>133.09</c:v>
                </c:pt>
                <c:pt idx="437">
                  <c:v>132.71</c:v>
                </c:pt>
                <c:pt idx="438">
                  <c:v>127.74</c:v>
                </c:pt>
                <c:pt idx="439">
                  <c:v>119.57</c:v>
                </c:pt>
                <c:pt idx="440">
                  <c:v>121.39</c:v>
                </c:pt>
                <c:pt idx="441">
                  <c:v>128.56</c:v>
                </c:pt>
                <c:pt idx="442">
                  <c:v>126.56</c:v>
                </c:pt>
                <c:pt idx="443">
                  <c:v>125.17</c:v>
                </c:pt>
                <c:pt idx="444">
                  <c:v>128.4</c:v>
                </c:pt>
                <c:pt idx="445">
                  <c:v>128.13</c:v>
                </c:pt>
                <c:pt idx="446">
                  <c:v>131.47</c:v>
                </c:pt>
                <c:pt idx="447">
                  <c:v>132.55000000000001</c:v>
                </c:pt>
                <c:pt idx="448">
                  <c:v>129.79</c:v>
                </c:pt>
                <c:pt idx="449">
                  <c:v>132.33000000000001</c:v>
                </c:pt>
                <c:pt idx="450">
                  <c:v>131.83000000000001</c:v>
                </c:pt>
                <c:pt idx="451">
                  <c:v>129.47999999999999</c:v>
                </c:pt>
                <c:pt idx="452">
                  <c:v>128.26</c:v>
                </c:pt>
                <c:pt idx="453">
                  <c:v>127.96</c:v>
                </c:pt>
                <c:pt idx="454">
                  <c:v>125.96</c:v>
                </c:pt>
                <c:pt idx="455">
                  <c:v>127</c:v>
                </c:pt>
                <c:pt idx="456">
                  <c:v>124.72</c:v>
                </c:pt>
                <c:pt idx="457">
                  <c:v>129.46</c:v>
                </c:pt>
                <c:pt idx="458">
                  <c:v>127.12</c:v>
                </c:pt>
                <c:pt idx="459">
                  <c:v>125.98</c:v>
                </c:pt>
                <c:pt idx="460">
                  <c:v>125.98</c:v>
                </c:pt>
                <c:pt idx="461">
                  <c:v>125.98</c:v>
                </c:pt>
                <c:pt idx="462">
                  <c:v>131.27000000000001</c:v>
                </c:pt>
                <c:pt idx="463">
                  <c:v>129.12</c:v>
                </c:pt>
                <c:pt idx="464">
                  <c:v>129.33000000000001</c:v>
                </c:pt>
                <c:pt idx="465">
                  <c:v>135.29</c:v>
                </c:pt>
                <c:pt idx="466">
                  <c:v>137.63</c:v>
                </c:pt>
                <c:pt idx="467">
                  <c:v>139.97999999999999</c:v>
                </c:pt>
                <c:pt idx="468">
                  <c:v>140.38999999999999</c:v>
                </c:pt>
                <c:pt idx="469">
                  <c:v>144.72</c:v>
                </c:pt>
                <c:pt idx="470">
                  <c:v>144.85</c:v>
                </c:pt>
                <c:pt idx="471">
                  <c:v>141.22999999999999</c:v>
                </c:pt>
                <c:pt idx="472">
                  <c:v>143.1</c:v>
                </c:pt>
                <c:pt idx="473">
                  <c:v>138.22999999999999</c:v>
                </c:pt>
                <c:pt idx="474">
                  <c:v>137.85</c:v>
                </c:pt>
                <c:pt idx="475">
                  <c:v>135.36000000000001</c:v>
                </c:pt>
                <c:pt idx="476">
                  <c:v>137.27000000000001</c:v>
                </c:pt>
                <c:pt idx="477">
                  <c:v>138.12</c:v>
                </c:pt>
                <c:pt idx="478">
                  <c:v>138.01</c:v>
                </c:pt>
                <c:pt idx="479">
                  <c:v>135.07</c:v>
                </c:pt>
                <c:pt idx="480">
                  <c:v>134.91</c:v>
                </c:pt>
                <c:pt idx="481">
                  <c:v>133.13999999999999</c:v>
                </c:pt>
                <c:pt idx="482">
                  <c:v>133.26</c:v>
                </c:pt>
                <c:pt idx="483">
                  <c:v>131.84</c:v>
                </c:pt>
                <c:pt idx="484">
                  <c:v>135.52000000000001</c:v>
                </c:pt>
                <c:pt idx="485">
                  <c:v>134.25</c:v>
                </c:pt>
                <c:pt idx="486">
                  <c:v>134.68</c:v>
                </c:pt>
                <c:pt idx="487">
                  <c:v>133.22</c:v>
                </c:pt>
                <c:pt idx="488">
                  <c:v>133.97999999999999</c:v>
                </c:pt>
                <c:pt idx="489">
                  <c:v>135.07</c:v>
                </c:pt>
                <c:pt idx="490">
                  <c:v>137.66999999999999</c:v>
                </c:pt>
                <c:pt idx="491">
                  <c:v>140.57</c:v>
                </c:pt>
                <c:pt idx="492">
                  <c:v>138.41</c:v>
                </c:pt>
                <c:pt idx="493">
                  <c:v>138.56</c:v>
                </c:pt>
                <c:pt idx="494">
                  <c:v>137.85</c:v>
                </c:pt>
                <c:pt idx="495">
                  <c:v>139.94</c:v>
                </c:pt>
                <c:pt idx="496">
                  <c:v>142.22</c:v>
                </c:pt>
                <c:pt idx="497">
                  <c:v>139.57</c:v>
                </c:pt>
                <c:pt idx="498">
                  <c:v>128.91</c:v>
                </c:pt>
                <c:pt idx="499">
                  <c:v>128.21</c:v>
                </c:pt>
                <c:pt idx="500">
                  <c:v>230.19</c:v>
                </c:pt>
                <c:pt idx="501">
                  <c:v>231.01</c:v>
                </c:pt>
                <c:pt idx="502">
                  <c:v>232.79</c:v>
                </c:pt>
                <c:pt idx="503">
                  <c:v>231.44</c:v>
                </c:pt>
                <c:pt idx="504">
                  <c:v>232.23</c:v>
                </c:pt>
                <c:pt idx="505">
                  <c:v>228.29</c:v>
                </c:pt>
                <c:pt idx="506">
                  <c:v>227.47</c:v>
                </c:pt>
                <c:pt idx="507">
                  <c:v>229.3</c:v>
                </c:pt>
                <c:pt idx="508">
                  <c:v>226.13</c:v>
                </c:pt>
                <c:pt idx="509">
                  <c:v>223.88</c:v>
                </c:pt>
                <c:pt idx="510">
                  <c:v>223.19</c:v>
                </c:pt>
                <c:pt idx="511">
                  <c:v>226.35</c:v>
                </c:pt>
                <c:pt idx="512">
                  <c:v>225.69</c:v>
                </c:pt>
                <c:pt idx="513">
                  <c:v>225.02</c:v>
                </c:pt>
                <c:pt idx="514">
                  <c:v>222.26</c:v>
                </c:pt>
                <c:pt idx="515">
                  <c:v>222.54</c:v>
                </c:pt>
                <c:pt idx="516">
                  <c:v>219.36</c:v>
                </c:pt>
                <c:pt idx="517">
                  <c:v>223.47</c:v>
                </c:pt>
                <c:pt idx="518">
                  <c:v>223.41</c:v>
                </c:pt>
                <c:pt idx="519">
                  <c:v>219.92</c:v>
                </c:pt>
                <c:pt idx="520">
                  <c:v>220.46</c:v>
                </c:pt>
                <c:pt idx="521">
                  <c:v>219.39</c:v>
                </c:pt>
                <c:pt idx="522">
                  <c:v>223.3</c:v>
                </c:pt>
                <c:pt idx="523">
                  <c:v>217.12</c:v>
                </c:pt>
                <c:pt idx="524">
                  <c:v>211.99</c:v>
                </c:pt>
                <c:pt idx="525">
                  <c:v>212.77</c:v>
                </c:pt>
                <c:pt idx="526">
                  <c:v>208.47</c:v>
                </c:pt>
                <c:pt idx="527">
                  <c:v>209.69</c:v>
                </c:pt>
                <c:pt idx="528">
                  <c:v>212.52</c:v>
                </c:pt>
                <c:pt idx="529">
                  <c:v>214.82</c:v>
                </c:pt>
                <c:pt idx="530">
                  <c:v>216.1</c:v>
                </c:pt>
                <c:pt idx="531">
                  <c:v>212.1</c:v>
                </c:pt>
                <c:pt idx="532">
                  <c:v>213.24</c:v>
                </c:pt>
                <c:pt idx="533">
                  <c:v>213.2</c:v>
                </c:pt>
                <c:pt idx="534">
                  <c:v>217.61</c:v>
                </c:pt>
                <c:pt idx="535">
                  <c:v>216.98</c:v>
                </c:pt>
                <c:pt idx="536">
                  <c:v>213.57</c:v>
                </c:pt>
                <c:pt idx="537">
                  <c:v>207.91</c:v>
                </c:pt>
                <c:pt idx="538">
                  <c:v>207.23</c:v>
                </c:pt>
                <c:pt idx="539">
                  <c:v>205.71</c:v>
                </c:pt>
                <c:pt idx="540">
                  <c:v>206.65</c:v>
                </c:pt>
                <c:pt idx="541">
                  <c:v>205.01</c:v>
                </c:pt>
                <c:pt idx="542">
                  <c:v>205.7</c:v>
                </c:pt>
                <c:pt idx="543">
                  <c:v>204.72</c:v>
                </c:pt>
                <c:pt idx="544">
                  <c:v>206.02</c:v>
                </c:pt>
                <c:pt idx="545">
                  <c:v>200.99</c:v>
                </c:pt>
                <c:pt idx="546">
                  <c:v>203.1</c:v>
                </c:pt>
                <c:pt idx="547">
                  <c:v>201.12</c:v>
                </c:pt>
                <c:pt idx="548">
                  <c:v>204.07</c:v>
                </c:pt>
                <c:pt idx="549">
                  <c:v>206.16</c:v>
                </c:pt>
                <c:pt idx="550">
                  <c:v>205.59</c:v>
                </c:pt>
                <c:pt idx="551">
                  <c:v>205.17</c:v>
                </c:pt>
                <c:pt idx="552">
                  <c:v>210.25</c:v>
                </c:pt>
                <c:pt idx="553">
                  <c:v>211.37</c:v>
                </c:pt>
                <c:pt idx="554">
                  <c:v>208.64</c:v>
                </c:pt>
                <c:pt idx="555">
                  <c:v>193.06</c:v>
                </c:pt>
                <c:pt idx="556">
                  <c:v>192.08</c:v>
                </c:pt>
                <c:pt idx="557">
                  <c:v>188.71</c:v>
                </c:pt>
                <c:pt idx="558">
                  <c:v>185.01</c:v>
                </c:pt>
                <c:pt idx="559">
                  <c:v>186.35</c:v>
                </c:pt>
                <c:pt idx="560">
                  <c:v>189.98</c:v>
                </c:pt>
                <c:pt idx="561">
                  <c:v>190.2</c:v>
                </c:pt>
                <c:pt idx="562">
                  <c:v>184.42</c:v>
                </c:pt>
                <c:pt idx="563">
                  <c:v>187.39</c:v>
                </c:pt>
                <c:pt idx="564">
                  <c:v>187.7</c:v>
                </c:pt>
                <c:pt idx="565">
                  <c:v>188.99</c:v>
                </c:pt>
                <c:pt idx="566">
                  <c:v>186.54</c:v>
                </c:pt>
                <c:pt idx="567">
                  <c:v>180.6</c:v>
                </c:pt>
                <c:pt idx="568">
                  <c:v>173.18</c:v>
                </c:pt>
                <c:pt idx="569">
                  <c:v>167.32</c:v>
                </c:pt>
                <c:pt idx="570">
                  <c:v>172.61</c:v>
                </c:pt>
                <c:pt idx="571">
                  <c:v>174.33</c:v>
                </c:pt>
                <c:pt idx="572">
                  <c:v>179.59</c:v>
                </c:pt>
                <c:pt idx="573">
                  <c:v>182.12</c:v>
                </c:pt>
                <c:pt idx="574">
                  <c:v>184.87</c:v>
                </c:pt>
                <c:pt idx="575">
                  <c:v>181.22</c:v>
                </c:pt>
                <c:pt idx="576">
                  <c:v>191.1</c:v>
                </c:pt>
                <c:pt idx="577">
                  <c:v>170.66</c:v>
                </c:pt>
                <c:pt idx="578">
                  <c:v>175.26</c:v>
                </c:pt>
                <c:pt idx="579">
                  <c:v>171</c:v>
                </c:pt>
                <c:pt idx="580">
                  <c:v>178.41</c:v>
                </c:pt>
                <c:pt idx="581">
                  <c:v>196.01</c:v>
                </c:pt>
                <c:pt idx="582">
                  <c:v>192.17</c:v>
                </c:pt>
                <c:pt idx="583">
                  <c:v>190.26</c:v>
                </c:pt>
                <c:pt idx="584">
                  <c:v>192.72</c:v>
                </c:pt>
                <c:pt idx="585">
                  <c:v>201.36</c:v>
                </c:pt>
                <c:pt idx="586">
                  <c:v>201.13</c:v>
                </c:pt>
                <c:pt idx="587">
                  <c:v>205.71</c:v>
                </c:pt>
                <c:pt idx="588">
                  <c:v>203.26</c:v>
                </c:pt>
                <c:pt idx="589">
                  <c:v>196.21</c:v>
                </c:pt>
                <c:pt idx="590">
                  <c:v>194.95</c:v>
                </c:pt>
                <c:pt idx="591">
                  <c:v>195.54</c:v>
                </c:pt>
                <c:pt idx="592">
                  <c:v>192.82</c:v>
                </c:pt>
                <c:pt idx="593">
                  <c:v>195.74</c:v>
                </c:pt>
                <c:pt idx="594">
                  <c:v>197.95</c:v>
                </c:pt>
                <c:pt idx="595">
                  <c:v>193.89</c:v>
                </c:pt>
                <c:pt idx="596">
                  <c:v>198.89</c:v>
                </c:pt>
                <c:pt idx="597">
                  <c:v>196.59</c:v>
                </c:pt>
                <c:pt idx="598">
                  <c:v>194.54</c:v>
                </c:pt>
                <c:pt idx="599">
                  <c:v>199.25</c:v>
                </c:pt>
                <c:pt idx="600">
                  <c:v>200.7</c:v>
                </c:pt>
                <c:pt idx="601">
                  <c:v>208.36</c:v>
                </c:pt>
                <c:pt idx="602">
                  <c:v>203.8</c:v>
                </c:pt>
                <c:pt idx="603">
                  <c:v>205.02</c:v>
                </c:pt>
                <c:pt idx="604">
                  <c:v>212.28</c:v>
                </c:pt>
                <c:pt idx="605">
                  <c:v>208.74</c:v>
                </c:pt>
                <c:pt idx="606">
                  <c:v>214.35</c:v>
                </c:pt>
                <c:pt idx="607">
                  <c:v>212.8</c:v>
                </c:pt>
                <c:pt idx="608">
                  <c:v>212.71</c:v>
                </c:pt>
                <c:pt idx="609">
                  <c:v>216.58</c:v>
                </c:pt>
                <c:pt idx="610">
                  <c:v>222.88</c:v>
                </c:pt>
                <c:pt idx="611">
                  <c:v>226.63</c:v>
                </c:pt>
                <c:pt idx="612">
                  <c:v>226.65</c:v>
                </c:pt>
                <c:pt idx="613">
                  <c:v>228.68</c:v>
                </c:pt>
                <c:pt idx="614">
                  <c:v>230.37</c:v>
                </c:pt>
                <c:pt idx="615">
                  <c:v>228.93</c:v>
                </c:pt>
                <c:pt idx="616">
                  <c:v>232.76</c:v>
                </c:pt>
                <c:pt idx="617">
                  <c:v>233.14</c:v>
                </c:pt>
                <c:pt idx="618">
                  <c:v>229.15</c:v>
                </c:pt>
                <c:pt idx="619">
                  <c:v>238.83</c:v>
                </c:pt>
                <c:pt idx="620">
                  <c:v>236.17</c:v>
                </c:pt>
                <c:pt idx="621">
                  <c:v>242.06</c:v>
                </c:pt>
                <c:pt idx="622">
                  <c:v>237.42</c:v>
                </c:pt>
                <c:pt idx="623">
                  <c:v>237.68</c:v>
                </c:pt>
                <c:pt idx="624">
                  <c:v>234.64</c:v>
                </c:pt>
                <c:pt idx="625">
                  <c:v>237.07</c:v>
                </c:pt>
                <c:pt idx="626">
                  <c:v>238.15</c:v>
                </c:pt>
                <c:pt idx="627">
                  <c:v>235.42</c:v>
                </c:pt>
                <c:pt idx="628">
                  <c:v>234.85</c:v>
                </c:pt>
                <c:pt idx="629">
                  <c:v>235.42</c:v>
                </c:pt>
                <c:pt idx="630">
                  <c:v>235.01</c:v>
                </c:pt>
                <c:pt idx="631">
                  <c:v>230.71</c:v>
                </c:pt>
                <c:pt idx="632">
                  <c:v>225.94</c:v>
                </c:pt>
                <c:pt idx="633">
                  <c:v>220.66</c:v>
                </c:pt>
                <c:pt idx="634">
                  <c:v>223.35</c:v>
                </c:pt>
                <c:pt idx="635">
                  <c:v>217.76</c:v>
                </c:pt>
                <c:pt idx="636">
                  <c:v>218.46</c:v>
                </c:pt>
                <c:pt idx="637">
                  <c:v>218.94</c:v>
                </c:pt>
                <c:pt idx="638">
                  <c:v>222.13</c:v>
                </c:pt>
                <c:pt idx="639">
                  <c:v>222.11</c:v>
                </c:pt>
                <c:pt idx="640">
                  <c:v>227.61</c:v>
                </c:pt>
                <c:pt idx="641">
                  <c:v>224.19</c:v>
                </c:pt>
                <c:pt idx="642">
                  <c:v>220.22</c:v>
                </c:pt>
                <c:pt idx="643">
                  <c:v>219.39</c:v>
                </c:pt>
                <c:pt idx="644">
                  <c:v>221.3</c:v>
                </c:pt>
                <c:pt idx="645">
                  <c:v>223.75</c:v>
                </c:pt>
                <c:pt idx="646">
                  <c:v>227.05</c:v>
                </c:pt>
                <c:pt idx="647">
                  <c:v>229.05</c:v>
                </c:pt>
                <c:pt idx="648">
                  <c:v>225.06</c:v>
                </c:pt>
                <c:pt idx="649">
                  <c:v>224.92</c:v>
                </c:pt>
                <c:pt idx="650">
                  <c:v>223.29</c:v>
                </c:pt>
                <c:pt idx="651">
                  <c:v>220.52</c:v>
                </c:pt>
                <c:pt idx="652">
                  <c:v>231.15</c:v>
                </c:pt>
                <c:pt idx="653">
                  <c:v>232.93</c:v>
                </c:pt>
                <c:pt idx="654">
                  <c:v>227.46</c:v>
                </c:pt>
                <c:pt idx="655">
                  <c:v>228.97</c:v>
                </c:pt>
                <c:pt idx="656">
                  <c:v>230.26</c:v>
                </c:pt>
                <c:pt idx="657">
                  <c:v>225.04</c:v>
                </c:pt>
                <c:pt idx="658">
                  <c:v>226.09</c:v>
                </c:pt>
                <c:pt idx="659">
                  <c:v>227.03</c:v>
                </c:pt>
                <c:pt idx="660">
                  <c:v>220.55</c:v>
                </c:pt>
                <c:pt idx="661">
                  <c:v>218.16</c:v>
                </c:pt>
                <c:pt idx="662">
                  <c:v>213.44</c:v>
                </c:pt>
                <c:pt idx="663">
                  <c:v>210.71</c:v>
                </c:pt>
                <c:pt idx="664">
                  <c:v>207.89</c:v>
                </c:pt>
                <c:pt idx="665">
                  <c:v>205.74</c:v>
                </c:pt>
                <c:pt idx="666">
                  <c:v>207.86</c:v>
                </c:pt>
                <c:pt idx="667">
                  <c:v>201.45</c:v>
                </c:pt>
                <c:pt idx="668">
                  <c:v>197.12</c:v>
                </c:pt>
                <c:pt idx="669">
                  <c:v>198.38</c:v>
                </c:pt>
                <c:pt idx="670">
                  <c:v>202.88</c:v>
                </c:pt>
                <c:pt idx="671">
                  <c:v>204.61</c:v>
                </c:pt>
                <c:pt idx="672">
                  <c:v>201.7</c:v>
                </c:pt>
                <c:pt idx="673">
                  <c:v>202.61</c:v>
                </c:pt>
                <c:pt idx="674">
                  <c:v>211.48</c:v>
                </c:pt>
                <c:pt idx="675">
                  <c:v>214.1</c:v>
                </c:pt>
                <c:pt idx="676">
                  <c:v>208.91</c:v>
                </c:pt>
                <c:pt idx="677">
                  <c:v>206.84</c:v>
                </c:pt>
                <c:pt idx="678">
                  <c:v>208.18</c:v>
                </c:pt>
                <c:pt idx="679">
                  <c:v>210.05</c:v>
                </c:pt>
                <c:pt idx="680">
                  <c:v>207.09</c:v>
                </c:pt>
                <c:pt idx="681">
                  <c:v>199.5</c:v>
                </c:pt>
                <c:pt idx="682">
                  <c:v>195.78</c:v>
                </c:pt>
                <c:pt idx="683">
                  <c:v>197.93</c:v>
                </c:pt>
                <c:pt idx="684">
                  <c:v>186.4</c:v>
                </c:pt>
                <c:pt idx="685">
                  <c:v>192.73</c:v>
                </c:pt>
                <c:pt idx="686">
                  <c:v>190.83</c:v>
                </c:pt>
                <c:pt idx="687">
                  <c:v>188.39</c:v>
                </c:pt>
                <c:pt idx="688">
                  <c:v>187.83</c:v>
                </c:pt>
                <c:pt idx="689">
                  <c:v>186.38</c:v>
                </c:pt>
                <c:pt idx="690">
                  <c:v>184.71</c:v>
                </c:pt>
                <c:pt idx="691">
                  <c:v>189.7</c:v>
                </c:pt>
                <c:pt idx="692">
                  <c:v>189.07</c:v>
                </c:pt>
                <c:pt idx="693">
                  <c:v>188.99</c:v>
                </c:pt>
                <c:pt idx="694">
                  <c:v>187.53</c:v>
                </c:pt>
                <c:pt idx="695">
                  <c:v>186.89</c:v>
                </c:pt>
                <c:pt idx="696">
                  <c:v>187.69</c:v>
                </c:pt>
                <c:pt idx="697">
                  <c:v>187.54</c:v>
                </c:pt>
                <c:pt idx="698">
                  <c:v>188.82</c:v>
                </c:pt>
                <c:pt idx="699">
                  <c:v>186.65</c:v>
                </c:pt>
                <c:pt idx="700">
                  <c:v>185.17</c:v>
                </c:pt>
                <c:pt idx="701">
                  <c:v>182.72</c:v>
                </c:pt>
                <c:pt idx="702">
                  <c:v>180.8</c:v>
                </c:pt>
                <c:pt idx="703">
                  <c:v>186.51</c:v>
                </c:pt>
                <c:pt idx="704">
                  <c:v>181.96</c:v>
                </c:pt>
                <c:pt idx="705">
                  <c:v>184.76</c:v>
                </c:pt>
                <c:pt idx="706">
                  <c:v>185.13</c:v>
                </c:pt>
                <c:pt idx="707">
                  <c:v>186.33</c:v>
                </c:pt>
                <c:pt idx="708">
                  <c:v>187.97</c:v>
                </c:pt>
                <c:pt idx="709">
                  <c:v>191.16</c:v>
                </c:pt>
                <c:pt idx="710">
                  <c:v>192.53</c:v>
                </c:pt>
                <c:pt idx="711">
                  <c:v>193.96</c:v>
                </c:pt>
                <c:pt idx="712">
                  <c:v>193.88</c:v>
                </c:pt>
                <c:pt idx="713">
                  <c:v>191.6</c:v>
                </c:pt>
                <c:pt idx="714">
                  <c:v>189.87</c:v>
                </c:pt>
                <c:pt idx="715">
                  <c:v>186.43</c:v>
                </c:pt>
                <c:pt idx="716">
                  <c:v>186.88</c:v>
                </c:pt>
                <c:pt idx="717">
                  <c:v>184.89</c:v>
                </c:pt>
                <c:pt idx="718">
                  <c:v>186.49</c:v>
                </c:pt>
                <c:pt idx="719">
                  <c:v>187</c:v>
                </c:pt>
                <c:pt idx="720">
                  <c:v>184.52</c:v>
                </c:pt>
                <c:pt idx="721">
                  <c:v>179.55</c:v>
                </c:pt>
                <c:pt idx="722">
                  <c:v>175.4</c:v>
                </c:pt>
                <c:pt idx="723">
                  <c:v>171.39</c:v>
                </c:pt>
                <c:pt idx="724">
                  <c:v>177.89</c:v>
                </c:pt>
                <c:pt idx="725">
                  <c:v>173.33</c:v>
                </c:pt>
                <c:pt idx="726">
                  <c:v>176.25</c:v>
                </c:pt>
                <c:pt idx="727">
                  <c:v>178.5</c:v>
                </c:pt>
                <c:pt idx="728">
                  <c:v>172.12</c:v>
                </c:pt>
                <c:pt idx="729">
                  <c:v>170.8</c:v>
                </c:pt>
                <c:pt idx="730">
                  <c:v>173.12</c:v>
                </c:pt>
                <c:pt idx="731">
                  <c:v>175.5</c:v>
                </c:pt>
                <c:pt idx="732">
                  <c:v>177.04</c:v>
                </c:pt>
                <c:pt idx="733">
                  <c:v>176.13</c:v>
                </c:pt>
                <c:pt idx="734">
                  <c:v>180.11</c:v>
                </c:pt>
                <c:pt idx="735">
                  <c:v>178.88</c:v>
                </c:pt>
                <c:pt idx="736">
                  <c:v>178.22</c:v>
                </c:pt>
                <c:pt idx="737">
                  <c:v>177.06</c:v>
                </c:pt>
                <c:pt idx="738">
                  <c:v>177.59</c:v>
                </c:pt>
                <c:pt idx="739">
                  <c:v>170.1</c:v>
                </c:pt>
                <c:pt idx="740">
                  <c:v>170.23</c:v>
                </c:pt>
                <c:pt idx="741">
                  <c:v>166.8</c:v>
                </c:pt>
                <c:pt idx="742">
                  <c:v>166.94</c:v>
                </c:pt>
                <c:pt idx="743">
                  <c:v>165.8</c:v>
                </c:pt>
                <c:pt idx="744">
                  <c:v>162.77000000000001</c:v>
                </c:pt>
                <c:pt idx="745">
                  <c:v>161.93</c:v>
                </c:pt>
                <c:pt idx="746">
                  <c:v>161.02000000000001</c:v>
                </c:pt>
                <c:pt idx="747">
                  <c:v>167.9</c:v>
                </c:pt>
                <c:pt idx="748">
                  <c:v>184.07</c:v>
                </c:pt>
                <c:pt idx="749">
                  <c:v>186.98</c:v>
                </c:pt>
                <c:pt idx="750">
                  <c:v>181.71</c:v>
                </c:pt>
                <c:pt idx="751">
                  <c:v>183.2</c:v>
                </c:pt>
                <c:pt idx="752">
                  <c:v>182.5</c:v>
                </c:pt>
                <c:pt idx="753">
                  <c:v>179.85</c:v>
                </c:pt>
                <c:pt idx="754">
                  <c:v>180.83</c:v>
                </c:pt>
                <c:pt idx="755">
                  <c:v>186.41</c:v>
                </c:pt>
                <c:pt idx="756">
                  <c:v>182.55</c:v>
                </c:pt>
                <c:pt idx="757">
                  <c:v>183.13</c:v>
                </c:pt>
                <c:pt idx="758">
                  <c:v>183.75</c:v>
                </c:pt>
                <c:pt idx="759">
                  <c:v>187.93</c:v>
                </c:pt>
                <c:pt idx="760">
                  <c:v>193.02</c:v>
                </c:pt>
                <c:pt idx="761">
                  <c:v>192.72</c:v>
                </c:pt>
                <c:pt idx="762">
                  <c:v>194.49</c:v>
                </c:pt>
                <c:pt idx="763">
                  <c:v>195.05</c:v>
                </c:pt>
                <c:pt idx="764">
                  <c:v>199.79</c:v>
                </c:pt>
                <c:pt idx="765">
                  <c:v>199.34</c:v>
                </c:pt>
                <c:pt idx="766">
                  <c:v>199.29</c:v>
                </c:pt>
                <c:pt idx="767">
                  <c:v>200</c:v>
                </c:pt>
                <c:pt idx="768">
                  <c:v>197.59</c:v>
                </c:pt>
                <c:pt idx="769">
                  <c:v>200</c:v>
                </c:pt>
                <c:pt idx="770">
                  <c:v>197.2</c:v>
                </c:pt>
                <c:pt idx="771">
                  <c:v>193.25</c:v>
                </c:pt>
                <c:pt idx="772">
                  <c:v>197.85</c:v>
                </c:pt>
                <c:pt idx="773">
                  <c:v>193.61</c:v>
                </c:pt>
                <c:pt idx="774">
                  <c:v>186.34</c:v>
                </c:pt>
                <c:pt idx="775">
                  <c:v>185.57</c:v>
                </c:pt>
                <c:pt idx="776">
                  <c:v>189.08</c:v>
                </c:pt>
                <c:pt idx="777">
                  <c:v>186.1</c:v>
                </c:pt>
                <c:pt idx="778">
                  <c:v>182.81</c:v>
                </c:pt>
                <c:pt idx="779">
                  <c:v>184.06</c:v>
                </c:pt>
                <c:pt idx="780">
                  <c:v>183.66</c:v>
                </c:pt>
                <c:pt idx="781">
                  <c:v>183.83</c:v>
                </c:pt>
                <c:pt idx="782">
                  <c:v>186.89</c:v>
                </c:pt>
                <c:pt idx="783">
                  <c:v>187.23</c:v>
                </c:pt>
                <c:pt idx="784">
                  <c:v>187.06</c:v>
                </c:pt>
                <c:pt idx="785">
                  <c:v>184.3</c:v>
                </c:pt>
                <c:pt idx="786">
                  <c:v>185</c:v>
                </c:pt>
                <c:pt idx="787">
                  <c:v>181.28</c:v>
                </c:pt>
                <c:pt idx="788">
                  <c:v>179.34</c:v>
                </c:pt>
                <c:pt idx="789">
                  <c:v>178.34</c:v>
                </c:pt>
                <c:pt idx="790">
                  <c:v>176.44</c:v>
                </c:pt>
                <c:pt idx="791">
                  <c:v>179.32</c:v>
                </c:pt>
                <c:pt idx="792">
                  <c:v>182.02</c:v>
                </c:pt>
                <c:pt idx="793">
                  <c:v>182.15</c:v>
                </c:pt>
                <c:pt idx="794">
                  <c:v>180.75</c:v>
                </c:pt>
                <c:pt idx="795">
                  <c:v>181.05</c:v>
                </c:pt>
                <c:pt idx="796">
                  <c:v>183.13</c:v>
                </c:pt>
                <c:pt idx="797">
                  <c:v>183.15</c:v>
                </c:pt>
                <c:pt idx="798">
                  <c:v>183.54</c:v>
                </c:pt>
                <c:pt idx="799">
                  <c:v>184.7</c:v>
                </c:pt>
                <c:pt idx="800">
                  <c:v>183.63</c:v>
                </c:pt>
                <c:pt idx="801">
                  <c:v>185.99</c:v>
                </c:pt>
                <c:pt idx="802">
                  <c:v>187.07</c:v>
                </c:pt>
                <c:pt idx="803">
                  <c:v>186.57</c:v>
                </c:pt>
                <c:pt idx="804">
                  <c:v>187.48</c:v>
                </c:pt>
                <c:pt idx="805">
                  <c:v>189.5</c:v>
                </c:pt>
                <c:pt idx="806">
                  <c:v>188</c:v>
                </c:pt>
                <c:pt idx="807">
                  <c:v>188.76</c:v>
                </c:pt>
                <c:pt idx="808">
                  <c:v>188.7</c:v>
                </c:pt>
                <c:pt idx="809">
                  <c:v>186.21</c:v>
                </c:pt>
                <c:pt idx="810">
                  <c:v>184.72</c:v>
                </c:pt>
                <c:pt idx="811">
                  <c:v>179</c:v>
                </c:pt>
                <c:pt idx="812">
                  <c:v>175</c:v>
                </c:pt>
                <c:pt idx="813">
                  <c:v>180.96</c:v>
                </c:pt>
                <c:pt idx="814">
                  <c:v>179.62</c:v>
                </c:pt>
                <c:pt idx="815">
                  <c:v>173.67</c:v>
                </c:pt>
                <c:pt idx="816">
                  <c:v>176.59</c:v>
                </c:pt>
                <c:pt idx="817">
                  <c:v>179.54</c:v>
                </c:pt>
                <c:pt idx="818">
                  <c:v>177.23</c:v>
                </c:pt>
                <c:pt idx="819">
                  <c:v>174.63</c:v>
                </c:pt>
                <c:pt idx="820">
                  <c:v>179.22</c:v>
                </c:pt>
                <c:pt idx="821">
                  <c:v>181.28</c:v>
                </c:pt>
                <c:pt idx="822">
                  <c:v>183.32</c:v>
                </c:pt>
                <c:pt idx="823">
                  <c:v>183.62</c:v>
                </c:pt>
                <c:pt idx="824">
                  <c:v>186.13</c:v>
                </c:pt>
                <c:pt idx="825">
                  <c:v>189.05</c:v>
                </c:pt>
                <c:pt idx="826">
                  <c:v>185.95</c:v>
                </c:pt>
                <c:pt idx="827">
                  <c:v>185.67</c:v>
                </c:pt>
                <c:pt idx="828">
                  <c:v>185.19</c:v>
                </c:pt>
                <c:pt idx="829">
                  <c:v>185.07</c:v>
                </c:pt>
                <c:pt idx="830">
                  <c:v>180</c:v>
                </c:pt>
                <c:pt idx="831">
                  <c:v>182.41</c:v>
                </c:pt>
                <c:pt idx="832">
                  <c:v>180.69</c:v>
                </c:pt>
                <c:pt idx="833">
                  <c:v>180.97</c:v>
                </c:pt>
                <c:pt idx="834">
                  <c:v>180.38</c:v>
                </c:pt>
                <c:pt idx="835">
                  <c:v>179.83</c:v>
                </c:pt>
                <c:pt idx="836">
                  <c:v>178.3</c:v>
                </c:pt>
                <c:pt idx="837">
                  <c:v>179.71</c:v>
                </c:pt>
                <c:pt idx="838">
                  <c:v>178.87</c:v>
                </c:pt>
                <c:pt idx="839">
                  <c:v>178.15</c:v>
                </c:pt>
                <c:pt idx="840">
                  <c:v>178.15</c:v>
                </c:pt>
                <c:pt idx="841">
                  <c:v>175.9</c:v>
                </c:pt>
                <c:pt idx="842">
                  <c:v>174.48</c:v>
                </c:pt>
                <c:pt idx="843">
                  <c:v>174.42</c:v>
                </c:pt>
                <c:pt idx="844">
                  <c:v>178.75</c:v>
                </c:pt>
                <c:pt idx="845">
                  <c:v>176.56</c:v>
                </c:pt>
                <c:pt idx="846">
                  <c:v>175.39</c:v>
                </c:pt>
                <c:pt idx="847">
                  <c:v>171.96</c:v>
                </c:pt>
                <c:pt idx="848">
                  <c:v>175.35</c:v>
                </c:pt>
                <c:pt idx="849">
                  <c:v>176.82</c:v>
                </c:pt>
                <c:pt idx="850">
                  <c:v>173.51</c:v>
                </c:pt>
                <c:pt idx="851">
                  <c:v>174.12</c:v>
                </c:pt>
                <c:pt idx="852">
                  <c:v>177.58</c:v>
                </c:pt>
                <c:pt idx="853">
                  <c:v>178.22</c:v>
                </c:pt>
                <c:pt idx="854">
                  <c:v>176.76</c:v>
                </c:pt>
                <c:pt idx="855">
                  <c:v>173.16</c:v>
                </c:pt>
                <c:pt idx="856">
                  <c:v>173.54</c:v>
                </c:pt>
                <c:pt idx="857">
                  <c:v>174.73</c:v>
                </c:pt>
                <c:pt idx="858">
                  <c:v>174.99</c:v>
                </c:pt>
                <c:pt idx="859">
                  <c:v>174.58</c:v>
                </c:pt>
                <c:pt idx="860">
                  <c:v>168.59</c:v>
                </c:pt>
                <c:pt idx="861">
                  <c:v>167.08</c:v>
                </c:pt>
                <c:pt idx="862">
                  <c:v>169.51</c:v>
                </c:pt>
                <c:pt idx="863">
                  <c:v>169.8</c:v>
                </c:pt>
                <c:pt idx="864">
                  <c:v>170.98</c:v>
                </c:pt>
                <c:pt idx="865">
                  <c:v>168.64</c:v>
                </c:pt>
                <c:pt idx="866">
                  <c:v>172.34</c:v>
                </c:pt>
                <c:pt idx="867">
                  <c:v>174.45</c:v>
                </c:pt>
                <c:pt idx="868">
                  <c:v>169.84</c:v>
                </c:pt>
                <c:pt idx="869">
                  <c:v>170.53</c:v>
                </c:pt>
                <c:pt idx="870">
                  <c:v>169.15</c:v>
                </c:pt>
                <c:pt idx="871">
                  <c:v>170.31</c:v>
                </c:pt>
                <c:pt idx="872">
                  <c:v>171.81</c:v>
                </c:pt>
                <c:pt idx="873">
                  <c:v>159.28</c:v>
                </c:pt>
                <c:pt idx="874">
                  <c:v>155.19999999999999</c:v>
                </c:pt>
                <c:pt idx="875">
                  <c:v>159</c:v>
                </c:pt>
                <c:pt idx="876">
                  <c:v>161.26</c:v>
                </c:pt>
                <c:pt idx="877">
                  <c:v>159.12</c:v>
                </c:pt>
                <c:pt idx="878">
                  <c:v>157.75</c:v>
                </c:pt>
                <c:pt idx="879">
                  <c:v>156.87</c:v>
                </c:pt>
                <c:pt idx="880">
                  <c:v>156.02000000000001</c:v>
                </c:pt>
                <c:pt idx="881">
                  <c:v>154.78</c:v>
                </c:pt>
                <c:pt idx="882">
                  <c:v>155.34</c:v>
                </c:pt>
                <c:pt idx="883">
                  <c:v>153.5</c:v>
                </c:pt>
                <c:pt idx="884">
                  <c:v>151.71</c:v>
                </c:pt>
                <c:pt idx="885">
                  <c:v>153.16</c:v>
                </c:pt>
                <c:pt idx="886">
                  <c:v>154.62</c:v>
                </c:pt>
                <c:pt idx="887">
                  <c:v>155.18</c:v>
                </c:pt>
                <c:pt idx="888">
                  <c:v>153.72999999999999</c:v>
                </c:pt>
                <c:pt idx="889">
                  <c:v>151.37</c:v>
                </c:pt>
                <c:pt idx="890">
                  <c:v>149.1</c:v>
                </c:pt>
                <c:pt idx="891">
                  <c:v>145.24</c:v>
                </c:pt>
                <c:pt idx="892">
                  <c:v>144.57</c:v>
                </c:pt>
                <c:pt idx="893">
                  <c:v>148.47</c:v>
                </c:pt>
                <c:pt idx="894">
                  <c:v>149.93</c:v>
                </c:pt>
                <c:pt idx="895">
                  <c:v>151.94</c:v>
                </c:pt>
                <c:pt idx="896">
                  <c:v>153.38</c:v>
                </c:pt>
                <c:pt idx="897">
                  <c:v>153.34</c:v>
                </c:pt>
                <c:pt idx="898">
                  <c:v>153.41</c:v>
                </c:pt>
                <c:pt idx="899">
                  <c:v>153.41999999999999</c:v>
                </c:pt>
                <c:pt idx="900">
                  <c:v>153.84</c:v>
                </c:pt>
                <c:pt idx="901">
                  <c:v>152.12</c:v>
                </c:pt>
                <c:pt idx="902">
                  <c:v>153.79</c:v>
                </c:pt>
                <c:pt idx="903">
                  <c:v>154.07</c:v>
                </c:pt>
                <c:pt idx="904">
                  <c:v>149.97</c:v>
                </c:pt>
                <c:pt idx="905">
                  <c:v>147.41999999999999</c:v>
                </c:pt>
                <c:pt idx="906">
                  <c:v>148.84</c:v>
                </c:pt>
                <c:pt idx="907">
                  <c:v>147.47999999999999</c:v>
                </c:pt>
                <c:pt idx="908">
                  <c:v>145.88999999999999</c:v>
                </c:pt>
                <c:pt idx="909">
                  <c:v>147.41999999999999</c:v>
                </c:pt>
                <c:pt idx="910">
                  <c:v>146.88</c:v>
                </c:pt>
                <c:pt idx="911">
                  <c:v>144.52000000000001</c:v>
                </c:pt>
                <c:pt idx="912">
                  <c:v>146.88</c:v>
                </c:pt>
                <c:pt idx="913">
                  <c:v>144.84</c:v>
                </c:pt>
                <c:pt idx="914">
                  <c:v>147.03</c:v>
                </c:pt>
                <c:pt idx="915">
                  <c:v>146.09</c:v>
                </c:pt>
                <c:pt idx="916">
                  <c:v>146.32</c:v>
                </c:pt>
                <c:pt idx="917">
                  <c:v>147.03</c:v>
                </c:pt>
                <c:pt idx="918">
                  <c:v>147.72999999999999</c:v>
                </c:pt>
                <c:pt idx="919">
                  <c:v>146.74</c:v>
                </c:pt>
                <c:pt idx="920">
                  <c:v>146.71</c:v>
                </c:pt>
                <c:pt idx="921">
                  <c:v>143.9</c:v>
                </c:pt>
                <c:pt idx="922">
                  <c:v>146.13</c:v>
                </c:pt>
                <c:pt idx="923">
                  <c:v>145.18</c:v>
                </c:pt>
                <c:pt idx="924">
                  <c:v>142.83000000000001</c:v>
                </c:pt>
                <c:pt idx="925">
                  <c:v>143.19999999999999</c:v>
                </c:pt>
                <c:pt idx="926">
                  <c:v>145.80000000000001</c:v>
                </c:pt>
                <c:pt idx="927">
                  <c:v>142.59</c:v>
                </c:pt>
                <c:pt idx="928">
                  <c:v>143.56</c:v>
                </c:pt>
                <c:pt idx="929">
                  <c:v>140.6</c:v>
                </c:pt>
                <c:pt idx="930">
                  <c:v>142.08000000000001</c:v>
                </c:pt>
                <c:pt idx="931">
                  <c:v>142.71</c:v>
                </c:pt>
                <c:pt idx="932">
                  <c:v>139.74</c:v>
                </c:pt>
                <c:pt idx="933">
                  <c:v>138.6</c:v>
                </c:pt>
                <c:pt idx="934">
                  <c:v>138.07</c:v>
                </c:pt>
                <c:pt idx="935">
                  <c:v>137</c:v>
                </c:pt>
                <c:pt idx="936">
                  <c:v>133.09</c:v>
                </c:pt>
                <c:pt idx="937">
                  <c:v>132.71</c:v>
                </c:pt>
                <c:pt idx="938">
                  <c:v>127.74</c:v>
                </c:pt>
                <c:pt idx="939">
                  <c:v>119.57</c:v>
                </c:pt>
                <c:pt idx="940">
                  <c:v>121.39</c:v>
                </c:pt>
                <c:pt idx="941">
                  <c:v>128.56</c:v>
                </c:pt>
                <c:pt idx="942">
                  <c:v>126.56</c:v>
                </c:pt>
                <c:pt idx="943">
                  <c:v>125.17</c:v>
                </c:pt>
                <c:pt idx="944">
                  <c:v>128.4</c:v>
                </c:pt>
                <c:pt idx="945">
                  <c:v>128.13</c:v>
                </c:pt>
                <c:pt idx="946">
                  <c:v>131.47</c:v>
                </c:pt>
                <c:pt idx="947">
                  <c:v>132.55000000000001</c:v>
                </c:pt>
                <c:pt idx="948">
                  <c:v>129.79</c:v>
                </c:pt>
                <c:pt idx="949">
                  <c:v>132.33000000000001</c:v>
                </c:pt>
                <c:pt idx="950">
                  <c:v>131.83000000000001</c:v>
                </c:pt>
                <c:pt idx="951">
                  <c:v>129.47999999999999</c:v>
                </c:pt>
                <c:pt idx="952">
                  <c:v>128.26</c:v>
                </c:pt>
                <c:pt idx="953">
                  <c:v>127.96</c:v>
                </c:pt>
                <c:pt idx="954">
                  <c:v>125.96</c:v>
                </c:pt>
                <c:pt idx="955">
                  <c:v>127</c:v>
                </c:pt>
                <c:pt idx="956">
                  <c:v>124.72</c:v>
                </c:pt>
                <c:pt idx="957">
                  <c:v>129.46</c:v>
                </c:pt>
                <c:pt idx="958">
                  <c:v>127.12</c:v>
                </c:pt>
                <c:pt idx="959">
                  <c:v>125.98</c:v>
                </c:pt>
                <c:pt idx="960">
                  <c:v>125.98</c:v>
                </c:pt>
                <c:pt idx="961">
                  <c:v>125.98</c:v>
                </c:pt>
                <c:pt idx="962">
                  <c:v>131.27000000000001</c:v>
                </c:pt>
                <c:pt idx="963">
                  <c:v>129.12</c:v>
                </c:pt>
                <c:pt idx="964">
                  <c:v>129.33000000000001</c:v>
                </c:pt>
                <c:pt idx="965">
                  <c:v>135.29</c:v>
                </c:pt>
                <c:pt idx="966">
                  <c:v>137.63</c:v>
                </c:pt>
                <c:pt idx="967">
                  <c:v>139.97999999999999</c:v>
                </c:pt>
                <c:pt idx="968">
                  <c:v>140.38999999999999</c:v>
                </c:pt>
                <c:pt idx="969">
                  <c:v>144.72</c:v>
                </c:pt>
                <c:pt idx="970">
                  <c:v>144.85</c:v>
                </c:pt>
                <c:pt idx="971">
                  <c:v>141.22999999999999</c:v>
                </c:pt>
                <c:pt idx="972">
                  <c:v>143.1</c:v>
                </c:pt>
                <c:pt idx="973">
                  <c:v>138.22999999999999</c:v>
                </c:pt>
                <c:pt idx="974">
                  <c:v>137.85</c:v>
                </c:pt>
                <c:pt idx="975">
                  <c:v>135.36000000000001</c:v>
                </c:pt>
                <c:pt idx="976">
                  <c:v>137.27000000000001</c:v>
                </c:pt>
                <c:pt idx="977">
                  <c:v>138.12</c:v>
                </c:pt>
                <c:pt idx="978">
                  <c:v>138.01</c:v>
                </c:pt>
                <c:pt idx="979">
                  <c:v>135.07</c:v>
                </c:pt>
                <c:pt idx="980">
                  <c:v>134.91</c:v>
                </c:pt>
                <c:pt idx="981">
                  <c:v>133.13999999999999</c:v>
                </c:pt>
                <c:pt idx="982">
                  <c:v>133.26</c:v>
                </c:pt>
                <c:pt idx="983">
                  <c:v>131.84</c:v>
                </c:pt>
                <c:pt idx="984">
                  <c:v>135.52000000000001</c:v>
                </c:pt>
                <c:pt idx="985">
                  <c:v>134.25</c:v>
                </c:pt>
                <c:pt idx="986">
                  <c:v>134.68</c:v>
                </c:pt>
                <c:pt idx="987">
                  <c:v>133.22</c:v>
                </c:pt>
                <c:pt idx="988">
                  <c:v>133.97999999999999</c:v>
                </c:pt>
                <c:pt idx="989">
                  <c:v>135.07</c:v>
                </c:pt>
                <c:pt idx="990">
                  <c:v>137.66999999999999</c:v>
                </c:pt>
                <c:pt idx="991">
                  <c:v>140.57</c:v>
                </c:pt>
                <c:pt idx="992">
                  <c:v>138.41</c:v>
                </c:pt>
                <c:pt idx="993">
                  <c:v>138.56</c:v>
                </c:pt>
                <c:pt idx="994">
                  <c:v>137.85</c:v>
                </c:pt>
                <c:pt idx="995">
                  <c:v>139.94</c:v>
                </c:pt>
                <c:pt idx="996">
                  <c:v>142.22</c:v>
                </c:pt>
                <c:pt idx="997">
                  <c:v>139.57</c:v>
                </c:pt>
                <c:pt idx="998">
                  <c:v>128.91</c:v>
                </c:pt>
                <c:pt idx="999">
                  <c:v>128.21</c:v>
                </c:pt>
                <c:pt idx="1000">
                  <c:v>167.74</c:v>
                </c:pt>
                <c:pt idx="1001">
                  <c:v>168.31</c:v>
                </c:pt>
                <c:pt idx="1002">
                  <c:v>166.57</c:v>
                </c:pt>
                <c:pt idx="1003">
                  <c:v>166.38</c:v>
                </c:pt>
                <c:pt idx="1004">
                  <c:v>180</c:v>
                </c:pt>
                <c:pt idx="1005">
                  <c:v>181.52</c:v>
                </c:pt>
                <c:pt idx="1006">
                  <c:v>181.32</c:v>
                </c:pt>
                <c:pt idx="1007">
                  <c:v>184.99</c:v>
                </c:pt>
                <c:pt idx="1008">
                  <c:v>182.83</c:v>
                </c:pt>
                <c:pt idx="1009">
                  <c:v>181.9</c:v>
                </c:pt>
                <c:pt idx="1010">
                  <c:v>179.26</c:v>
                </c:pt>
                <c:pt idx="1011">
                  <c:v>178.66</c:v>
                </c:pt>
                <c:pt idx="1012">
                  <c:v>177.48</c:v>
                </c:pt>
                <c:pt idx="1013">
                  <c:v>178.68</c:v>
                </c:pt>
                <c:pt idx="1014">
                  <c:v>181.56</c:v>
                </c:pt>
                <c:pt idx="1015">
                  <c:v>184.08</c:v>
                </c:pt>
                <c:pt idx="1016">
                  <c:v>183.87</c:v>
                </c:pt>
                <c:pt idx="1017">
                  <c:v>185.93</c:v>
                </c:pt>
                <c:pt idx="1018">
                  <c:v>185.97</c:v>
                </c:pt>
                <c:pt idx="1019">
                  <c:v>186.57</c:v>
                </c:pt>
                <c:pt idx="1020">
                  <c:v>184.83</c:v>
                </c:pt>
                <c:pt idx="1021">
                  <c:v>183.79</c:v>
                </c:pt>
                <c:pt idx="1022">
                  <c:v>175.55</c:v>
                </c:pt>
                <c:pt idx="1023">
                  <c:v>171.65</c:v>
                </c:pt>
                <c:pt idx="1024">
                  <c:v>172.01</c:v>
                </c:pt>
                <c:pt idx="1025">
                  <c:v>172.41</c:v>
                </c:pt>
                <c:pt idx="1026">
                  <c:v>172.2</c:v>
                </c:pt>
                <c:pt idx="1027">
                  <c:v>170.07</c:v>
                </c:pt>
                <c:pt idx="1028">
                  <c:v>172.45</c:v>
                </c:pt>
                <c:pt idx="1029">
                  <c:v>175.19</c:v>
                </c:pt>
                <c:pt idx="1030">
                  <c:v>175.27</c:v>
                </c:pt>
                <c:pt idx="1031">
                  <c:v>172.7</c:v>
                </c:pt>
                <c:pt idx="1032">
                  <c:v>174.35</c:v>
                </c:pt>
                <c:pt idx="1033">
                  <c:v>174.46</c:v>
                </c:pt>
                <c:pt idx="1034">
                  <c:v>170.76</c:v>
                </c:pt>
                <c:pt idx="1035">
                  <c:v>169.16</c:v>
                </c:pt>
                <c:pt idx="1036">
                  <c:v>169.19</c:v>
                </c:pt>
                <c:pt idx="1037">
                  <c:v>167.34</c:v>
                </c:pt>
                <c:pt idx="1038">
                  <c:v>167.48</c:v>
                </c:pt>
                <c:pt idx="1039">
                  <c:v>164.06</c:v>
                </c:pt>
                <c:pt idx="1040">
                  <c:v>163.21</c:v>
                </c:pt>
                <c:pt idx="1041">
                  <c:v>159.9</c:v>
                </c:pt>
                <c:pt idx="1042">
                  <c:v>160.31</c:v>
                </c:pt>
                <c:pt idx="1043">
                  <c:v>159.35</c:v>
                </c:pt>
                <c:pt idx="1044">
                  <c:v>161.69999999999999</c:v>
                </c:pt>
                <c:pt idx="1045">
                  <c:v>160.93</c:v>
                </c:pt>
                <c:pt idx="1046">
                  <c:v>161.15</c:v>
                </c:pt>
                <c:pt idx="1047">
                  <c:v>161.51</c:v>
                </c:pt>
                <c:pt idx="1048">
                  <c:v>163.26</c:v>
                </c:pt>
                <c:pt idx="1049">
                  <c:v>162.94999999999999</c:v>
                </c:pt>
                <c:pt idx="1050">
                  <c:v>162.25</c:v>
                </c:pt>
                <c:pt idx="1051">
                  <c:v>160.15</c:v>
                </c:pt>
                <c:pt idx="1052">
                  <c:v>162.38</c:v>
                </c:pt>
                <c:pt idx="1053">
                  <c:v>161.59</c:v>
                </c:pt>
                <c:pt idx="1054">
                  <c:v>161.61000000000001</c:v>
                </c:pt>
                <c:pt idx="1055">
                  <c:v>163.52000000000001</c:v>
                </c:pt>
                <c:pt idx="1056">
                  <c:v>161.15</c:v>
                </c:pt>
                <c:pt idx="1057">
                  <c:v>158.07</c:v>
                </c:pt>
                <c:pt idx="1058">
                  <c:v>157.6</c:v>
                </c:pt>
                <c:pt idx="1059">
                  <c:v>161.19999999999999</c:v>
                </c:pt>
                <c:pt idx="1060">
                  <c:v>159.53</c:v>
                </c:pt>
                <c:pt idx="1061">
                  <c:v>164.58</c:v>
                </c:pt>
                <c:pt idx="1062">
                  <c:v>165.32</c:v>
                </c:pt>
                <c:pt idx="1063">
                  <c:v>163.53</c:v>
                </c:pt>
                <c:pt idx="1064">
                  <c:v>165.59</c:v>
                </c:pt>
                <c:pt idx="1065">
                  <c:v>169.33</c:v>
                </c:pt>
                <c:pt idx="1066">
                  <c:v>173.37</c:v>
                </c:pt>
                <c:pt idx="1067">
                  <c:v>173.57</c:v>
                </c:pt>
                <c:pt idx="1068">
                  <c:v>172.93</c:v>
                </c:pt>
                <c:pt idx="1069">
                  <c:v>170.87</c:v>
                </c:pt>
                <c:pt idx="1070">
                  <c:v>170.45</c:v>
                </c:pt>
                <c:pt idx="1071">
                  <c:v>167.04</c:v>
                </c:pt>
                <c:pt idx="1072">
                  <c:v>165.45</c:v>
                </c:pt>
                <c:pt idx="1073">
                  <c:v>168.1</c:v>
                </c:pt>
                <c:pt idx="1074">
                  <c:v>166.74</c:v>
                </c:pt>
                <c:pt idx="1075">
                  <c:v>168.6</c:v>
                </c:pt>
                <c:pt idx="1076">
                  <c:v>169.97</c:v>
                </c:pt>
                <c:pt idx="1077">
                  <c:v>168.96</c:v>
                </c:pt>
                <c:pt idx="1078">
                  <c:v>166.65</c:v>
                </c:pt>
                <c:pt idx="1079">
                  <c:v>170</c:v>
                </c:pt>
                <c:pt idx="1080">
                  <c:v>168.97</c:v>
                </c:pt>
                <c:pt idx="1081">
                  <c:v>168.61</c:v>
                </c:pt>
                <c:pt idx="1082">
                  <c:v>164.97</c:v>
                </c:pt>
                <c:pt idx="1083">
                  <c:v>163.97</c:v>
                </c:pt>
                <c:pt idx="1084">
                  <c:v>161.19</c:v>
                </c:pt>
                <c:pt idx="1085">
                  <c:v>161.34</c:v>
                </c:pt>
                <c:pt idx="1086">
                  <c:v>158.05000000000001</c:v>
                </c:pt>
                <c:pt idx="1087">
                  <c:v>154.69999999999999</c:v>
                </c:pt>
                <c:pt idx="1088">
                  <c:v>152.77000000000001</c:v>
                </c:pt>
                <c:pt idx="1089">
                  <c:v>153.79</c:v>
                </c:pt>
                <c:pt idx="1090">
                  <c:v>152.6</c:v>
                </c:pt>
                <c:pt idx="1091">
                  <c:v>152.31</c:v>
                </c:pt>
                <c:pt idx="1092">
                  <c:v>154.35</c:v>
                </c:pt>
                <c:pt idx="1093">
                  <c:v>156.88</c:v>
                </c:pt>
                <c:pt idx="1094">
                  <c:v>155.54</c:v>
                </c:pt>
                <c:pt idx="1095">
                  <c:v>153.75</c:v>
                </c:pt>
                <c:pt idx="1096">
                  <c:v>151.4</c:v>
                </c:pt>
                <c:pt idx="1097">
                  <c:v>156.79</c:v>
                </c:pt>
                <c:pt idx="1098">
                  <c:v>154.59</c:v>
                </c:pt>
                <c:pt idx="1099">
                  <c:v>154.08000000000001</c:v>
                </c:pt>
                <c:pt idx="1100">
                  <c:v>154.47999999999999</c:v>
                </c:pt>
                <c:pt idx="1101">
                  <c:v>155.68</c:v>
                </c:pt>
                <c:pt idx="1102">
                  <c:v>152.88</c:v>
                </c:pt>
                <c:pt idx="1103">
                  <c:v>153.13999999999999</c:v>
                </c:pt>
                <c:pt idx="1104">
                  <c:v>147.6</c:v>
                </c:pt>
                <c:pt idx="1105">
                  <c:v>150.02000000000001</c:v>
                </c:pt>
                <c:pt idx="1106">
                  <c:v>148.88</c:v>
                </c:pt>
                <c:pt idx="1107">
                  <c:v>150.25</c:v>
                </c:pt>
                <c:pt idx="1108">
                  <c:v>154.72999999999999</c:v>
                </c:pt>
                <c:pt idx="1109">
                  <c:v>157.31</c:v>
                </c:pt>
                <c:pt idx="1110">
                  <c:v>154.65</c:v>
                </c:pt>
                <c:pt idx="1111">
                  <c:v>152.86000000000001</c:v>
                </c:pt>
                <c:pt idx="1112">
                  <c:v>157.97999999999999</c:v>
                </c:pt>
                <c:pt idx="1113">
                  <c:v>159.72999999999999</c:v>
                </c:pt>
                <c:pt idx="1114">
                  <c:v>159.04</c:v>
                </c:pt>
                <c:pt idx="1115">
                  <c:v>162.5</c:v>
                </c:pt>
                <c:pt idx="1116">
                  <c:v>166.41</c:v>
                </c:pt>
                <c:pt idx="1117">
                  <c:v>165.43</c:v>
                </c:pt>
                <c:pt idx="1118">
                  <c:v>163.44999999999999</c:v>
                </c:pt>
                <c:pt idx="1119">
                  <c:v>163.89</c:v>
                </c:pt>
                <c:pt idx="1120">
                  <c:v>163.11000000000001</c:v>
                </c:pt>
                <c:pt idx="1121">
                  <c:v>164.33</c:v>
                </c:pt>
                <c:pt idx="1122">
                  <c:v>165.25</c:v>
                </c:pt>
                <c:pt idx="1123">
                  <c:v>166.15</c:v>
                </c:pt>
                <c:pt idx="1124">
                  <c:v>167.61</c:v>
                </c:pt>
                <c:pt idx="1125">
                  <c:v>166.55</c:v>
                </c:pt>
                <c:pt idx="1126">
                  <c:v>165.63</c:v>
                </c:pt>
                <c:pt idx="1127">
                  <c:v>169</c:v>
                </c:pt>
                <c:pt idx="1128">
                  <c:v>167.14</c:v>
                </c:pt>
                <c:pt idx="1129">
                  <c:v>160.31</c:v>
                </c:pt>
                <c:pt idx="1130">
                  <c:v>161.88</c:v>
                </c:pt>
                <c:pt idx="1131">
                  <c:v>161.63</c:v>
                </c:pt>
                <c:pt idx="1132">
                  <c:v>166.31</c:v>
                </c:pt>
                <c:pt idx="1133">
                  <c:v>164.7</c:v>
                </c:pt>
                <c:pt idx="1134">
                  <c:v>164.61</c:v>
                </c:pt>
                <c:pt idx="1135">
                  <c:v>165.35</c:v>
                </c:pt>
                <c:pt idx="1136">
                  <c:v>163.16999999999999</c:v>
                </c:pt>
                <c:pt idx="1137">
                  <c:v>156.04</c:v>
                </c:pt>
                <c:pt idx="1138">
                  <c:v>155.21</c:v>
                </c:pt>
                <c:pt idx="1139">
                  <c:v>156.37</c:v>
                </c:pt>
                <c:pt idx="1140">
                  <c:v>158.30000000000001</c:v>
                </c:pt>
                <c:pt idx="1141">
                  <c:v>156.04</c:v>
                </c:pt>
                <c:pt idx="1142">
                  <c:v>155.71</c:v>
                </c:pt>
                <c:pt idx="1143">
                  <c:v>159.13999999999999</c:v>
                </c:pt>
                <c:pt idx="1144">
                  <c:v>158.11000000000001</c:v>
                </c:pt>
                <c:pt idx="1145">
                  <c:v>156.91999999999999</c:v>
                </c:pt>
                <c:pt idx="1146">
                  <c:v>160.93</c:v>
                </c:pt>
                <c:pt idx="1147">
                  <c:v>159.33000000000001</c:v>
                </c:pt>
                <c:pt idx="1148">
                  <c:v>162.85</c:v>
                </c:pt>
                <c:pt idx="1149">
                  <c:v>164.29</c:v>
                </c:pt>
                <c:pt idx="1150">
                  <c:v>166.1</c:v>
                </c:pt>
                <c:pt idx="1151">
                  <c:v>164.2</c:v>
                </c:pt>
                <c:pt idx="1152">
                  <c:v>158.63999999999999</c:v>
                </c:pt>
                <c:pt idx="1153">
                  <c:v>159.26</c:v>
                </c:pt>
                <c:pt idx="1154">
                  <c:v>160.33000000000001</c:v>
                </c:pt>
                <c:pt idx="1155">
                  <c:v>160.31</c:v>
                </c:pt>
                <c:pt idx="1156">
                  <c:v>160.08000000000001</c:v>
                </c:pt>
                <c:pt idx="1157">
                  <c:v>161.80000000000001</c:v>
                </c:pt>
                <c:pt idx="1158">
                  <c:v>162.05000000000001</c:v>
                </c:pt>
                <c:pt idx="1159">
                  <c:v>158.26</c:v>
                </c:pt>
                <c:pt idx="1160">
                  <c:v>157.85</c:v>
                </c:pt>
                <c:pt idx="1161">
                  <c:v>155.82</c:v>
                </c:pt>
                <c:pt idx="1162">
                  <c:v>155.08000000000001</c:v>
                </c:pt>
                <c:pt idx="1163">
                  <c:v>155.21</c:v>
                </c:pt>
                <c:pt idx="1164">
                  <c:v>158.87</c:v>
                </c:pt>
                <c:pt idx="1165">
                  <c:v>157.9</c:v>
                </c:pt>
                <c:pt idx="1166">
                  <c:v>158.13</c:v>
                </c:pt>
                <c:pt idx="1167">
                  <c:v>159.34</c:v>
                </c:pt>
                <c:pt idx="1168">
                  <c:v>160.18</c:v>
                </c:pt>
                <c:pt idx="1169">
                  <c:v>161</c:v>
                </c:pt>
                <c:pt idx="1170">
                  <c:v>158.4</c:v>
                </c:pt>
                <c:pt idx="1171">
                  <c:v>159.77000000000001</c:v>
                </c:pt>
                <c:pt idx="1172">
                  <c:v>159.25</c:v>
                </c:pt>
                <c:pt idx="1173">
                  <c:v>155.9</c:v>
                </c:pt>
                <c:pt idx="1174">
                  <c:v>154.91999999999999</c:v>
                </c:pt>
                <c:pt idx="1175">
                  <c:v>154.97</c:v>
                </c:pt>
                <c:pt idx="1176">
                  <c:v>155.85</c:v>
                </c:pt>
                <c:pt idx="1177">
                  <c:v>155.27000000000001</c:v>
                </c:pt>
                <c:pt idx="1178">
                  <c:v>156.78</c:v>
                </c:pt>
                <c:pt idx="1179">
                  <c:v>156.55000000000001</c:v>
                </c:pt>
                <c:pt idx="1180">
                  <c:v>156.44</c:v>
                </c:pt>
                <c:pt idx="1181">
                  <c:v>155.51</c:v>
                </c:pt>
                <c:pt idx="1182">
                  <c:v>156.87</c:v>
                </c:pt>
                <c:pt idx="1183">
                  <c:v>151.75</c:v>
                </c:pt>
                <c:pt idx="1184">
                  <c:v>157.19</c:v>
                </c:pt>
                <c:pt idx="1185">
                  <c:v>165.57</c:v>
                </c:pt>
                <c:pt idx="1186">
                  <c:v>166.1</c:v>
                </c:pt>
                <c:pt idx="1187">
                  <c:v>162.06</c:v>
                </c:pt>
                <c:pt idx="1188">
                  <c:v>152.41999999999999</c:v>
                </c:pt>
                <c:pt idx="1189">
                  <c:v>150.22</c:v>
                </c:pt>
                <c:pt idx="1190">
                  <c:v>151.81</c:v>
                </c:pt>
                <c:pt idx="1191">
                  <c:v>160.55000000000001</c:v>
                </c:pt>
                <c:pt idx="1192">
                  <c:v>158.13999999999999</c:v>
                </c:pt>
                <c:pt idx="1193">
                  <c:v>164.32</c:v>
                </c:pt>
                <c:pt idx="1194">
                  <c:v>160.35</c:v>
                </c:pt>
                <c:pt idx="1195">
                  <c:v>160.22</c:v>
                </c:pt>
                <c:pt idx="1196">
                  <c:v>158.82</c:v>
                </c:pt>
                <c:pt idx="1197">
                  <c:v>159.25</c:v>
                </c:pt>
                <c:pt idx="1198">
                  <c:v>160.85</c:v>
                </c:pt>
                <c:pt idx="1199">
                  <c:v>160.36000000000001</c:v>
                </c:pt>
                <c:pt idx="1200">
                  <c:v>163.63999999999999</c:v>
                </c:pt>
                <c:pt idx="1201">
                  <c:v>166.93</c:v>
                </c:pt>
                <c:pt idx="1202">
                  <c:v>168.19</c:v>
                </c:pt>
                <c:pt idx="1203">
                  <c:v>172.18</c:v>
                </c:pt>
                <c:pt idx="1204">
                  <c:v>172.15</c:v>
                </c:pt>
                <c:pt idx="1205">
                  <c:v>164.33</c:v>
                </c:pt>
                <c:pt idx="1206">
                  <c:v>159.53</c:v>
                </c:pt>
                <c:pt idx="1207">
                  <c:v>159.79</c:v>
                </c:pt>
                <c:pt idx="1208">
                  <c:v>155</c:v>
                </c:pt>
                <c:pt idx="1209">
                  <c:v>159.96</c:v>
                </c:pt>
                <c:pt idx="1210">
                  <c:v>156.25</c:v>
                </c:pt>
                <c:pt idx="1211">
                  <c:v>161.06</c:v>
                </c:pt>
                <c:pt idx="1212">
                  <c:v>157.44</c:v>
                </c:pt>
                <c:pt idx="1213">
                  <c:v>157.24</c:v>
                </c:pt>
                <c:pt idx="1214">
                  <c:v>158.69999999999999</c:v>
                </c:pt>
                <c:pt idx="1215">
                  <c:v>154.76</c:v>
                </c:pt>
                <c:pt idx="1216">
                  <c:v>150.99</c:v>
                </c:pt>
                <c:pt idx="1217">
                  <c:v>149.99</c:v>
                </c:pt>
                <c:pt idx="1218">
                  <c:v>156.44999999999999</c:v>
                </c:pt>
                <c:pt idx="1219">
                  <c:v>148.02000000000001</c:v>
                </c:pt>
                <c:pt idx="1220">
                  <c:v>147.75</c:v>
                </c:pt>
                <c:pt idx="1221">
                  <c:v>150.44</c:v>
                </c:pt>
                <c:pt idx="1222">
                  <c:v>153.91</c:v>
                </c:pt>
                <c:pt idx="1223">
                  <c:v>157.81</c:v>
                </c:pt>
                <c:pt idx="1224">
                  <c:v>155.15</c:v>
                </c:pt>
                <c:pt idx="1225">
                  <c:v>155.81</c:v>
                </c:pt>
                <c:pt idx="1226">
                  <c:v>158.76</c:v>
                </c:pt>
                <c:pt idx="1227">
                  <c:v>163.43</c:v>
                </c:pt>
                <c:pt idx="1228">
                  <c:v>157.49</c:v>
                </c:pt>
                <c:pt idx="1229">
                  <c:v>164.73</c:v>
                </c:pt>
                <c:pt idx="1230">
                  <c:v>168.4</c:v>
                </c:pt>
                <c:pt idx="1231">
                  <c:v>176.57</c:v>
                </c:pt>
                <c:pt idx="1232">
                  <c:v>174.96</c:v>
                </c:pt>
                <c:pt idx="1233">
                  <c:v>172.55</c:v>
                </c:pt>
                <c:pt idx="1234">
                  <c:v>170.09</c:v>
                </c:pt>
                <c:pt idx="1235">
                  <c:v>170</c:v>
                </c:pt>
                <c:pt idx="1236">
                  <c:v>172.09</c:v>
                </c:pt>
                <c:pt idx="1237">
                  <c:v>167.33</c:v>
                </c:pt>
                <c:pt idx="1238">
                  <c:v>165.37</c:v>
                </c:pt>
                <c:pt idx="1239">
                  <c:v>164.24</c:v>
                </c:pt>
                <c:pt idx="1240">
                  <c:v>164.87</c:v>
                </c:pt>
                <c:pt idx="1241">
                  <c:v>163.02000000000001</c:v>
                </c:pt>
                <c:pt idx="1242">
                  <c:v>165.63</c:v>
                </c:pt>
                <c:pt idx="1243">
                  <c:v>159.12</c:v>
                </c:pt>
                <c:pt idx="1244">
                  <c:v>157.4</c:v>
                </c:pt>
                <c:pt idx="1245">
                  <c:v>158.05000000000001</c:v>
                </c:pt>
                <c:pt idx="1246">
                  <c:v>158.11000000000001</c:v>
                </c:pt>
                <c:pt idx="1247">
                  <c:v>154.03</c:v>
                </c:pt>
                <c:pt idx="1248">
                  <c:v>157.41</c:v>
                </c:pt>
                <c:pt idx="1249">
                  <c:v>158.37</c:v>
                </c:pt>
                <c:pt idx="1250">
                  <c:v>161.25</c:v>
                </c:pt>
                <c:pt idx="1251">
                  <c:v>160.25</c:v>
                </c:pt>
                <c:pt idx="1252">
                  <c:v>156.94</c:v>
                </c:pt>
                <c:pt idx="1253">
                  <c:v>155.6</c:v>
                </c:pt>
              </c:numCache>
            </c:numRef>
          </c:val>
          <c:smooth val="0"/>
          <c:extLst>
            <c:ext xmlns:c16="http://schemas.microsoft.com/office/drawing/2014/chart" uri="{C3380CC4-5D6E-409C-BE32-E72D297353CC}">
              <c16:uniqueId val="{00000000-3999-4E64-AB36-6C3AB8080F03}"/>
            </c:ext>
          </c:extLst>
        </c:ser>
        <c:ser>
          <c:idx val="1"/>
          <c:order val="1"/>
          <c:tx>
            <c:strRef>
              <c:f>Calculations!$D$2</c:f>
              <c:strCache>
                <c:ptCount val="1"/>
                <c:pt idx="0">
                  <c:v>Volume</c:v>
                </c:pt>
              </c:strCache>
            </c:strRef>
          </c:tx>
          <c:spPr>
            <a:ln w="28575" cap="rnd">
              <a:solidFill>
                <a:schemeClr val="accent2"/>
              </a:solidFill>
              <a:round/>
            </a:ln>
            <a:effectLst/>
          </c:spPr>
          <c:marker>
            <c:symbol val="none"/>
          </c:marker>
          <c:cat>
            <c:numRef>
              <c:f>Calculations!$B$3:$B$1256</c:f>
              <c:numCache>
                <c:formatCode>m/d/yyyy</c:formatCode>
                <c:ptCount val="1254"/>
                <c:pt idx="0">
                  <c:v>45868</c:v>
                </c:pt>
                <c:pt idx="1">
                  <c:v>45867</c:v>
                </c:pt>
                <c:pt idx="2">
                  <c:v>45866</c:v>
                </c:pt>
                <c:pt idx="3">
                  <c:v>45865</c:v>
                </c:pt>
                <c:pt idx="4">
                  <c:v>45864</c:v>
                </c:pt>
                <c:pt idx="5">
                  <c:v>45863</c:v>
                </c:pt>
                <c:pt idx="6">
                  <c:v>45862</c:v>
                </c:pt>
                <c:pt idx="7">
                  <c:v>45861</c:v>
                </c:pt>
                <c:pt idx="8">
                  <c:v>45860</c:v>
                </c:pt>
                <c:pt idx="9">
                  <c:v>45859</c:v>
                </c:pt>
                <c:pt idx="10">
                  <c:v>45858</c:v>
                </c:pt>
                <c:pt idx="11">
                  <c:v>45857</c:v>
                </c:pt>
                <c:pt idx="12">
                  <c:v>45856</c:v>
                </c:pt>
                <c:pt idx="13">
                  <c:v>45855</c:v>
                </c:pt>
                <c:pt idx="14">
                  <c:v>45854</c:v>
                </c:pt>
                <c:pt idx="15">
                  <c:v>45853</c:v>
                </c:pt>
                <c:pt idx="16">
                  <c:v>45852</c:v>
                </c:pt>
                <c:pt idx="17">
                  <c:v>45851</c:v>
                </c:pt>
                <c:pt idx="18">
                  <c:v>45850</c:v>
                </c:pt>
                <c:pt idx="19">
                  <c:v>45849</c:v>
                </c:pt>
                <c:pt idx="20">
                  <c:v>45848</c:v>
                </c:pt>
                <c:pt idx="21">
                  <c:v>45847</c:v>
                </c:pt>
                <c:pt idx="22">
                  <c:v>45846</c:v>
                </c:pt>
                <c:pt idx="23">
                  <c:v>45845</c:v>
                </c:pt>
                <c:pt idx="24">
                  <c:v>45844</c:v>
                </c:pt>
                <c:pt idx="25">
                  <c:v>45843</c:v>
                </c:pt>
                <c:pt idx="26">
                  <c:v>45842</c:v>
                </c:pt>
                <c:pt idx="27">
                  <c:v>45841</c:v>
                </c:pt>
                <c:pt idx="28">
                  <c:v>45840</c:v>
                </c:pt>
                <c:pt idx="29">
                  <c:v>45839</c:v>
                </c:pt>
                <c:pt idx="30">
                  <c:v>45838</c:v>
                </c:pt>
                <c:pt idx="31">
                  <c:v>45837</c:v>
                </c:pt>
                <c:pt idx="32">
                  <c:v>45836</c:v>
                </c:pt>
                <c:pt idx="33">
                  <c:v>45835</c:v>
                </c:pt>
                <c:pt idx="34">
                  <c:v>45834</c:v>
                </c:pt>
                <c:pt idx="35">
                  <c:v>45833</c:v>
                </c:pt>
                <c:pt idx="36">
                  <c:v>45832</c:v>
                </c:pt>
                <c:pt idx="37">
                  <c:v>45831</c:v>
                </c:pt>
                <c:pt idx="38">
                  <c:v>45830</c:v>
                </c:pt>
                <c:pt idx="39">
                  <c:v>45829</c:v>
                </c:pt>
                <c:pt idx="40">
                  <c:v>45828</c:v>
                </c:pt>
                <c:pt idx="41">
                  <c:v>45827</c:v>
                </c:pt>
                <c:pt idx="42">
                  <c:v>45826</c:v>
                </c:pt>
                <c:pt idx="43">
                  <c:v>45825</c:v>
                </c:pt>
                <c:pt idx="44">
                  <c:v>45824</c:v>
                </c:pt>
                <c:pt idx="45">
                  <c:v>45823</c:v>
                </c:pt>
                <c:pt idx="46">
                  <c:v>45822</c:v>
                </c:pt>
                <c:pt idx="47">
                  <c:v>45821</c:v>
                </c:pt>
                <c:pt idx="48">
                  <c:v>45820</c:v>
                </c:pt>
                <c:pt idx="49">
                  <c:v>45819</c:v>
                </c:pt>
                <c:pt idx="50">
                  <c:v>45818</c:v>
                </c:pt>
                <c:pt idx="51">
                  <c:v>45817</c:v>
                </c:pt>
                <c:pt idx="52">
                  <c:v>45816</c:v>
                </c:pt>
                <c:pt idx="53">
                  <c:v>45815</c:v>
                </c:pt>
                <c:pt idx="54">
                  <c:v>45814</c:v>
                </c:pt>
                <c:pt idx="55">
                  <c:v>45813</c:v>
                </c:pt>
                <c:pt idx="56">
                  <c:v>45812</c:v>
                </c:pt>
                <c:pt idx="57">
                  <c:v>45811</c:v>
                </c:pt>
                <c:pt idx="58">
                  <c:v>45810</c:v>
                </c:pt>
                <c:pt idx="59">
                  <c:v>45809</c:v>
                </c:pt>
                <c:pt idx="60">
                  <c:v>45808</c:v>
                </c:pt>
                <c:pt idx="61">
                  <c:v>45807</c:v>
                </c:pt>
                <c:pt idx="62">
                  <c:v>45806</c:v>
                </c:pt>
                <c:pt idx="63">
                  <c:v>45805</c:v>
                </c:pt>
                <c:pt idx="64">
                  <c:v>45804</c:v>
                </c:pt>
                <c:pt idx="65">
                  <c:v>45803</c:v>
                </c:pt>
                <c:pt idx="66">
                  <c:v>45802</c:v>
                </c:pt>
                <c:pt idx="67">
                  <c:v>45801</c:v>
                </c:pt>
                <c:pt idx="68">
                  <c:v>45800</c:v>
                </c:pt>
                <c:pt idx="69">
                  <c:v>45799</c:v>
                </c:pt>
                <c:pt idx="70">
                  <c:v>45798</c:v>
                </c:pt>
                <c:pt idx="71">
                  <c:v>45797</c:v>
                </c:pt>
                <c:pt idx="72">
                  <c:v>45796</c:v>
                </c:pt>
                <c:pt idx="73">
                  <c:v>45795</c:v>
                </c:pt>
                <c:pt idx="74">
                  <c:v>45794</c:v>
                </c:pt>
                <c:pt idx="75">
                  <c:v>45793</c:v>
                </c:pt>
                <c:pt idx="76">
                  <c:v>45792</c:v>
                </c:pt>
                <c:pt idx="77">
                  <c:v>45791</c:v>
                </c:pt>
                <c:pt idx="78">
                  <c:v>45790</c:v>
                </c:pt>
                <c:pt idx="79">
                  <c:v>45789</c:v>
                </c:pt>
                <c:pt idx="80">
                  <c:v>45788</c:v>
                </c:pt>
                <c:pt idx="81">
                  <c:v>45787</c:v>
                </c:pt>
                <c:pt idx="82">
                  <c:v>45786</c:v>
                </c:pt>
                <c:pt idx="83">
                  <c:v>45785</c:v>
                </c:pt>
                <c:pt idx="84">
                  <c:v>45784</c:v>
                </c:pt>
                <c:pt idx="85">
                  <c:v>45783</c:v>
                </c:pt>
                <c:pt idx="86">
                  <c:v>45782</c:v>
                </c:pt>
                <c:pt idx="87">
                  <c:v>45781</c:v>
                </c:pt>
                <c:pt idx="88">
                  <c:v>45780</c:v>
                </c:pt>
                <c:pt idx="89">
                  <c:v>45779</c:v>
                </c:pt>
                <c:pt idx="90">
                  <c:v>45778</c:v>
                </c:pt>
                <c:pt idx="91">
                  <c:v>45777</c:v>
                </c:pt>
                <c:pt idx="92">
                  <c:v>45776</c:v>
                </c:pt>
                <c:pt idx="93">
                  <c:v>45775</c:v>
                </c:pt>
                <c:pt idx="94">
                  <c:v>45774</c:v>
                </c:pt>
                <c:pt idx="95">
                  <c:v>45773</c:v>
                </c:pt>
                <c:pt idx="96">
                  <c:v>45772</c:v>
                </c:pt>
                <c:pt idx="97">
                  <c:v>45771</c:v>
                </c:pt>
                <c:pt idx="98">
                  <c:v>45770</c:v>
                </c:pt>
                <c:pt idx="99">
                  <c:v>45769</c:v>
                </c:pt>
                <c:pt idx="100">
                  <c:v>45768</c:v>
                </c:pt>
                <c:pt idx="101">
                  <c:v>45767</c:v>
                </c:pt>
                <c:pt idx="102">
                  <c:v>45766</c:v>
                </c:pt>
                <c:pt idx="103">
                  <c:v>45765</c:v>
                </c:pt>
                <c:pt idx="104">
                  <c:v>45764</c:v>
                </c:pt>
                <c:pt idx="105">
                  <c:v>45763</c:v>
                </c:pt>
                <c:pt idx="106">
                  <c:v>45762</c:v>
                </c:pt>
                <c:pt idx="107">
                  <c:v>45761</c:v>
                </c:pt>
                <c:pt idx="108">
                  <c:v>45760</c:v>
                </c:pt>
                <c:pt idx="109">
                  <c:v>45759</c:v>
                </c:pt>
                <c:pt idx="110">
                  <c:v>45758</c:v>
                </c:pt>
                <c:pt idx="111">
                  <c:v>45757</c:v>
                </c:pt>
                <c:pt idx="112">
                  <c:v>45756</c:v>
                </c:pt>
                <c:pt idx="113">
                  <c:v>45755</c:v>
                </c:pt>
                <c:pt idx="114">
                  <c:v>45754</c:v>
                </c:pt>
                <c:pt idx="115">
                  <c:v>45753</c:v>
                </c:pt>
                <c:pt idx="116">
                  <c:v>45752</c:v>
                </c:pt>
                <c:pt idx="117">
                  <c:v>45751</c:v>
                </c:pt>
                <c:pt idx="118">
                  <c:v>45750</c:v>
                </c:pt>
                <c:pt idx="119">
                  <c:v>45749</c:v>
                </c:pt>
                <c:pt idx="120">
                  <c:v>45748</c:v>
                </c:pt>
                <c:pt idx="121">
                  <c:v>45747</c:v>
                </c:pt>
                <c:pt idx="122">
                  <c:v>45746</c:v>
                </c:pt>
                <c:pt idx="123">
                  <c:v>45745</c:v>
                </c:pt>
                <c:pt idx="124">
                  <c:v>45744</c:v>
                </c:pt>
                <c:pt idx="125">
                  <c:v>45743</c:v>
                </c:pt>
                <c:pt idx="126">
                  <c:v>45742</c:v>
                </c:pt>
                <c:pt idx="127">
                  <c:v>45741</c:v>
                </c:pt>
                <c:pt idx="128">
                  <c:v>45740</c:v>
                </c:pt>
                <c:pt idx="129">
                  <c:v>45739</c:v>
                </c:pt>
                <c:pt idx="130">
                  <c:v>45738</c:v>
                </c:pt>
                <c:pt idx="131">
                  <c:v>45737</c:v>
                </c:pt>
                <c:pt idx="132">
                  <c:v>45736</c:v>
                </c:pt>
                <c:pt idx="133">
                  <c:v>45735</c:v>
                </c:pt>
                <c:pt idx="134">
                  <c:v>45734</c:v>
                </c:pt>
                <c:pt idx="135">
                  <c:v>45733</c:v>
                </c:pt>
                <c:pt idx="136">
                  <c:v>45732</c:v>
                </c:pt>
                <c:pt idx="137">
                  <c:v>45731</c:v>
                </c:pt>
                <c:pt idx="138">
                  <c:v>45730</c:v>
                </c:pt>
                <c:pt idx="139">
                  <c:v>45729</c:v>
                </c:pt>
                <c:pt idx="140">
                  <c:v>45728</c:v>
                </c:pt>
                <c:pt idx="141">
                  <c:v>45727</c:v>
                </c:pt>
                <c:pt idx="142">
                  <c:v>45726</c:v>
                </c:pt>
                <c:pt idx="143">
                  <c:v>45725</c:v>
                </c:pt>
                <c:pt idx="144">
                  <c:v>45724</c:v>
                </c:pt>
                <c:pt idx="145">
                  <c:v>45723</c:v>
                </c:pt>
                <c:pt idx="146">
                  <c:v>45722</c:v>
                </c:pt>
                <c:pt idx="147">
                  <c:v>45721</c:v>
                </c:pt>
                <c:pt idx="148">
                  <c:v>45720</c:v>
                </c:pt>
                <c:pt idx="149">
                  <c:v>45719</c:v>
                </c:pt>
                <c:pt idx="150">
                  <c:v>45718</c:v>
                </c:pt>
                <c:pt idx="151">
                  <c:v>45717</c:v>
                </c:pt>
                <c:pt idx="152">
                  <c:v>45716</c:v>
                </c:pt>
                <c:pt idx="153">
                  <c:v>45715</c:v>
                </c:pt>
                <c:pt idx="154">
                  <c:v>45714</c:v>
                </c:pt>
                <c:pt idx="155">
                  <c:v>45713</c:v>
                </c:pt>
                <c:pt idx="156">
                  <c:v>45712</c:v>
                </c:pt>
                <c:pt idx="157">
                  <c:v>45711</c:v>
                </c:pt>
                <c:pt idx="158">
                  <c:v>45710</c:v>
                </c:pt>
                <c:pt idx="159">
                  <c:v>45709</c:v>
                </c:pt>
                <c:pt idx="160">
                  <c:v>45708</c:v>
                </c:pt>
                <c:pt idx="161">
                  <c:v>45707</c:v>
                </c:pt>
                <c:pt idx="162">
                  <c:v>45706</c:v>
                </c:pt>
                <c:pt idx="163">
                  <c:v>45705</c:v>
                </c:pt>
                <c:pt idx="164">
                  <c:v>45704</c:v>
                </c:pt>
                <c:pt idx="165">
                  <c:v>45703</c:v>
                </c:pt>
                <c:pt idx="166">
                  <c:v>45702</c:v>
                </c:pt>
                <c:pt idx="167">
                  <c:v>45701</c:v>
                </c:pt>
                <c:pt idx="168">
                  <c:v>45700</c:v>
                </c:pt>
                <c:pt idx="169">
                  <c:v>45699</c:v>
                </c:pt>
                <c:pt idx="170">
                  <c:v>45698</c:v>
                </c:pt>
                <c:pt idx="171">
                  <c:v>45697</c:v>
                </c:pt>
                <c:pt idx="172">
                  <c:v>45696</c:v>
                </c:pt>
                <c:pt idx="173">
                  <c:v>45695</c:v>
                </c:pt>
                <c:pt idx="174">
                  <c:v>45694</c:v>
                </c:pt>
                <c:pt idx="175">
                  <c:v>45693</c:v>
                </c:pt>
                <c:pt idx="176">
                  <c:v>45692</c:v>
                </c:pt>
                <c:pt idx="177">
                  <c:v>45691</c:v>
                </c:pt>
                <c:pt idx="178">
                  <c:v>45690</c:v>
                </c:pt>
                <c:pt idx="179">
                  <c:v>45689</c:v>
                </c:pt>
                <c:pt idx="180">
                  <c:v>45688</c:v>
                </c:pt>
                <c:pt idx="181">
                  <c:v>45687</c:v>
                </c:pt>
                <c:pt idx="182">
                  <c:v>45686</c:v>
                </c:pt>
                <c:pt idx="183">
                  <c:v>45685</c:v>
                </c:pt>
                <c:pt idx="184">
                  <c:v>45684</c:v>
                </c:pt>
                <c:pt idx="185">
                  <c:v>45683</c:v>
                </c:pt>
                <c:pt idx="186">
                  <c:v>45682</c:v>
                </c:pt>
                <c:pt idx="187">
                  <c:v>45681</c:v>
                </c:pt>
                <c:pt idx="188">
                  <c:v>45680</c:v>
                </c:pt>
                <c:pt idx="189">
                  <c:v>45679</c:v>
                </c:pt>
                <c:pt idx="190">
                  <c:v>45678</c:v>
                </c:pt>
                <c:pt idx="191">
                  <c:v>45677</c:v>
                </c:pt>
                <c:pt idx="192">
                  <c:v>45676</c:v>
                </c:pt>
                <c:pt idx="193">
                  <c:v>45675</c:v>
                </c:pt>
                <c:pt idx="194">
                  <c:v>45674</c:v>
                </c:pt>
                <c:pt idx="195">
                  <c:v>45673</c:v>
                </c:pt>
                <c:pt idx="196">
                  <c:v>45672</c:v>
                </c:pt>
                <c:pt idx="197">
                  <c:v>45671</c:v>
                </c:pt>
                <c:pt idx="198">
                  <c:v>45670</c:v>
                </c:pt>
                <c:pt idx="199">
                  <c:v>45669</c:v>
                </c:pt>
                <c:pt idx="200">
                  <c:v>45668</c:v>
                </c:pt>
                <c:pt idx="201">
                  <c:v>45667</c:v>
                </c:pt>
                <c:pt idx="202">
                  <c:v>45666</c:v>
                </c:pt>
                <c:pt idx="203">
                  <c:v>45665</c:v>
                </c:pt>
                <c:pt idx="204">
                  <c:v>45664</c:v>
                </c:pt>
                <c:pt idx="205">
                  <c:v>45663</c:v>
                </c:pt>
                <c:pt idx="206">
                  <c:v>45662</c:v>
                </c:pt>
                <c:pt idx="207">
                  <c:v>45661</c:v>
                </c:pt>
                <c:pt idx="208">
                  <c:v>45660</c:v>
                </c:pt>
                <c:pt idx="209">
                  <c:v>45659</c:v>
                </c:pt>
                <c:pt idx="210">
                  <c:v>45658</c:v>
                </c:pt>
                <c:pt idx="211">
                  <c:v>45657</c:v>
                </c:pt>
                <c:pt idx="212">
                  <c:v>45656</c:v>
                </c:pt>
                <c:pt idx="213">
                  <c:v>45655</c:v>
                </c:pt>
                <c:pt idx="214">
                  <c:v>45654</c:v>
                </c:pt>
                <c:pt idx="215">
                  <c:v>45653</c:v>
                </c:pt>
                <c:pt idx="216">
                  <c:v>45652</c:v>
                </c:pt>
                <c:pt idx="217">
                  <c:v>45651</c:v>
                </c:pt>
                <c:pt idx="218">
                  <c:v>45650</c:v>
                </c:pt>
                <c:pt idx="219">
                  <c:v>45649</c:v>
                </c:pt>
                <c:pt idx="220">
                  <c:v>45648</c:v>
                </c:pt>
                <c:pt idx="221">
                  <c:v>45647</c:v>
                </c:pt>
                <c:pt idx="222">
                  <c:v>45646</c:v>
                </c:pt>
                <c:pt idx="223">
                  <c:v>45645</c:v>
                </c:pt>
                <c:pt idx="224">
                  <c:v>45644</c:v>
                </c:pt>
                <c:pt idx="225">
                  <c:v>45643</c:v>
                </c:pt>
                <c:pt idx="226">
                  <c:v>45642</c:v>
                </c:pt>
                <c:pt idx="227">
                  <c:v>45641</c:v>
                </c:pt>
                <c:pt idx="228">
                  <c:v>45640</c:v>
                </c:pt>
                <c:pt idx="229">
                  <c:v>45639</c:v>
                </c:pt>
                <c:pt idx="230">
                  <c:v>45638</c:v>
                </c:pt>
                <c:pt idx="231">
                  <c:v>45637</c:v>
                </c:pt>
                <c:pt idx="232">
                  <c:v>45636</c:v>
                </c:pt>
                <c:pt idx="233">
                  <c:v>45635</c:v>
                </c:pt>
                <c:pt idx="234">
                  <c:v>45634</c:v>
                </c:pt>
                <c:pt idx="235">
                  <c:v>45633</c:v>
                </c:pt>
                <c:pt idx="236">
                  <c:v>45632</c:v>
                </c:pt>
                <c:pt idx="237">
                  <c:v>45631</c:v>
                </c:pt>
                <c:pt idx="238">
                  <c:v>45630</c:v>
                </c:pt>
                <c:pt idx="239">
                  <c:v>45629</c:v>
                </c:pt>
                <c:pt idx="240">
                  <c:v>45628</c:v>
                </c:pt>
                <c:pt idx="241">
                  <c:v>45627</c:v>
                </c:pt>
                <c:pt idx="242">
                  <c:v>45626</c:v>
                </c:pt>
                <c:pt idx="243">
                  <c:v>45625</c:v>
                </c:pt>
                <c:pt idx="244">
                  <c:v>45624</c:v>
                </c:pt>
                <c:pt idx="245">
                  <c:v>45623</c:v>
                </c:pt>
                <c:pt idx="246">
                  <c:v>45622</c:v>
                </c:pt>
                <c:pt idx="247">
                  <c:v>45621</c:v>
                </c:pt>
                <c:pt idx="248">
                  <c:v>45620</c:v>
                </c:pt>
                <c:pt idx="249">
                  <c:v>45619</c:v>
                </c:pt>
                <c:pt idx="250">
                  <c:v>45618</c:v>
                </c:pt>
                <c:pt idx="251">
                  <c:v>45617</c:v>
                </c:pt>
                <c:pt idx="252">
                  <c:v>45616</c:v>
                </c:pt>
                <c:pt idx="253">
                  <c:v>45615</c:v>
                </c:pt>
                <c:pt idx="254">
                  <c:v>45614</c:v>
                </c:pt>
                <c:pt idx="255">
                  <c:v>45613</c:v>
                </c:pt>
                <c:pt idx="256">
                  <c:v>45612</c:v>
                </c:pt>
                <c:pt idx="257">
                  <c:v>45611</c:v>
                </c:pt>
                <c:pt idx="258">
                  <c:v>45610</c:v>
                </c:pt>
                <c:pt idx="259">
                  <c:v>45609</c:v>
                </c:pt>
                <c:pt idx="260">
                  <c:v>45608</c:v>
                </c:pt>
                <c:pt idx="261">
                  <c:v>45607</c:v>
                </c:pt>
                <c:pt idx="262">
                  <c:v>45606</c:v>
                </c:pt>
                <c:pt idx="263">
                  <c:v>45605</c:v>
                </c:pt>
                <c:pt idx="264">
                  <c:v>45604</c:v>
                </c:pt>
                <c:pt idx="265">
                  <c:v>45603</c:v>
                </c:pt>
                <c:pt idx="266">
                  <c:v>45602</c:v>
                </c:pt>
                <c:pt idx="267">
                  <c:v>45601</c:v>
                </c:pt>
                <c:pt idx="268">
                  <c:v>45600</c:v>
                </c:pt>
                <c:pt idx="269">
                  <c:v>45599</c:v>
                </c:pt>
                <c:pt idx="270">
                  <c:v>45598</c:v>
                </c:pt>
                <c:pt idx="271">
                  <c:v>45597</c:v>
                </c:pt>
                <c:pt idx="272">
                  <c:v>45596</c:v>
                </c:pt>
                <c:pt idx="273">
                  <c:v>45595</c:v>
                </c:pt>
                <c:pt idx="274">
                  <c:v>45594</c:v>
                </c:pt>
                <c:pt idx="275">
                  <c:v>45593</c:v>
                </c:pt>
                <c:pt idx="276">
                  <c:v>45592</c:v>
                </c:pt>
                <c:pt idx="277">
                  <c:v>45591</c:v>
                </c:pt>
                <c:pt idx="278">
                  <c:v>45590</c:v>
                </c:pt>
                <c:pt idx="279">
                  <c:v>45589</c:v>
                </c:pt>
                <c:pt idx="280">
                  <c:v>45588</c:v>
                </c:pt>
                <c:pt idx="281">
                  <c:v>45587</c:v>
                </c:pt>
                <c:pt idx="282">
                  <c:v>45586</c:v>
                </c:pt>
                <c:pt idx="283">
                  <c:v>45585</c:v>
                </c:pt>
                <c:pt idx="284">
                  <c:v>45584</c:v>
                </c:pt>
                <c:pt idx="285">
                  <c:v>45583</c:v>
                </c:pt>
                <c:pt idx="286">
                  <c:v>45582</c:v>
                </c:pt>
                <c:pt idx="287">
                  <c:v>45581</c:v>
                </c:pt>
                <c:pt idx="288">
                  <c:v>45580</c:v>
                </c:pt>
                <c:pt idx="289">
                  <c:v>45579</c:v>
                </c:pt>
                <c:pt idx="290">
                  <c:v>45578</c:v>
                </c:pt>
                <c:pt idx="291">
                  <c:v>45577</c:v>
                </c:pt>
                <c:pt idx="292">
                  <c:v>45576</c:v>
                </c:pt>
                <c:pt idx="293">
                  <c:v>45575</c:v>
                </c:pt>
                <c:pt idx="294">
                  <c:v>45574</c:v>
                </c:pt>
                <c:pt idx="295">
                  <c:v>45573</c:v>
                </c:pt>
                <c:pt idx="296">
                  <c:v>45572</c:v>
                </c:pt>
                <c:pt idx="297">
                  <c:v>45571</c:v>
                </c:pt>
                <c:pt idx="298">
                  <c:v>45570</c:v>
                </c:pt>
                <c:pt idx="299">
                  <c:v>45569</c:v>
                </c:pt>
                <c:pt idx="300">
                  <c:v>45568</c:v>
                </c:pt>
                <c:pt idx="301">
                  <c:v>45567</c:v>
                </c:pt>
                <c:pt idx="302">
                  <c:v>45566</c:v>
                </c:pt>
                <c:pt idx="303">
                  <c:v>45565</c:v>
                </c:pt>
                <c:pt idx="304">
                  <c:v>45564</c:v>
                </c:pt>
                <c:pt idx="305">
                  <c:v>45563</c:v>
                </c:pt>
                <c:pt idx="306">
                  <c:v>45562</c:v>
                </c:pt>
                <c:pt idx="307">
                  <c:v>45561</c:v>
                </c:pt>
                <c:pt idx="308">
                  <c:v>45560</c:v>
                </c:pt>
                <c:pt idx="309">
                  <c:v>45559</c:v>
                </c:pt>
                <c:pt idx="310">
                  <c:v>45558</c:v>
                </c:pt>
                <c:pt idx="311">
                  <c:v>45557</c:v>
                </c:pt>
                <c:pt idx="312">
                  <c:v>45556</c:v>
                </c:pt>
                <c:pt idx="313">
                  <c:v>45555</c:v>
                </c:pt>
                <c:pt idx="314">
                  <c:v>45554</c:v>
                </c:pt>
                <c:pt idx="315">
                  <c:v>45553</c:v>
                </c:pt>
                <c:pt idx="316">
                  <c:v>45552</c:v>
                </c:pt>
                <c:pt idx="317">
                  <c:v>45551</c:v>
                </c:pt>
                <c:pt idx="318">
                  <c:v>45550</c:v>
                </c:pt>
                <c:pt idx="319">
                  <c:v>45549</c:v>
                </c:pt>
                <c:pt idx="320">
                  <c:v>45548</c:v>
                </c:pt>
                <c:pt idx="321">
                  <c:v>45547</c:v>
                </c:pt>
                <c:pt idx="322">
                  <c:v>45546</c:v>
                </c:pt>
                <c:pt idx="323">
                  <c:v>45545</c:v>
                </c:pt>
                <c:pt idx="324">
                  <c:v>45544</c:v>
                </c:pt>
                <c:pt idx="325">
                  <c:v>45543</c:v>
                </c:pt>
                <c:pt idx="326">
                  <c:v>45542</c:v>
                </c:pt>
                <c:pt idx="327">
                  <c:v>45541</c:v>
                </c:pt>
                <c:pt idx="328">
                  <c:v>45540</c:v>
                </c:pt>
                <c:pt idx="329">
                  <c:v>45539</c:v>
                </c:pt>
                <c:pt idx="330">
                  <c:v>45538</c:v>
                </c:pt>
                <c:pt idx="331">
                  <c:v>45537</c:v>
                </c:pt>
                <c:pt idx="332">
                  <c:v>45536</c:v>
                </c:pt>
                <c:pt idx="333">
                  <c:v>45535</c:v>
                </c:pt>
                <c:pt idx="334">
                  <c:v>45534</c:v>
                </c:pt>
                <c:pt idx="335">
                  <c:v>45533</c:v>
                </c:pt>
                <c:pt idx="336">
                  <c:v>45532</c:v>
                </c:pt>
                <c:pt idx="337">
                  <c:v>45531</c:v>
                </c:pt>
                <c:pt idx="338">
                  <c:v>45530</c:v>
                </c:pt>
                <c:pt idx="339">
                  <c:v>45529</c:v>
                </c:pt>
                <c:pt idx="340">
                  <c:v>45528</c:v>
                </c:pt>
                <c:pt idx="341">
                  <c:v>45527</c:v>
                </c:pt>
                <c:pt idx="342">
                  <c:v>45526</c:v>
                </c:pt>
                <c:pt idx="343">
                  <c:v>45525</c:v>
                </c:pt>
                <c:pt idx="344">
                  <c:v>45524</c:v>
                </c:pt>
                <c:pt idx="345">
                  <c:v>45523</c:v>
                </c:pt>
                <c:pt idx="346">
                  <c:v>45522</c:v>
                </c:pt>
                <c:pt idx="347">
                  <c:v>45521</c:v>
                </c:pt>
                <c:pt idx="348">
                  <c:v>45520</c:v>
                </c:pt>
                <c:pt idx="349">
                  <c:v>45519</c:v>
                </c:pt>
                <c:pt idx="350">
                  <c:v>45518</c:v>
                </c:pt>
                <c:pt idx="351">
                  <c:v>45517</c:v>
                </c:pt>
                <c:pt idx="352">
                  <c:v>45516</c:v>
                </c:pt>
                <c:pt idx="353">
                  <c:v>45515</c:v>
                </c:pt>
                <c:pt idx="354">
                  <c:v>45514</c:v>
                </c:pt>
                <c:pt idx="355">
                  <c:v>45513</c:v>
                </c:pt>
                <c:pt idx="356">
                  <c:v>45512</c:v>
                </c:pt>
                <c:pt idx="357">
                  <c:v>45511</c:v>
                </c:pt>
                <c:pt idx="358">
                  <c:v>45510</c:v>
                </c:pt>
                <c:pt idx="359">
                  <c:v>45509</c:v>
                </c:pt>
                <c:pt idx="360">
                  <c:v>45508</c:v>
                </c:pt>
                <c:pt idx="361">
                  <c:v>45507</c:v>
                </c:pt>
                <c:pt idx="362">
                  <c:v>45506</c:v>
                </c:pt>
                <c:pt idx="363">
                  <c:v>45505</c:v>
                </c:pt>
                <c:pt idx="364">
                  <c:v>45504</c:v>
                </c:pt>
                <c:pt idx="365">
                  <c:v>45503</c:v>
                </c:pt>
                <c:pt idx="366">
                  <c:v>45502</c:v>
                </c:pt>
                <c:pt idx="367">
                  <c:v>45501</c:v>
                </c:pt>
                <c:pt idx="368">
                  <c:v>45500</c:v>
                </c:pt>
                <c:pt idx="369">
                  <c:v>45499</c:v>
                </c:pt>
                <c:pt idx="370">
                  <c:v>45498</c:v>
                </c:pt>
                <c:pt idx="371">
                  <c:v>45497</c:v>
                </c:pt>
                <c:pt idx="372">
                  <c:v>45496</c:v>
                </c:pt>
                <c:pt idx="373">
                  <c:v>45495</c:v>
                </c:pt>
                <c:pt idx="374">
                  <c:v>45494</c:v>
                </c:pt>
                <c:pt idx="375">
                  <c:v>45493</c:v>
                </c:pt>
                <c:pt idx="376">
                  <c:v>45492</c:v>
                </c:pt>
                <c:pt idx="377">
                  <c:v>45491</c:v>
                </c:pt>
                <c:pt idx="378">
                  <c:v>45490</c:v>
                </c:pt>
                <c:pt idx="379">
                  <c:v>45489</c:v>
                </c:pt>
                <c:pt idx="380">
                  <c:v>45488</c:v>
                </c:pt>
                <c:pt idx="381">
                  <c:v>45487</c:v>
                </c:pt>
                <c:pt idx="382">
                  <c:v>45486</c:v>
                </c:pt>
                <c:pt idx="383">
                  <c:v>45485</c:v>
                </c:pt>
                <c:pt idx="384">
                  <c:v>45484</c:v>
                </c:pt>
                <c:pt idx="385">
                  <c:v>45483</c:v>
                </c:pt>
                <c:pt idx="386">
                  <c:v>45482</c:v>
                </c:pt>
                <c:pt idx="387">
                  <c:v>45481</c:v>
                </c:pt>
                <c:pt idx="388">
                  <c:v>45480</c:v>
                </c:pt>
                <c:pt idx="389">
                  <c:v>45479</c:v>
                </c:pt>
                <c:pt idx="390">
                  <c:v>45478</c:v>
                </c:pt>
                <c:pt idx="391">
                  <c:v>45477</c:v>
                </c:pt>
                <c:pt idx="392">
                  <c:v>45476</c:v>
                </c:pt>
                <c:pt idx="393">
                  <c:v>45475</c:v>
                </c:pt>
                <c:pt idx="394">
                  <c:v>45474</c:v>
                </c:pt>
                <c:pt idx="395">
                  <c:v>45473</c:v>
                </c:pt>
                <c:pt idx="396">
                  <c:v>45472</c:v>
                </c:pt>
                <c:pt idx="397">
                  <c:v>45471</c:v>
                </c:pt>
                <c:pt idx="398">
                  <c:v>45470</c:v>
                </c:pt>
                <c:pt idx="399">
                  <c:v>45469</c:v>
                </c:pt>
                <c:pt idx="400">
                  <c:v>45468</c:v>
                </c:pt>
                <c:pt idx="401">
                  <c:v>45467</c:v>
                </c:pt>
                <c:pt idx="402">
                  <c:v>45466</c:v>
                </c:pt>
                <c:pt idx="403">
                  <c:v>45465</c:v>
                </c:pt>
                <c:pt idx="404">
                  <c:v>45464</c:v>
                </c:pt>
                <c:pt idx="405">
                  <c:v>45463</c:v>
                </c:pt>
                <c:pt idx="406">
                  <c:v>45462</c:v>
                </c:pt>
                <c:pt idx="407">
                  <c:v>45461</c:v>
                </c:pt>
                <c:pt idx="408">
                  <c:v>45460</c:v>
                </c:pt>
                <c:pt idx="409">
                  <c:v>45459</c:v>
                </c:pt>
                <c:pt idx="410">
                  <c:v>45458</c:v>
                </c:pt>
                <c:pt idx="411">
                  <c:v>45457</c:v>
                </c:pt>
                <c:pt idx="412">
                  <c:v>45456</c:v>
                </c:pt>
                <c:pt idx="413">
                  <c:v>45455</c:v>
                </c:pt>
                <c:pt idx="414">
                  <c:v>45454</c:v>
                </c:pt>
                <c:pt idx="415">
                  <c:v>45453</c:v>
                </c:pt>
                <c:pt idx="416">
                  <c:v>45452</c:v>
                </c:pt>
                <c:pt idx="417">
                  <c:v>45451</c:v>
                </c:pt>
                <c:pt idx="418">
                  <c:v>45450</c:v>
                </c:pt>
                <c:pt idx="419">
                  <c:v>45449</c:v>
                </c:pt>
                <c:pt idx="420">
                  <c:v>45448</c:v>
                </c:pt>
                <c:pt idx="421">
                  <c:v>45447</c:v>
                </c:pt>
                <c:pt idx="422">
                  <c:v>45446</c:v>
                </c:pt>
                <c:pt idx="423">
                  <c:v>45445</c:v>
                </c:pt>
                <c:pt idx="424">
                  <c:v>45444</c:v>
                </c:pt>
                <c:pt idx="425">
                  <c:v>45443</c:v>
                </c:pt>
                <c:pt idx="426">
                  <c:v>45442</c:v>
                </c:pt>
                <c:pt idx="427">
                  <c:v>45441</c:v>
                </c:pt>
                <c:pt idx="428">
                  <c:v>45440</c:v>
                </c:pt>
                <c:pt idx="429">
                  <c:v>45439</c:v>
                </c:pt>
                <c:pt idx="430">
                  <c:v>45438</c:v>
                </c:pt>
                <c:pt idx="431">
                  <c:v>45437</c:v>
                </c:pt>
                <c:pt idx="432">
                  <c:v>45436</c:v>
                </c:pt>
                <c:pt idx="433">
                  <c:v>45435</c:v>
                </c:pt>
                <c:pt idx="434">
                  <c:v>45434</c:v>
                </c:pt>
                <c:pt idx="435">
                  <c:v>45433</c:v>
                </c:pt>
                <c:pt idx="436">
                  <c:v>45432</c:v>
                </c:pt>
                <c:pt idx="437">
                  <c:v>45431</c:v>
                </c:pt>
                <c:pt idx="438">
                  <c:v>45430</c:v>
                </c:pt>
                <c:pt idx="439">
                  <c:v>45429</c:v>
                </c:pt>
                <c:pt idx="440">
                  <c:v>45428</c:v>
                </c:pt>
                <c:pt idx="441">
                  <c:v>45427</c:v>
                </c:pt>
                <c:pt idx="442">
                  <c:v>45426</c:v>
                </c:pt>
                <c:pt idx="443">
                  <c:v>45425</c:v>
                </c:pt>
                <c:pt idx="444">
                  <c:v>45424</c:v>
                </c:pt>
                <c:pt idx="445">
                  <c:v>45423</c:v>
                </c:pt>
                <c:pt idx="446">
                  <c:v>45422</c:v>
                </c:pt>
                <c:pt idx="447">
                  <c:v>45421</c:v>
                </c:pt>
                <c:pt idx="448">
                  <c:v>45420</c:v>
                </c:pt>
                <c:pt idx="449">
                  <c:v>45419</c:v>
                </c:pt>
                <c:pt idx="450">
                  <c:v>45418</c:v>
                </c:pt>
                <c:pt idx="451">
                  <c:v>45417</c:v>
                </c:pt>
                <c:pt idx="452">
                  <c:v>45416</c:v>
                </c:pt>
                <c:pt idx="453">
                  <c:v>45415</c:v>
                </c:pt>
                <c:pt idx="454">
                  <c:v>45414</c:v>
                </c:pt>
                <c:pt idx="455">
                  <c:v>45413</c:v>
                </c:pt>
                <c:pt idx="456">
                  <c:v>45412</c:v>
                </c:pt>
                <c:pt idx="457">
                  <c:v>45411</c:v>
                </c:pt>
                <c:pt idx="458">
                  <c:v>45410</c:v>
                </c:pt>
                <c:pt idx="459">
                  <c:v>45409</c:v>
                </c:pt>
                <c:pt idx="460">
                  <c:v>45408</c:v>
                </c:pt>
                <c:pt idx="461">
                  <c:v>45407</c:v>
                </c:pt>
                <c:pt idx="462">
                  <c:v>45406</c:v>
                </c:pt>
                <c:pt idx="463">
                  <c:v>45405</c:v>
                </c:pt>
                <c:pt idx="464">
                  <c:v>45404</c:v>
                </c:pt>
                <c:pt idx="465">
                  <c:v>45403</c:v>
                </c:pt>
                <c:pt idx="466">
                  <c:v>45402</c:v>
                </c:pt>
                <c:pt idx="467">
                  <c:v>45401</c:v>
                </c:pt>
                <c:pt idx="468">
                  <c:v>45400</c:v>
                </c:pt>
                <c:pt idx="469">
                  <c:v>45399</c:v>
                </c:pt>
                <c:pt idx="470">
                  <c:v>45398</c:v>
                </c:pt>
                <c:pt idx="471">
                  <c:v>45397</c:v>
                </c:pt>
                <c:pt idx="472">
                  <c:v>45396</c:v>
                </c:pt>
                <c:pt idx="473">
                  <c:v>45395</c:v>
                </c:pt>
                <c:pt idx="474">
                  <c:v>45394</c:v>
                </c:pt>
                <c:pt idx="475">
                  <c:v>45393</c:v>
                </c:pt>
                <c:pt idx="476">
                  <c:v>45392</c:v>
                </c:pt>
                <c:pt idx="477">
                  <c:v>45391</c:v>
                </c:pt>
                <c:pt idx="478">
                  <c:v>45390</c:v>
                </c:pt>
                <c:pt idx="479">
                  <c:v>45389</c:v>
                </c:pt>
                <c:pt idx="480">
                  <c:v>45388</c:v>
                </c:pt>
                <c:pt idx="481">
                  <c:v>45387</c:v>
                </c:pt>
                <c:pt idx="482">
                  <c:v>45386</c:v>
                </c:pt>
                <c:pt idx="483">
                  <c:v>45385</c:v>
                </c:pt>
                <c:pt idx="484">
                  <c:v>45384</c:v>
                </c:pt>
                <c:pt idx="485">
                  <c:v>45383</c:v>
                </c:pt>
                <c:pt idx="486">
                  <c:v>45382</c:v>
                </c:pt>
                <c:pt idx="487">
                  <c:v>45381</c:v>
                </c:pt>
                <c:pt idx="488">
                  <c:v>45380</c:v>
                </c:pt>
                <c:pt idx="489">
                  <c:v>45379</c:v>
                </c:pt>
                <c:pt idx="490">
                  <c:v>45378</c:v>
                </c:pt>
                <c:pt idx="491">
                  <c:v>45377</c:v>
                </c:pt>
                <c:pt idx="492">
                  <c:v>45376</c:v>
                </c:pt>
                <c:pt idx="493">
                  <c:v>45375</c:v>
                </c:pt>
                <c:pt idx="494">
                  <c:v>45374</c:v>
                </c:pt>
                <c:pt idx="495">
                  <c:v>45373</c:v>
                </c:pt>
                <c:pt idx="496">
                  <c:v>45372</c:v>
                </c:pt>
                <c:pt idx="497">
                  <c:v>45371</c:v>
                </c:pt>
                <c:pt idx="498">
                  <c:v>45370</c:v>
                </c:pt>
                <c:pt idx="499">
                  <c:v>45369</c:v>
                </c:pt>
                <c:pt idx="500">
                  <c:v>45368</c:v>
                </c:pt>
                <c:pt idx="501">
                  <c:v>45367</c:v>
                </c:pt>
                <c:pt idx="502">
                  <c:v>45366</c:v>
                </c:pt>
                <c:pt idx="503">
                  <c:v>45365</c:v>
                </c:pt>
                <c:pt idx="504">
                  <c:v>45364</c:v>
                </c:pt>
                <c:pt idx="505">
                  <c:v>45363</c:v>
                </c:pt>
                <c:pt idx="506">
                  <c:v>45362</c:v>
                </c:pt>
                <c:pt idx="507">
                  <c:v>45361</c:v>
                </c:pt>
                <c:pt idx="508">
                  <c:v>45360</c:v>
                </c:pt>
                <c:pt idx="509">
                  <c:v>45359</c:v>
                </c:pt>
                <c:pt idx="510">
                  <c:v>45358</c:v>
                </c:pt>
                <c:pt idx="511">
                  <c:v>45357</c:v>
                </c:pt>
                <c:pt idx="512">
                  <c:v>45356</c:v>
                </c:pt>
                <c:pt idx="513">
                  <c:v>45355</c:v>
                </c:pt>
                <c:pt idx="514">
                  <c:v>45354</c:v>
                </c:pt>
                <c:pt idx="515">
                  <c:v>45353</c:v>
                </c:pt>
                <c:pt idx="516">
                  <c:v>45352</c:v>
                </c:pt>
                <c:pt idx="517">
                  <c:v>45351</c:v>
                </c:pt>
                <c:pt idx="518">
                  <c:v>45350</c:v>
                </c:pt>
                <c:pt idx="519">
                  <c:v>45349</c:v>
                </c:pt>
                <c:pt idx="520">
                  <c:v>45348</c:v>
                </c:pt>
                <c:pt idx="521">
                  <c:v>45347</c:v>
                </c:pt>
                <c:pt idx="522">
                  <c:v>45346</c:v>
                </c:pt>
                <c:pt idx="523">
                  <c:v>45345</c:v>
                </c:pt>
                <c:pt idx="524">
                  <c:v>45344</c:v>
                </c:pt>
                <c:pt idx="525">
                  <c:v>45343</c:v>
                </c:pt>
                <c:pt idx="526">
                  <c:v>45342</c:v>
                </c:pt>
                <c:pt idx="527">
                  <c:v>45341</c:v>
                </c:pt>
                <c:pt idx="528">
                  <c:v>45340</c:v>
                </c:pt>
                <c:pt idx="529">
                  <c:v>45339</c:v>
                </c:pt>
                <c:pt idx="530">
                  <c:v>45338</c:v>
                </c:pt>
                <c:pt idx="531">
                  <c:v>45337</c:v>
                </c:pt>
                <c:pt idx="532">
                  <c:v>45336</c:v>
                </c:pt>
                <c:pt idx="533">
                  <c:v>45335</c:v>
                </c:pt>
                <c:pt idx="534">
                  <c:v>45334</c:v>
                </c:pt>
                <c:pt idx="535">
                  <c:v>45333</c:v>
                </c:pt>
                <c:pt idx="536">
                  <c:v>45332</c:v>
                </c:pt>
                <c:pt idx="537">
                  <c:v>45331</c:v>
                </c:pt>
                <c:pt idx="538">
                  <c:v>45330</c:v>
                </c:pt>
                <c:pt idx="539">
                  <c:v>45329</c:v>
                </c:pt>
                <c:pt idx="540">
                  <c:v>45328</c:v>
                </c:pt>
                <c:pt idx="541">
                  <c:v>45327</c:v>
                </c:pt>
                <c:pt idx="542">
                  <c:v>45326</c:v>
                </c:pt>
                <c:pt idx="543">
                  <c:v>45325</c:v>
                </c:pt>
                <c:pt idx="544">
                  <c:v>45324</c:v>
                </c:pt>
                <c:pt idx="545">
                  <c:v>45323</c:v>
                </c:pt>
                <c:pt idx="546">
                  <c:v>45322</c:v>
                </c:pt>
                <c:pt idx="547">
                  <c:v>45321</c:v>
                </c:pt>
                <c:pt idx="548">
                  <c:v>45320</c:v>
                </c:pt>
                <c:pt idx="549">
                  <c:v>45319</c:v>
                </c:pt>
                <c:pt idx="550">
                  <c:v>45318</c:v>
                </c:pt>
                <c:pt idx="551">
                  <c:v>45317</c:v>
                </c:pt>
                <c:pt idx="552">
                  <c:v>45316</c:v>
                </c:pt>
                <c:pt idx="553">
                  <c:v>45315</c:v>
                </c:pt>
                <c:pt idx="554">
                  <c:v>45314</c:v>
                </c:pt>
                <c:pt idx="555">
                  <c:v>45313</c:v>
                </c:pt>
                <c:pt idx="556">
                  <c:v>45312</c:v>
                </c:pt>
                <c:pt idx="557">
                  <c:v>45311</c:v>
                </c:pt>
                <c:pt idx="558">
                  <c:v>45310</c:v>
                </c:pt>
                <c:pt idx="559">
                  <c:v>45309</c:v>
                </c:pt>
                <c:pt idx="560">
                  <c:v>45308</c:v>
                </c:pt>
                <c:pt idx="561">
                  <c:v>45307</c:v>
                </c:pt>
                <c:pt idx="562">
                  <c:v>45306</c:v>
                </c:pt>
                <c:pt idx="563">
                  <c:v>45305</c:v>
                </c:pt>
                <c:pt idx="564">
                  <c:v>45304</c:v>
                </c:pt>
                <c:pt idx="565">
                  <c:v>45303</c:v>
                </c:pt>
                <c:pt idx="566">
                  <c:v>45302</c:v>
                </c:pt>
                <c:pt idx="567">
                  <c:v>45301</c:v>
                </c:pt>
                <c:pt idx="568">
                  <c:v>45300</c:v>
                </c:pt>
                <c:pt idx="569">
                  <c:v>45299</c:v>
                </c:pt>
                <c:pt idx="570">
                  <c:v>45298</c:v>
                </c:pt>
                <c:pt idx="571">
                  <c:v>45297</c:v>
                </c:pt>
                <c:pt idx="572">
                  <c:v>45296</c:v>
                </c:pt>
                <c:pt idx="573">
                  <c:v>45295</c:v>
                </c:pt>
                <c:pt idx="574">
                  <c:v>45294</c:v>
                </c:pt>
                <c:pt idx="575">
                  <c:v>45293</c:v>
                </c:pt>
                <c:pt idx="576">
                  <c:v>45292</c:v>
                </c:pt>
                <c:pt idx="577">
                  <c:v>45291</c:v>
                </c:pt>
                <c:pt idx="578">
                  <c:v>45290</c:v>
                </c:pt>
                <c:pt idx="579">
                  <c:v>45289</c:v>
                </c:pt>
                <c:pt idx="580">
                  <c:v>45288</c:v>
                </c:pt>
                <c:pt idx="581">
                  <c:v>45287</c:v>
                </c:pt>
                <c:pt idx="582">
                  <c:v>45286</c:v>
                </c:pt>
                <c:pt idx="583">
                  <c:v>45285</c:v>
                </c:pt>
                <c:pt idx="584">
                  <c:v>45284</c:v>
                </c:pt>
                <c:pt idx="585">
                  <c:v>45283</c:v>
                </c:pt>
                <c:pt idx="586">
                  <c:v>45282</c:v>
                </c:pt>
                <c:pt idx="587">
                  <c:v>45281</c:v>
                </c:pt>
                <c:pt idx="588">
                  <c:v>45280</c:v>
                </c:pt>
                <c:pt idx="589">
                  <c:v>45279</c:v>
                </c:pt>
                <c:pt idx="590">
                  <c:v>45278</c:v>
                </c:pt>
                <c:pt idx="591">
                  <c:v>45277</c:v>
                </c:pt>
                <c:pt idx="592">
                  <c:v>45276</c:v>
                </c:pt>
                <c:pt idx="593">
                  <c:v>45275</c:v>
                </c:pt>
                <c:pt idx="594">
                  <c:v>45274</c:v>
                </c:pt>
                <c:pt idx="595">
                  <c:v>45273</c:v>
                </c:pt>
                <c:pt idx="596">
                  <c:v>45272</c:v>
                </c:pt>
                <c:pt idx="597">
                  <c:v>45271</c:v>
                </c:pt>
                <c:pt idx="598">
                  <c:v>45270</c:v>
                </c:pt>
                <c:pt idx="599">
                  <c:v>45269</c:v>
                </c:pt>
                <c:pt idx="600">
                  <c:v>45268</c:v>
                </c:pt>
                <c:pt idx="601">
                  <c:v>45267</c:v>
                </c:pt>
                <c:pt idx="602">
                  <c:v>45266</c:v>
                </c:pt>
                <c:pt idx="603">
                  <c:v>45265</c:v>
                </c:pt>
                <c:pt idx="604">
                  <c:v>45264</c:v>
                </c:pt>
                <c:pt idx="605">
                  <c:v>45263</c:v>
                </c:pt>
                <c:pt idx="606">
                  <c:v>45262</c:v>
                </c:pt>
                <c:pt idx="607">
                  <c:v>45261</c:v>
                </c:pt>
                <c:pt idx="608">
                  <c:v>45260</c:v>
                </c:pt>
                <c:pt idx="609">
                  <c:v>45259</c:v>
                </c:pt>
                <c:pt idx="610">
                  <c:v>45258</c:v>
                </c:pt>
                <c:pt idx="611">
                  <c:v>45257</c:v>
                </c:pt>
                <c:pt idx="612">
                  <c:v>45256</c:v>
                </c:pt>
                <c:pt idx="613">
                  <c:v>45255</c:v>
                </c:pt>
                <c:pt idx="614">
                  <c:v>45254</c:v>
                </c:pt>
                <c:pt idx="615">
                  <c:v>45253</c:v>
                </c:pt>
                <c:pt idx="616">
                  <c:v>45252</c:v>
                </c:pt>
                <c:pt idx="617">
                  <c:v>45251</c:v>
                </c:pt>
                <c:pt idx="618">
                  <c:v>45250</c:v>
                </c:pt>
                <c:pt idx="619">
                  <c:v>45249</c:v>
                </c:pt>
                <c:pt idx="620">
                  <c:v>45248</c:v>
                </c:pt>
                <c:pt idx="621">
                  <c:v>45247</c:v>
                </c:pt>
                <c:pt idx="622">
                  <c:v>45246</c:v>
                </c:pt>
                <c:pt idx="623">
                  <c:v>45245</c:v>
                </c:pt>
                <c:pt idx="624">
                  <c:v>45244</c:v>
                </c:pt>
                <c:pt idx="625">
                  <c:v>45243</c:v>
                </c:pt>
                <c:pt idx="626">
                  <c:v>45242</c:v>
                </c:pt>
                <c:pt idx="627">
                  <c:v>45241</c:v>
                </c:pt>
                <c:pt idx="628">
                  <c:v>45240</c:v>
                </c:pt>
                <c:pt idx="629">
                  <c:v>45239</c:v>
                </c:pt>
                <c:pt idx="630">
                  <c:v>45238</c:v>
                </c:pt>
                <c:pt idx="631">
                  <c:v>45237</c:v>
                </c:pt>
                <c:pt idx="632">
                  <c:v>45236</c:v>
                </c:pt>
                <c:pt idx="633">
                  <c:v>45235</c:v>
                </c:pt>
                <c:pt idx="634">
                  <c:v>45234</c:v>
                </c:pt>
                <c:pt idx="635">
                  <c:v>45233</c:v>
                </c:pt>
                <c:pt idx="636">
                  <c:v>45232</c:v>
                </c:pt>
                <c:pt idx="637">
                  <c:v>45231</c:v>
                </c:pt>
                <c:pt idx="638">
                  <c:v>45230</c:v>
                </c:pt>
                <c:pt idx="639">
                  <c:v>45229</c:v>
                </c:pt>
                <c:pt idx="640">
                  <c:v>45228</c:v>
                </c:pt>
                <c:pt idx="641">
                  <c:v>45227</c:v>
                </c:pt>
                <c:pt idx="642">
                  <c:v>45226</c:v>
                </c:pt>
                <c:pt idx="643">
                  <c:v>45225</c:v>
                </c:pt>
                <c:pt idx="644">
                  <c:v>45224</c:v>
                </c:pt>
                <c:pt idx="645">
                  <c:v>45223</c:v>
                </c:pt>
                <c:pt idx="646">
                  <c:v>45222</c:v>
                </c:pt>
                <c:pt idx="647">
                  <c:v>45221</c:v>
                </c:pt>
                <c:pt idx="648">
                  <c:v>45220</c:v>
                </c:pt>
                <c:pt idx="649">
                  <c:v>45219</c:v>
                </c:pt>
                <c:pt idx="650">
                  <c:v>45218</c:v>
                </c:pt>
                <c:pt idx="651">
                  <c:v>45217</c:v>
                </c:pt>
                <c:pt idx="652">
                  <c:v>45216</c:v>
                </c:pt>
                <c:pt idx="653">
                  <c:v>45215</c:v>
                </c:pt>
                <c:pt idx="654">
                  <c:v>45214</c:v>
                </c:pt>
                <c:pt idx="655">
                  <c:v>45213</c:v>
                </c:pt>
                <c:pt idx="656">
                  <c:v>45212</c:v>
                </c:pt>
                <c:pt idx="657">
                  <c:v>45211</c:v>
                </c:pt>
                <c:pt idx="658">
                  <c:v>45210</c:v>
                </c:pt>
                <c:pt idx="659">
                  <c:v>45209</c:v>
                </c:pt>
                <c:pt idx="660">
                  <c:v>45208</c:v>
                </c:pt>
                <c:pt idx="661">
                  <c:v>45207</c:v>
                </c:pt>
                <c:pt idx="662">
                  <c:v>45206</c:v>
                </c:pt>
                <c:pt idx="663">
                  <c:v>45205</c:v>
                </c:pt>
                <c:pt idx="664">
                  <c:v>45204</c:v>
                </c:pt>
                <c:pt idx="665">
                  <c:v>45203</c:v>
                </c:pt>
                <c:pt idx="666">
                  <c:v>45202</c:v>
                </c:pt>
                <c:pt idx="667">
                  <c:v>45201</c:v>
                </c:pt>
                <c:pt idx="668">
                  <c:v>45200</c:v>
                </c:pt>
                <c:pt idx="669">
                  <c:v>45199</c:v>
                </c:pt>
                <c:pt idx="670">
                  <c:v>45198</c:v>
                </c:pt>
                <c:pt idx="671">
                  <c:v>45197</c:v>
                </c:pt>
                <c:pt idx="672">
                  <c:v>45196</c:v>
                </c:pt>
                <c:pt idx="673">
                  <c:v>45195</c:v>
                </c:pt>
                <c:pt idx="674">
                  <c:v>45194</c:v>
                </c:pt>
                <c:pt idx="675">
                  <c:v>45193</c:v>
                </c:pt>
                <c:pt idx="676">
                  <c:v>45192</c:v>
                </c:pt>
                <c:pt idx="677">
                  <c:v>45191</c:v>
                </c:pt>
                <c:pt idx="678">
                  <c:v>45190</c:v>
                </c:pt>
                <c:pt idx="679">
                  <c:v>45189</c:v>
                </c:pt>
                <c:pt idx="680">
                  <c:v>45188</c:v>
                </c:pt>
                <c:pt idx="681">
                  <c:v>45187</c:v>
                </c:pt>
                <c:pt idx="682">
                  <c:v>45186</c:v>
                </c:pt>
                <c:pt idx="683">
                  <c:v>45185</c:v>
                </c:pt>
                <c:pt idx="684">
                  <c:v>45184</c:v>
                </c:pt>
                <c:pt idx="685">
                  <c:v>45183</c:v>
                </c:pt>
                <c:pt idx="686">
                  <c:v>45182</c:v>
                </c:pt>
                <c:pt idx="687">
                  <c:v>45181</c:v>
                </c:pt>
                <c:pt idx="688">
                  <c:v>45180</c:v>
                </c:pt>
                <c:pt idx="689">
                  <c:v>45179</c:v>
                </c:pt>
                <c:pt idx="690">
                  <c:v>45178</c:v>
                </c:pt>
                <c:pt idx="691">
                  <c:v>45177</c:v>
                </c:pt>
                <c:pt idx="692">
                  <c:v>45176</c:v>
                </c:pt>
                <c:pt idx="693">
                  <c:v>45175</c:v>
                </c:pt>
                <c:pt idx="694">
                  <c:v>45174</c:v>
                </c:pt>
                <c:pt idx="695">
                  <c:v>45173</c:v>
                </c:pt>
                <c:pt idx="696">
                  <c:v>45172</c:v>
                </c:pt>
                <c:pt idx="697">
                  <c:v>45171</c:v>
                </c:pt>
                <c:pt idx="698">
                  <c:v>45170</c:v>
                </c:pt>
                <c:pt idx="699">
                  <c:v>45169</c:v>
                </c:pt>
                <c:pt idx="700">
                  <c:v>45168</c:v>
                </c:pt>
                <c:pt idx="701">
                  <c:v>45167</c:v>
                </c:pt>
                <c:pt idx="702">
                  <c:v>45166</c:v>
                </c:pt>
                <c:pt idx="703">
                  <c:v>45165</c:v>
                </c:pt>
                <c:pt idx="704">
                  <c:v>45164</c:v>
                </c:pt>
                <c:pt idx="705">
                  <c:v>45163</c:v>
                </c:pt>
                <c:pt idx="706">
                  <c:v>45162</c:v>
                </c:pt>
                <c:pt idx="707">
                  <c:v>45161</c:v>
                </c:pt>
                <c:pt idx="708">
                  <c:v>45160</c:v>
                </c:pt>
                <c:pt idx="709">
                  <c:v>45159</c:v>
                </c:pt>
                <c:pt idx="710">
                  <c:v>45158</c:v>
                </c:pt>
                <c:pt idx="711">
                  <c:v>45157</c:v>
                </c:pt>
                <c:pt idx="712">
                  <c:v>45156</c:v>
                </c:pt>
                <c:pt idx="713">
                  <c:v>45155</c:v>
                </c:pt>
                <c:pt idx="714">
                  <c:v>45154</c:v>
                </c:pt>
                <c:pt idx="715">
                  <c:v>45153</c:v>
                </c:pt>
                <c:pt idx="716">
                  <c:v>45152</c:v>
                </c:pt>
                <c:pt idx="717">
                  <c:v>45151</c:v>
                </c:pt>
                <c:pt idx="718">
                  <c:v>45150</c:v>
                </c:pt>
                <c:pt idx="719">
                  <c:v>45149</c:v>
                </c:pt>
                <c:pt idx="720">
                  <c:v>45148</c:v>
                </c:pt>
                <c:pt idx="721">
                  <c:v>45147</c:v>
                </c:pt>
                <c:pt idx="722">
                  <c:v>45146</c:v>
                </c:pt>
                <c:pt idx="723">
                  <c:v>45145</c:v>
                </c:pt>
                <c:pt idx="724">
                  <c:v>45144</c:v>
                </c:pt>
                <c:pt idx="725">
                  <c:v>45143</c:v>
                </c:pt>
                <c:pt idx="726">
                  <c:v>45142</c:v>
                </c:pt>
                <c:pt idx="727">
                  <c:v>45141</c:v>
                </c:pt>
                <c:pt idx="728">
                  <c:v>45140</c:v>
                </c:pt>
                <c:pt idx="729">
                  <c:v>45139</c:v>
                </c:pt>
                <c:pt idx="730">
                  <c:v>45138</c:v>
                </c:pt>
                <c:pt idx="731">
                  <c:v>45137</c:v>
                </c:pt>
                <c:pt idx="732">
                  <c:v>45136</c:v>
                </c:pt>
                <c:pt idx="733">
                  <c:v>45135</c:v>
                </c:pt>
                <c:pt idx="734">
                  <c:v>45134</c:v>
                </c:pt>
                <c:pt idx="735">
                  <c:v>45133</c:v>
                </c:pt>
                <c:pt idx="736">
                  <c:v>45132</c:v>
                </c:pt>
                <c:pt idx="737">
                  <c:v>45131</c:v>
                </c:pt>
                <c:pt idx="738">
                  <c:v>45130</c:v>
                </c:pt>
                <c:pt idx="739">
                  <c:v>45129</c:v>
                </c:pt>
                <c:pt idx="740">
                  <c:v>45128</c:v>
                </c:pt>
                <c:pt idx="741">
                  <c:v>45127</c:v>
                </c:pt>
                <c:pt idx="742">
                  <c:v>45126</c:v>
                </c:pt>
                <c:pt idx="743">
                  <c:v>45125</c:v>
                </c:pt>
                <c:pt idx="744">
                  <c:v>45124</c:v>
                </c:pt>
                <c:pt idx="745">
                  <c:v>45123</c:v>
                </c:pt>
                <c:pt idx="746">
                  <c:v>45122</c:v>
                </c:pt>
                <c:pt idx="747">
                  <c:v>45121</c:v>
                </c:pt>
                <c:pt idx="748">
                  <c:v>45120</c:v>
                </c:pt>
                <c:pt idx="749">
                  <c:v>45119</c:v>
                </c:pt>
                <c:pt idx="750">
                  <c:v>45118</c:v>
                </c:pt>
                <c:pt idx="751">
                  <c:v>45117</c:v>
                </c:pt>
                <c:pt idx="752">
                  <c:v>45116</c:v>
                </c:pt>
                <c:pt idx="753">
                  <c:v>45115</c:v>
                </c:pt>
                <c:pt idx="754">
                  <c:v>45114</c:v>
                </c:pt>
                <c:pt idx="755">
                  <c:v>45113</c:v>
                </c:pt>
                <c:pt idx="756">
                  <c:v>45112</c:v>
                </c:pt>
                <c:pt idx="757">
                  <c:v>45111</c:v>
                </c:pt>
                <c:pt idx="758">
                  <c:v>45110</c:v>
                </c:pt>
                <c:pt idx="759">
                  <c:v>45109</c:v>
                </c:pt>
                <c:pt idx="760">
                  <c:v>45108</c:v>
                </c:pt>
                <c:pt idx="761">
                  <c:v>45107</c:v>
                </c:pt>
                <c:pt idx="762">
                  <c:v>45106</c:v>
                </c:pt>
                <c:pt idx="763">
                  <c:v>45105</c:v>
                </c:pt>
                <c:pt idx="764">
                  <c:v>45104</c:v>
                </c:pt>
                <c:pt idx="765">
                  <c:v>45103</c:v>
                </c:pt>
                <c:pt idx="766">
                  <c:v>45102</c:v>
                </c:pt>
                <c:pt idx="767">
                  <c:v>45101</c:v>
                </c:pt>
                <c:pt idx="768">
                  <c:v>45100</c:v>
                </c:pt>
                <c:pt idx="769">
                  <c:v>45099</c:v>
                </c:pt>
                <c:pt idx="770">
                  <c:v>45098</c:v>
                </c:pt>
                <c:pt idx="771">
                  <c:v>45097</c:v>
                </c:pt>
                <c:pt idx="772">
                  <c:v>45096</c:v>
                </c:pt>
                <c:pt idx="773">
                  <c:v>45095</c:v>
                </c:pt>
                <c:pt idx="774">
                  <c:v>45094</c:v>
                </c:pt>
                <c:pt idx="775">
                  <c:v>45093</c:v>
                </c:pt>
                <c:pt idx="776">
                  <c:v>45092</c:v>
                </c:pt>
                <c:pt idx="777">
                  <c:v>45091</c:v>
                </c:pt>
                <c:pt idx="778">
                  <c:v>45090</c:v>
                </c:pt>
                <c:pt idx="779">
                  <c:v>45089</c:v>
                </c:pt>
                <c:pt idx="780">
                  <c:v>45088</c:v>
                </c:pt>
                <c:pt idx="781">
                  <c:v>45087</c:v>
                </c:pt>
                <c:pt idx="782">
                  <c:v>45086</c:v>
                </c:pt>
                <c:pt idx="783">
                  <c:v>45085</c:v>
                </c:pt>
                <c:pt idx="784">
                  <c:v>45084</c:v>
                </c:pt>
                <c:pt idx="785">
                  <c:v>45083</c:v>
                </c:pt>
                <c:pt idx="786">
                  <c:v>45082</c:v>
                </c:pt>
                <c:pt idx="787">
                  <c:v>45081</c:v>
                </c:pt>
                <c:pt idx="788">
                  <c:v>45080</c:v>
                </c:pt>
                <c:pt idx="789">
                  <c:v>45079</c:v>
                </c:pt>
                <c:pt idx="790">
                  <c:v>45078</c:v>
                </c:pt>
                <c:pt idx="791">
                  <c:v>45077</c:v>
                </c:pt>
                <c:pt idx="792">
                  <c:v>45076</c:v>
                </c:pt>
                <c:pt idx="793">
                  <c:v>45075</c:v>
                </c:pt>
                <c:pt idx="794">
                  <c:v>45074</c:v>
                </c:pt>
                <c:pt idx="795">
                  <c:v>45073</c:v>
                </c:pt>
                <c:pt idx="796">
                  <c:v>45072</c:v>
                </c:pt>
                <c:pt idx="797">
                  <c:v>45071</c:v>
                </c:pt>
                <c:pt idx="798">
                  <c:v>45070</c:v>
                </c:pt>
                <c:pt idx="799">
                  <c:v>45069</c:v>
                </c:pt>
                <c:pt idx="800">
                  <c:v>45068</c:v>
                </c:pt>
                <c:pt idx="801">
                  <c:v>45067</c:v>
                </c:pt>
                <c:pt idx="802">
                  <c:v>45066</c:v>
                </c:pt>
                <c:pt idx="803">
                  <c:v>45065</c:v>
                </c:pt>
                <c:pt idx="804">
                  <c:v>45064</c:v>
                </c:pt>
                <c:pt idx="805">
                  <c:v>45063</c:v>
                </c:pt>
                <c:pt idx="806">
                  <c:v>45062</c:v>
                </c:pt>
                <c:pt idx="807">
                  <c:v>45061</c:v>
                </c:pt>
                <c:pt idx="808">
                  <c:v>45060</c:v>
                </c:pt>
                <c:pt idx="809">
                  <c:v>45059</c:v>
                </c:pt>
                <c:pt idx="810">
                  <c:v>45058</c:v>
                </c:pt>
                <c:pt idx="811">
                  <c:v>45057</c:v>
                </c:pt>
                <c:pt idx="812">
                  <c:v>45056</c:v>
                </c:pt>
                <c:pt idx="813">
                  <c:v>45055</c:v>
                </c:pt>
                <c:pt idx="814">
                  <c:v>45054</c:v>
                </c:pt>
                <c:pt idx="815">
                  <c:v>45053</c:v>
                </c:pt>
                <c:pt idx="816">
                  <c:v>45052</c:v>
                </c:pt>
                <c:pt idx="817">
                  <c:v>45051</c:v>
                </c:pt>
                <c:pt idx="818">
                  <c:v>45050</c:v>
                </c:pt>
                <c:pt idx="819">
                  <c:v>45049</c:v>
                </c:pt>
                <c:pt idx="820">
                  <c:v>45048</c:v>
                </c:pt>
                <c:pt idx="821">
                  <c:v>45047</c:v>
                </c:pt>
                <c:pt idx="822">
                  <c:v>45046</c:v>
                </c:pt>
                <c:pt idx="823">
                  <c:v>45045</c:v>
                </c:pt>
                <c:pt idx="824">
                  <c:v>45044</c:v>
                </c:pt>
                <c:pt idx="825">
                  <c:v>45043</c:v>
                </c:pt>
                <c:pt idx="826">
                  <c:v>45042</c:v>
                </c:pt>
                <c:pt idx="827">
                  <c:v>45041</c:v>
                </c:pt>
                <c:pt idx="828">
                  <c:v>45040</c:v>
                </c:pt>
                <c:pt idx="829">
                  <c:v>45039</c:v>
                </c:pt>
                <c:pt idx="830">
                  <c:v>45038</c:v>
                </c:pt>
                <c:pt idx="831">
                  <c:v>45037</c:v>
                </c:pt>
                <c:pt idx="832">
                  <c:v>45036</c:v>
                </c:pt>
                <c:pt idx="833">
                  <c:v>45035</c:v>
                </c:pt>
                <c:pt idx="834">
                  <c:v>45034</c:v>
                </c:pt>
                <c:pt idx="835">
                  <c:v>45033</c:v>
                </c:pt>
                <c:pt idx="836">
                  <c:v>45032</c:v>
                </c:pt>
                <c:pt idx="837">
                  <c:v>45031</c:v>
                </c:pt>
                <c:pt idx="838">
                  <c:v>45030</c:v>
                </c:pt>
                <c:pt idx="839">
                  <c:v>45029</c:v>
                </c:pt>
                <c:pt idx="840">
                  <c:v>45028</c:v>
                </c:pt>
                <c:pt idx="841">
                  <c:v>45027</c:v>
                </c:pt>
                <c:pt idx="842">
                  <c:v>45026</c:v>
                </c:pt>
                <c:pt idx="843">
                  <c:v>45025</c:v>
                </c:pt>
                <c:pt idx="844">
                  <c:v>45024</c:v>
                </c:pt>
                <c:pt idx="845">
                  <c:v>45023</c:v>
                </c:pt>
                <c:pt idx="846">
                  <c:v>45022</c:v>
                </c:pt>
                <c:pt idx="847">
                  <c:v>45021</c:v>
                </c:pt>
                <c:pt idx="848">
                  <c:v>45020</c:v>
                </c:pt>
                <c:pt idx="849">
                  <c:v>45019</c:v>
                </c:pt>
                <c:pt idx="850">
                  <c:v>45018</c:v>
                </c:pt>
                <c:pt idx="851">
                  <c:v>45017</c:v>
                </c:pt>
                <c:pt idx="852">
                  <c:v>45016</c:v>
                </c:pt>
                <c:pt idx="853">
                  <c:v>45015</c:v>
                </c:pt>
                <c:pt idx="854">
                  <c:v>45014</c:v>
                </c:pt>
                <c:pt idx="855">
                  <c:v>45013</c:v>
                </c:pt>
                <c:pt idx="856">
                  <c:v>45012</c:v>
                </c:pt>
                <c:pt idx="857">
                  <c:v>45011</c:v>
                </c:pt>
                <c:pt idx="858">
                  <c:v>45010</c:v>
                </c:pt>
                <c:pt idx="859">
                  <c:v>45009</c:v>
                </c:pt>
                <c:pt idx="860">
                  <c:v>45008</c:v>
                </c:pt>
                <c:pt idx="861">
                  <c:v>45007</c:v>
                </c:pt>
                <c:pt idx="862">
                  <c:v>45006</c:v>
                </c:pt>
                <c:pt idx="863">
                  <c:v>45005</c:v>
                </c:pt>
                <c:pt idx="864">
                  <c:v>45004</c:v>
                </c:pt>
                <c:pt idx="865">
                  <c:v>45003</c:v>
                </c:pt>
                <c:pt idx="866">
                  <c:v>45002</c:v>
                </c:pt>
                <c:pt idx="867">
                  <c:v>45001</c:v>
                </c:pt>
                <c:pt idx="868">
                  <c:v>45000</c:v>
                </c:pt>
                <c:pt idx="869">
                  <c:v>44999</c:v>
                </c:pt>
                <c:pt idx="870">
                  <c:v>44998</c:v>
                </c:pt>
                <c:pt idx="871">
                  <c:v>44997</c:v>
                </c:pt>
                <c:pt idx="872">
                  <c:v>44996</c:v>
                </c:pt>
                <c:pt idx="873">
                  <c:v>44995</c:v>
                </c:pt>
                <c:pt idx="874">
                  <c:v>44994</c:v>
                </c:pt>
                <c:pt idx="875">
                  <c:v>44993</c:v>
                </c:pt>
                <c:pt idx="876">
                  <c:v>44992</c:v>
                </c:pt>
                <c:pt idx="877">
                  <c:v>44991</c:v>
                </c:pt>
                <c:pt idx="878">
                  <c:v>44990</c:v>
                </c:pt>
                <c:pt idx="879">
                  <c:v>44989</c:v>
                </c:pt>
                <c:pt idx="880">
                  <c:v>44988</c:v>
                </c:pt>
                <c:pt idx="881">
                  <c:v>44987</c:v>
                </c:pt>
                <c:pt idx="882">
                  <c:v>44986</c:v>
                </c:pt>
                <c:pt idx="883">
                  <c:v>44985</c:v>
                </c:pt>
                <c:pt idx="884">
                  <c:v>44984</c:v>
                </c:pt>
                <c:pt idx="885">
                  <c:v>44983</c:v>
                </c:pt>
                <c:pt idx="886">
                  <c:v>44982</c:v>
                </c:pt>
                <c:pt idx="887">
                  <c:v>44981</c:v>
                </c:pt>
                <c:pt idx="888">
                  <c:v>44980</c:v>
                </c:pt>
                <c:pt idx="889">
                  <c:v>44979</c:v>
                </c:pt>
                <c:pt idx="890">
                  <c:v>44978</c:v>
                </c:pt>
                <c:pt idx="891">
                  <c:v>44977</c:v>
                </c:pt>
                <c:pt idx="892">
                  <c:v>44976</c:v>
                </c:pt>
                <c:pt idx="893">
                  <c:v>44975</c:v>
                </c:pt>
                <c:pt idx="894">
                  <c:v>44974</c:v>
                </c:pt>
                <c:pt idx="895">
                  <c:v>44973</c:v>
                </c:pt>
                <c:pt idx="896">
                  <c:v>44972</c:v>
                </c:pt>
                <c:pt idx="897">
                  <c:v>44971</c:v>
                </c:pt>
                <c:pt idx="898">
                  <c:v>44970</c:v>
                </c:pt>
                <c:pt idx="899">
                  <c:v>44969</c:v>
                </c:pt>
                <c:pt idx="900">
                  <c:v>44968</c:v>
                </c:pt>
                <c:pt idx="901">
                  <c:v>44967</c:v>
                </c:pt>
                <c:pt idx="902">
                  <c:v>44966</c:v>
                </c:pt>
                <c:pt idx="903">
                  <c:v>44965</c:v>
                </c:pt>
                <c:pt idx="904">
                  <c:v>44964</c:v>
                </c:pt>
                <c:pt idx="905">
                  <c:v>44963</c:v>
                </c:pt>
                <c:pt idx="906">
                  <c:v>44962</c:v>
                </c:pt>
                <c:pt idx="907">
                  <c:v>44961</c:v>
                </c:pt>
                <c:pt idx="908">
                  <c:v>44960</c:v>
                </c:pt>
                <c:pt idx="909">
                  <c:v>44959</c:v>
                </c:pt>
                <c:pt idx="910">
                  <c:v>44958</c:v>
                </c:pt>
                <c:pt idx="911">
                  <c:v>44957</c:v>
                </c:pt>
                <c:pt idx="912">
                  <c:v>44956</c:v>
                </c:pt>
                <c:pt idx="913">
                  <c:v>44955</c:v>
                </c:pt>
                <c:pt idx="914">
                  <c:v>44954</c:v>
                </c:pt>
                <c:pt idx="915">
                  <c:v>44953</c:v>
                </c:pt>
                <c:pt idx="916">
                  <c:v>44952</c:v>
                </c:pt>
                <c:pt idx="917">
                  <c:v>44951</c:v>
                </c:pt>
                <c:pt idx="918">
                  <c:v>44950</c:v>
                </c:pt>
                <c:pt idx="919">
                  <c:v>44949</c:v>
                </c:pt>
                <c:pt idx="920">
                  <c:v>44948</c:v>
                </c:pt>
                <c:pt idx="921">
                  <c:v>44947</c:v>
                </c:pt>
                <c:pt idx="922">
                  <c:v>44946</c:v>
                </c:pt>
                <c:pt idx="923">
                  <c:v>44945</c:v>
                </c:pt>
                <c:pt idx="924">
                  <c:v>44944</c:v>
                </c:pt>
                <c:pt idx="925">
                  <c:v>44943</c:v>
                </c:pt>
                <c:pt idx="926">
                  <c:v>44942</c:v>
                </c:pt>
                <c:pt idx="927">
                  <c:v>44941</c:v>
                </c:pt>
                <c:pt idx="928">
                  <c:v>44940</c:v>
                </c:pt>
                <c:pt idx="929">
                  <c:v>44939</c:v>
                </c:pt>
                <c:pt idx="930">
                  <c:v>44938</c:v>
                </c:pt>
                <c:pt idx="931">
                  <c:v>44937</c:v>
                </c:pt>
                <c:pt idx="932">
                  <c:v>44936</c:v>
                </c:pt>
                <c:pt idx="933">
                  <c:v>44935</c:v>
                </c:pt>
                <c:pt idx="934">
                  <c:v>44934</c:v>
                </c:pt>
                <c:pt idx="935">
                  <c:v>44933</c:v>
                </c:pt>
                <c:pt idx="936">
                  <c:v>44932</c:v>
                </c:pt>
                <c:pt idx="937">
                  <c:v>44931</c:v>
                </c:pt>
                <c:pt idx="938">
                  <c:v>44930</c:v>
                </c:pt>
                <c:pt idx="939">
                  <c:v>44929</c:v>
                </c:pt>
                <c:pt idx="940">
                  <c:v>44928</c:v>
                </c:pt>
                <c:pt idx="941">
                  <c:v>44927</c:v>
                </c:pt>
                <c:pt idx="942">
                  <c:v>44926</c:v>
                </c:pt>
                <c:pt idx="943">
                  <c:v>44925</c:v>
                </c:pt>
                <c:pt idx="944">
                  <c:v>44924</c:v>
                </c:pt>
                <c:pt idx="945">
                  <c:v>44923</c:v>
                </c:pt>
                <c:pt idx="946">
                  <c:v>44922</c:v>
                </c:pt>
                <c:pt idx="947">
                  <c:v>44921</c:v>
                </c:pt>
                <c:pt idx="948">
                  <c:v>44920</c:v>
                </c:pt>
                <c:pt idx="949">
                  <c:v>44919</c:v>
                </c:pt>
                <c:pt idx="950">
                  <c:v>44918</c:v>
                </c:pt>
                <c:pt idx="951">
                  <c:v>44917</c:v>
                </c:pt>
                <c:pt idx="952">
                  <c:v>44916</c:v>
                </c:pt>
                <c:pt idx="953">
                  <c:v>44915</c:v>
                </c:pt>
                <c:pt idx="954">
                  <c:v>44914</c:v>
                </c:pt>
                <c:pt idx="955">
                  <c:v>44913</c:v>
                </c:pt>
                <c:pt idx="956">
                  <c:v>44912</c:v>
                </c:pt>
                <c:pt idx="957">
                  <c:v>44911</c:v>
                </c:pt>
                <c:pt idx="958">
                  <c:v>44910</c:v>
                </c:pt>
                <c:pt idx="959">
                  <c:v>44909</c:v>
                </c:pt>
                <c:pt idx="960">
                  <c:v>44908</c:v>
                </c:pt>
                <c:pt idx="961">
                  <c:v>44907</c:v>
                </c:pt>
                <c:pt idx="962">
                  <c:v>44906</c:v>
                </c:pt>
                <c:pt idx="963">
                  <c:v>44905</c:v>
                </c:pt>
                <c:pt idx="964">
                  <c:v>44904</c:v>
                </c:pt>
                <c:pt idx="965">
                  <c:v>44903</c:v>
                </c:pt>
                <c:pt idx="966">
                  <c:v>44902</c:v>
                </c:pt>
                <c:pt idx="967">
                  <c:v>44901</c:v>
                </c:pt>
                <c:pt idx="968">
                  <c:v>44900</c:v>
                </c:pt>
                <c:pt idx="969">
                  <c:v>44899</c:v>
                </c:pt>
                <c:pt idx="970">
                  <c:v>44898</c:v>
                </c:pt>
                <c:pt idx="971">
                  <c:v>44897</c:v>
                </c:pt>
                <c:pt idx="972">
                  <c:v>44896</c:v>
                </c:pt>
                <c:pt idx="973">
                  <c:v>44895</c:v>
                </c:pt>
                <c:pt idx="974">
                  <c:v>44894</c:v>
                </c:pt>
                <c:pt idx="975">
                  <c:v>44893</c:v>
                </c:pt>
                <c:pt idx="976">
                  <c:v>44892</c:v>
                </c:pt>
                <c:pt idx="977">
                  <c:v>44891</c:v>
                </c:pt>
                <c:pt idx="978">
                  <c:v>44890</c:v>
                </c:pt>
                <c:pt idx="979">
                  <c:v>44889</c:v>
                </c:pt>
                <c:pt idx="980">
                  <c:v>44888</c:v>
                </c:pt>
                <c:pt idx="981">
                  <c:v>44887</c:v>
                </c:pt>
                <c:pt idx="982">
                  <c:v>44886</c:v>
                </c:pt>
                <c:pt idx="983">
                  <c:v>44885</c:v>
                </c:pt>
                <c:pt idx="984">
                  <c:v>44884</c:v>
                </c:pt>
                <c:pt idx="985">
                  <c:v>44883</c:v>
                </c:pt>
                <c:pt idx="986">
                  <c:v>44882</c:v>
                </c:pt>
                <c:pt idx="987">
                  <c:v>44881</c:v>
                </c:pt>
                <c:pt idx="988">
                  <c:v>44880</c:v>
                </c:pt>
                <c:pt idx="989">
                  <c:v>44879</c:v>
                </c:pt>
                <c:pt idx="990">
                  <c:v>44878</c:v>
                </c:pt>
                <c:pt idx="991">
                  <c:v>44877</c:v>
                </c:pt>
                <c:pt idx="992">
                  <c:v>44876</c:v>
                </c:pt>
                <c:pt idx="993">
                  <c:v>44875</c:v>
                </c:pt>
                <c:pt idx="994">
                  <c:v>44874</c:v>
                </c:pt>
                <c:pt idx="995">
                  <c:v>44873</c:v>
                </c:pt>
                <c:pt idx="996">
                  <c:v>44872</c:v>
                </c:pt>
                <c:pt idx="997">
                  <c:v>44871</c:v>
                </c:pt>
                <c:pt idx="998">
                  <c:v>44870</c:v>
                </c:pt>
                <c:pt idx="999">
                  <c:v>44869</c:v>
                </c:pt>
                <c:pt idx="1000">
                  <c:v>44868</c:v>
                </c:pt>
                <c:pt idx="1001">
                  <c:v>44867</c:v>
                </c:pt>
                <c:pt idx="1002">
                  <c:v>44866</c:v>
                </c:pt>
                <c:pt idx="1003">
                  <c:v>44865</c:v>
                </c:pt>
                <c:pt idx="1004">
                  <c:v>44864</c:v>
                </c:pt>
                <c:pt idx="1005">
                  <c:v>44863</c:v>
                </c:pt>
                <c:pt idx="1006">
                  <c:v>44862</c:v>
                </c:pt>
                <c:pt idx="1007">
                  <c:v>44861</c:v>
                </c:pt>
                <c:pt idx="1008">
                  <c:v>44860</c:v>
                </c:pt>
                <c:pt idx="1009">
                  <c:v>44859</c:v>
                </c:pt>
                <c:pt idx="1010">
                  <c:v>44858</c:v>
                </c:pt>
                <c:pt idx="1011">
                  <c:v>44857</c:v>
                </c:pt>
                <c:pt idx="1012">
                  <c:v>44856</c:v>
                </c:pt>
                <c:pt idx="1013">
                  <c:v>44855</c:v>
                </c:pt>
                <c:pt idx="1014">
                  <c:v>44854</c:v>
                </c:pt>
                <c:pt idx="1015">
                  <c:v>44853</c:v>
                </c:pt>
                <c:pt idx="1016">
                  <c:v>44852</c:v>
                </c:pt>
                <c:pt idx="1017">
                  <c:v>44851</c:v>
                </c:pt>
                <c:pt idx="1018">
                  <c:v>44850</c:v>
                </c:pt>
                <c:pt idx="1019">
                  <c:v>44849</c:v>
                </c:pt>
                <c:pt idx="1020">
                  <c:v>44848</c:v>
                </c:pt>
                <c:pt idx="1021">
                  <c:v>44847</c:v>
                </c:pt>
                <c:pt idx="1022">
                  <c:v>44846</c:v>
                </c:pt>
                <c:pt idx="1023">
                  <c:v>44845</c:v>
                </c:pt>
                <c:pt idx="1024">
                  <c:v>44844</c:v>
                </c:pt>
                <c:pt idx="1025">
                  <c:v>44843</c:v>
                </c:pt>
                <c:pt idx="1026">
                  <c:v>44842</c:v>
                </c:pt>
                <c:pt idx="1027">
                  <c:v>44841</c:v>
                </c:pt>
                <c:pt idx="1028">
                  <c:v>44840</c:v>
                </c:pt>
                <c:pt idx="1029">
                  <c:v>44839</c:v>
                </c:pt>
                <c:pt idx="1030">
                  <c:v>44838</c:v>
                </c:pt>
                <c:pt idx="1031">
                  <c:v>44837</c:v>
                </c:pt>
                <c:pt idx="1032">
                  <c:v>44836</c:v>
                </c:pt>
                <c:pt idx="1033">
                  <c:v>44835</c:v>
                </c:pt>
                <c:pt idx="1034">
                  <c:v>44834</c:v>
                </c:pt>
                <c:pt idx="1035">
                  <c:v>44833</c:v>
                </c:pt>
                <c:pt idx="1036">
                  <c:v>44832</c:v>
                </c:pt>
                <c:pt idx="1037">
                  <c:v>44831</c:v>
                </c:pt>
                <c:pt idx="1038">
                  <c:v>44830</c:v>
                </c:pt>
                <c:pt idx="1039">
                  <c:v>44829</c:v>
                </c:pt>
                <c:pt idx="1040">
                  <c:v>44828</c:v>
                </c:pt>
                <c:pt idx="1041">
                  <c:v>44827</c:v>
                </c:pt>
                <c:pt idx="1042">
                  <c:v>44826</c:v>
                </c:pt>
                <c:pt idx="1043">
                  <c:v>44825</c:v>
                </c:pt>
                <c:pt idx="1044">
                  <c:v>44824</c:v>
                </c:pt>
                <c:pt idx="1045">
                  <c:v>44823</c:v>
                </c:pt>
                <c:pt idx="1046">
                  <c:v>44822</c:v>
                </c:pt>
                <c:pt idx="1047">
                  <c:v>44821</c:v>
                </c:pt>
                <c:pt idx="1048">
                  <c:v>44820</c:v>
                </c:pt>
                <c:pt idx="1049">
                  <c:v>44819</c:v>
                </c:pt>
                <c:pt idx="1050">
                  <c:v>44818</c:v>
                </c:pt>
                <c:pt idx="1051">
                  <c:v>44817</c:v>
                </c:pt>
                <c:pt idx="1052">
                  <c:v>44816</c:v>
                </c:pt>
                <c:pt idx="1053">
                  <c:v>44815</c:v>
                </c:pt>
                <c:pt idx="1054">
                  <c:v>44814</c:v>
                </c:pt>
                <c:pt idx="1055">
                  <c:v>44813</c:v>
                </c:pt>
                <c:pt idx="1056">
                  <c:v>44812</c:v>
                </c:pt>
                <c:pt idx="1057">
                  <c:v>44811</c:v>
                </c:pt>
                <c:pt idx="1058">
                  <c:v>44810</c:v>
                </c:pt>
                <c:pt idx="1059">
                  <c:v>44809</c:v>
                </c:pt>
                <c:pt idx="1060">
                  <c:v>44808</c:v>
                </c:pt>
                <c:pt idx="1061">
                  <c:v>44807</c:v>
                </c:pt>
                <c:pt idx="1062">
                  <c:v>44806</c:v>
                </c:pt>
                <c:pt idx="1063">
                  <c:v>44805</c:v>
                </c:pt>
                <c:pt idx="1064">
                  <c:v>44804</c:v>
                </c:pt>
                <c:pt idx="1065">
                  <c:v>44803</c:v>
                </c:pt>
                <c:pt idx="1066">
                  <c:v>44802</c:v>
                </c:pt>
                <c:pt idx="1067">
                  <c:v>44801</c:v>
                </c:pt>
                <c:pt idx="1068">
                  <c:v>44800</c:v>
                </c:pt>
                <c:pt idx="1069">
                  <c:v>44799</c:v>
                </c:pt>
                <c:pt idx="1070">
                  <c:v>44798</c:v>
                </c:pt>
                <c:pt idx="1071">
                  <c:v>44797</c:v>
                </c:pt>
                <c:pt idx="1072">
                  <c:v>44796</c:v>
                </c:pt>
                <c:pt idx="1073">
                  <c:v>44795</c:v>
                </c:pt>
                <c:pt idx="1074">
                  <c:v>44794</c:v>
                </c:pt>
                <c:pt idx="1075">
                  <c:v>44793</c:v>
                </c:pt>
                <c:pt idx="1076">
                  <c:v>44792</c:v>
                </c:pt>
                <c:pt idx="1077">
                  <c:v>44791</c:v>
                </c:pt>
                <c:pt idx="1078">
                  <c:v>44790</c:v>
                </c:pt>
                <c:pt idx="1079">
                  <c:v>44789</c:v>
                </c:pt>
                <c:pt idx="1080">
                  <c:v>44788</c:v>
                </c:pt>
                <c:pt idx="1081">
                  <c:v>44787</c:v>
                </c:pt>
                <c:pt idx="1082">
                  <c:v>44786</c:v>
                </c:pt>
                <c:pt idx="1083">
                  <c:v>44785</c:v>
                </c:pt>
                <c:pt idx="1084">
                  <c:v>44784</c:v>
                </c:pt>
                <c:pt idx="1085">
                  <c:v>44783</c:v>
                </c:pt>
                <c:pt idx="1086">
                  <c:v>44782</c:v>
                </c:pt>
                <c:pt idx="1087">
                  <c:v>44781</c:v>
                </c:pt>
                <c:pt idx="1088">
                  <c:v>44780</c:v>
                </c:pt>
                <c:pt idx="1089">
                  <c:v>44779</c:v>
                </c:pt>
                <c:pt idx="1090">
                  <c:v>44778</c:v>
                </c:pt>
                <c:pt idx="1091">
                  <c:v>44777</c:v>
                </c:pt>
                <c:pt idx="1092">
                  <c:v>44776</c:v>
                </c:pt>
                <c:pt idx="1093">
                  <c:v>44775</c:v>
                </c:pt>
                <c:pt idx="1094">
                  <c:v>44774</c:v>
                </c:pt>
                <c:pt idx="1095">
                  <c:v>44773</c:v>
                </c:pt>
                <c:pt idx="1096">
                  <c:v>44772</c:v>
                </c:pt>
                <c:pt idx="1097">
                  <c:v>44771</c:v>
                </c:pt>
                <c:pt idx="1098">
                  <c:v>44770</c:v>
                </c:pt>
                <c:pt idx="1099">
                  <c:v>44769</c:v>
                </c:pt>
                <c:pt idx="1100">
                  <c:v>44768</c:v>
                </c:pt>
                <c:pt idx="1101">
                  <c:v>44767</c:v>
                </c:pt>
                <c:pt idx="1102">
                  <c:v>44766</c:v>
                </c:pt>
                <c:pt idx="1103">
                  <c:v>44765</c:v>
                </c:pt>
                <c:pt idx="1104">
                  <c:v>44764</c:v>
                </c:pt>
                <c:pt idx="1105">
                  <c:v>44763</c:v>
                </c:pt>
                <c:pt idx="1106">
                  <c:v>44762</c:v>
                </c:pt>
                <c:pt idx="1107">
                  <c:v>44761</c:v>
                </c:pt>
                <c:pt idx="1108">
                  <c:v>44760</c:v>
                </c:pt>
                <c:pt idx="1109">
                  <c:v>44759</c:v>
                </c:pt>
                <c:pt idx="1110">
                  <c:v>44758</c:v>
                </c:pt>
                <c:pt idx="1111">
                  <c:v>44757</c:v>
                </c:pt>
                <c:pt idx="1112">
                  <c:v>44756</c:v>
                </c:pt>
                <c:pt idx="1113">
                  <c:v>44755</c:v>
                </c:pt>
                <c:pt idx="1114">
                  <c:v>44754</c:v>
                </c:pt>
                <c:pt idx="1115">
                  <c:v>44753</c:v>
                </c:pt>
                <c:pt idx="1116">
                  <c:v>44752</c:v>
                </c:pt>
                <c:pt idx="1117">
                  <c:v>44751</c:v>
                </c:pt>
                <c:pt idx="1118">
                  <c:v>44750</c:v>
                </c:pt>
                <c:pt idx="1119">
                  <c:v>44749</c:v>
                </c:pt>
                <c:pt idx="1120">
                  <c:v>44748</c:v>
                </c:pt>
                <c:pt idx="1121">
                  <c:v>44747</c:v>
                </c:pt>
                <c:pt idx="1122">
                  <c:v>44746</c:v>
                </c:pt>
                <c:pt idx="1123">
                  <c:v>44745</c:v>
                </c:pt>
                <c:pt idx="1124">
                  <c:v>44744</c:v>
                </c:pt>
                <c:pt idx="1125">
                  <c:v>44743</c:v>
                </c:pt>
                <c:pt idx="1126">
                  <c:v>44742</c:v>
                </c:pt>
                <c:pt idx="1127">
                  <c:v>44741</c:v>
                </c:pt>
                <c:pt idx="1128">
                  <c:v>44740</c:v>
                </c:pt>
                <c:pt idx="1129">
                  <c:v>44739</c:v>
                </c:pt>
                <c:pt idx="1130">
                  <c:v>44738</c:v>
                </c:pt>
                <c:pt idx="1131">
                  <c:v>44737</c:v>
                </c:pt>
                <c:pt idx="1132">
                  <c:v>44736</c:v>
                </c:pt>
                <c:pt idx="1133">
                  <c:v>44735</c:v>
                </c:pt>
                <c:pt idx="1134">
                  <c:v>44734</c:v>
                </c:pt>
                <c:pt idx="1135">
                  <c:v>44733</c:v>
                </c:pt>
                <c:pt idx="1136">
                  <c:v>44732</c:v>
                </c:pt>
                <c:pt idx="1137">
                  <c:v>44731</c:v>
                </c:pt>
                <c:pt idx="1138">
                  <c:v>44730</c:v>
                </c:pt>
                <c:pt idx="1139">
                  <c:v>44729</c:v>
                </c:pt>
                <c:pt idx="1140">
                  <c:v>44728</c:v>
                </c:pt>
                <c:pt idx="1141">
                  <c:v>44727</c:v>
                </c:pt>
                <c:pt idx="1142">
                  <c:v>44726</c:v>
                </c:pt>
                <c:pt idx="1143">
                  <c:v>44725</c:v>
                </c:pt>
                <c:pt idx="1144">
                  <c:v>44724</c:v>
                </c:pt>
                <c:pt idx="1145">
                  <c:v>44723</c:v>
                </c:pt>
                <c:pt idx="1146">
                  <c:v>44722</c:v>
                </c:pt>
                <c:pt idx="1147">
                  <c:v>44721</c:v>
                </c:pt>
                <c:pt idx="1148">
                  <c:v>44720</c:v>
                </c:pt>
                <c:pt idx="1149">
                  <c:v>44719</c:v>
                </c:pt>
                <c:pt idx="1150">
                  <c:v>44718</c:v>
                </c:pt>
                <c:pt idx="1151">
                  <c:v>44717</c:v>
                </c:pt>
                <c:pt idx="1152">
                  <c:v>44716</c:v>
                </c:pt>
                <c:pt idx="1153">
                  <c:v>44715</c:v>
                </c:pt>
                <c:pt idx="1154">
                  <c:v>44714</c:v>
                </c:pt>
                <c:pt idx="1155">
                  <c:v>44713</c:v>
                </c:pt>
                <c:pt idx="1156">
                  <c:v>44712</c:v>
                </c:pt>
                <c:pt idx="1157">
                  <c:v>44711</c:v>
                </c:pt>
                <c:pt idx="1158">
                  <c:v>44710</c:v>
                </c:pt>
                <c:pt idx="1159">
                  <c:v>44709</c:v>
                </c:pt>
                <c:pt idx="1160">
                  <c:v>44708</c:v>
                </c:pt>
                <c:pt idx="1161">
                  <c:v>44707</c:v>
                </c:pt>
                <c:pt idx="1162">
                  <c:v>44706</c:v>
                </c:pt>
                <c:pt idx="1163">
                  <c:v>44705</c:v>
                </c:pt>
                <c:pt idx="1164">
                  <c:v>44704</c:v>
                </c:pt>
                <c:pt idx="1165">
                  <c:v>44703</c:v>
                </c:pt>
                <c:pt idx="1166">
                  <c:v>44702</c:v>
                </c:pt>
                <c:pt idx="1167">
                  <c:v>44701</c:v>
                </c:pt>
                <c:pt idx="1168">
                  <c:v>44700</c:v>
                </c:pt>
                <c:pt idx="1169">
                  <c:v>44699</c:v>
                </c:pt>
                <c:pt idx="1170">
                  <c:v>44698</c:v>
                </c:pt>
                <c:pt idx="1171">
                  <c:v>44697</c:v>
                </c:pt>
                <c:pt idx="1172">
                  <c:v>44696</c:v>
                </c:pt>
                <c:pt idx="1173">
                  <c:v>44695</c:v>
                </c:pt>
                <c:pt idx="1174">
                  <c:v>44694</c:v>
                </c:pt>
                <c:pt idx="1175">
                  <c:v>44693</c:v>
                </c:pt>
                <c:pt idx="1176">
                  <c:v>44692</c:v>
                </c:pt>
                <c:pt idx="1177">
                  <c:v>44691</c:v>
                </c:pt>
                <c:pt idx="1178">
                  <c:v>44690</c:v>
                </c:pt>
                <c:pt idx="1179">
                  <c:v>44689</c:v>
                </c:pt>
                <c:pt idx="1180">
                  <c:v>44688</c:v>
                </c:pt>
                <c:pt idx="1181">
                  <c:v>44687</c:v>
                </c:pt>
                <c:pt idx="1182">
                  <c:v>44686</c:v>
                </c:pt>
                <c:pt idx="1183">
                  <c:v>44685</c:v>
                </c:pt>
                <c:pt idx="1184">
                  <c:v>44684</c:v>
                </c:pt>
                <c:pt idx="1185">
                  <c:v>44683</c:v>
                </c:pt>
                <c:pt idx="1186">
                  <c:v>44682</c:v>
                </c:pt>
                <c:pt idx="1187">
                  <c:v>44681</c:v>
                </c:pt>
                <c:pt idx="1188">
                  <c:v>44680</c:v>
                </c:pt>
                <c:pt idx="1189">
                  <c:v>44679</c:v>
                </c:pt>
                <c:pt idx="1190">
                  <c:v>44678</c:v>
                </c:pt>
                <c:pt idx="1191">
                  <c:v>44677</c:v>
                </c:pt>
                <c:pt idx="1192">
                  <c:v>44676</c:v>
                </c:pt>
                <c:pt idx="1193">
                  <c:v>44675</c:v>
                </c:pt>
                <c:pt idx="1194">
                  <c:v>44674</c:v>
                </c:pt>
                <c:pt idx="1195">
                  <c:v>44673</c:v>
                </c:pt>
                <c:pt idx="1196">
                  <c:v>44672</c:v>
                </c:pt>
                <c:pt idx="1197">
                  <c:v>44671</c:v>
                </c:pt>
                <c:pt idx="1198">
                  <c:v>44670</c:v>
                </c:pt>
                <c:pt idx="1199">
                  <c:v>44669</c:v>
                </c:pt>
                <c:pt idx="1200">
                  <c:v>44668</c:v>
                </c:pt>
                <c:pt idx="1201">
                  <c:v>44667</c:v>
                </c:pt>
                <c:pt idx="1202">
                  <c:v>44666</c:v>
                </c:pt>
                <c:pt idx="1203">
                  <c:v>44665</c:v>
                </c:pt>
                <c:pt idx="1204">
                  <c:v>44664</c:v>
                </c:pt>
                <c:pt idx="1205">
                  <c:v>44663</c:v>
                </c:pt>
                <c:pt idx="1206">
                  <c:v>44662</c:v>
                </c:pt>
                <c:pt idx="1207">
                  <c:v>44661</c:v>
                </c:pt>
                <c:pt idx="1208">
                  <c:v>44660</c:v>
                </c:pt>
                <c:pt idx="1209">
                  <c:v>44659</c:v>
                </c:pt>
                <c:pt idx="1210">
                  <c:v>44658</c:v>
                </c:pt>
                <c:pt idx="1211">
                  <c:v>44657</c:v>
                </c:pt>
                <c:pt idx="1212">
                  <c:v>44656</c:v>
                </c:pt>
                <c:pt idx="1213">
                  <c:v>44655</c:v>
                </c:pt>
                <c:pt idx="1214">
                  <c:v>44654</c:v>
                </c:pt>
                <c:pt idx="1215">
                  <c:v>44653</c:v>
                </c:pt>
                <c:pt idx="1216">
                  <c:v>44652</c:v>
                </c:pt>
                <c:pt idx="1217">
                  <c:v>44651</c:v>
                </c:pt>
                <c:pt idx="1218">
                  <c:v>44650</c:v>
                </c:pt>
                <c:pt idx="1219">
                  <c:v>44649</c:v>
                </c:pt>
                <c:pt idx="1220">
                  <c:v>44648</c:v>
                </c:pt>
                <c:pt idx="1221">
                  <c:v>44647</c:v>
                </c:pt>
                <c:pt idx="1222">
                  <c:v>44646</c:v>
                </c:pt>
                <c:pt idx="1223">
                  <c:v>44645</c:v>
                </c:pt>
                <c:pt idx="1224">
                  <c:v>44644</c:v>
                </c:pt>
                <c:pt idx="1225">
                  <c:v>44643</c:v>
                </c:pt>
                <c:pt idx="1226">
                  <c:v>44642</c:v>
                </c:pt>
                <c:pt idx="1227">
                  <c:v>44641</c:v>
                </c:pt>
                <c:pt idx="1228">
                  <c:v>44640</c:v>
                </c:pt>
                <c:pt idx="1229">
                  <c:v>44639</c:v>
                </c:pt>
                <c:pt idx="1230">
                  <c:v>44638</c:v>
                </c:pt>
                <c:pt idx="1231">
                  <c:v>44637</c:v>
                </c:pt>
                <c:pt idx="1232">
                  <c:v>44636</c:v>
                </c:pt>
                <c:pt idx="1233">
                  <c:v>44635</c:v>
                </c:pt>
                <c:pt idx="1234">
                  <c:v>44634</c:v>
                </c:pt>
                <c:pt idx="1235">
                  <c:v>44633</c:v>
                </c:pt>
                <c:pt idx="1236">
                  <c:v>44632</c:v>
                </c:pt>
                <c:pt idx="1237">
                  <c:v>44631</c:v>
                </c:pt>
                <c:pt idx="1238">
                  <c:v>44630</c:v>
                </c:pt>
                <c:pt idx="1239">
                  <c:v>44629</c:v>
                </c:pt>
                <c:pt idx="1240">
                  <c:v>44628</c:v>
                </c:pt>
                <c:pt idx="1241">
                  <c:v>44627</c:v>
                </c:pt>
                <c:pt idx="1242">
                  <c:v>44626</c:v>
                </c:pt>
                <c:pt idx="1243">
                  <c:v>44625</c:v>
                </c:pt>
                <c:pt idx="1244">
                  <c:v>44624</c:v>
                </c:pt>
                <c:pt idx="1245">
                  <c:v>44623</c:v>
                </c:pt>
                <c:pt idx="1246">
                  <c:v>44622</c:v>
                </c:pt>
                <c:pt idx="1247">
                  <c:v>44621</c:v>
                </c:pt>
                <c:pt idx="1248">
                  <c:v>44620</c:v>
                </c:pt>
                <c:pt idx="1249">
                  <c:v>44619</c:v>
                </c:pt>
                <c:pt idx="1250">
                  <c:v>44618</c:v>
                </c:pt>
                <c:pt idx="1251">
                  <c:v>44617</c:v>
                </c:pt>
                <c:pt idx="1252">
                  <c:v>44616</c:v>
                </c:pt>
                <c:pt idx="1253">
                  <c:v>44615</c:v>
                </c:pt>
              </c:numCache>
            </c:numRef>
          </c:cat>
          <c:val>
            <c:numRef>
              <c:f>Calculations!$D$3:$D$1256</c:f>
              <c:numCache>
                <c:formatCode>0"M"</c:formatCode>
                <c:ptCount val="1254"/>
                <c:pt idx="0">
                  <c:v>30.932088</c:v>
                </c:pt>
                <c:pt idx="1">
                  <c:v>33.71622</c:v>
                </c:pt>
                <c:pt idx="2">
                  <c:v>26.300138</c:v>
                </c:pt>
                <c:pt idx="3">
                  <c:v>28.712095000000001</c:v>
                </c:pt>
                <c:pt idx="4">
                  <c:v>42.902265999999997</c:v>
                </c:pt>
                <c:pt idx="5">
                  <c:v>28.294851999999999</c:v>
                </c:pt>
                <c:pt idx="6">
                  <c:v>37.483702000000001</c:v>
                </c:pt>
                <c:pt idx="7">
                  <c:v>40.297556</c:v>
                </c:pt>
                <c:pt idx="8">
                  <c:v>37.833807</c:v>
                </c:pt>
                <c:pt idx="9">
                  <c:v>31.855830999999998</c:v>
                </c:pt>
                <c:pt idx="10">
                  <c:v>39.535926000000003</c:v>
                </c:pt>
                <c:pt idx="11">
                  <c:v>34.907294</c:v>
                </c:pt>
                <c:pt idx="12">
                  <c:v>35.702596999999997</c:v>
                </c:pt>
                <c:pt idx="13">
                  <c:v>50.518307</c:v>
                </c:pt>
                <c:pt idx="14">
                  <c:v>30.370591000000001</c:v>
                </c:pt>
                <c:pt idx="15">
                  <c:v>38.155121000000001</c:v>
                </c:pt>
                <c:pt idx="16">
                  <c:v>45.691986999999997</c:v>
                </c:pt>
                <c:pt idx="17">
                  <c:v>36.604139000000004</c:v>
                </c:pt>
                <c:pt idx="18">
                  <c:v>29.632352999999998</c:v>
                </c:pt>
                <c:pt idx="19">
                  <c:v>30.894178</c:v>
                </c:pt>
                <c:pt idx="20">
                  <c:v>39.256830000000001</c:v>
                </c:pt>
                <c:pt idx="21">
                  <c:v>58.887779999999999</c:v>
                </c:pt>
                <c:pt idx="22">
                  <c:v>119.21713800000001</c:v>
                </c:pt>
                <c:pt idx="23">
                  <c:v>50.480814000000002</c:v>
                </c:pt>
                <c:pt idx="24">
                  <c:v>31.755697999999999</c:v>
                </c:pt>
                <c:pt idx="25">
                  <c:v>38.378757</c:v>
                </c:pt>
                <c:pt idx="26">
                  <c:v>37.311725000000003</c:v>
                </c:pt>
                <c:pt idx="27">
                  <c:v>75.350733000000005</c:v>
                </c:pt>
                <c:pt idx="28">
                  <c:v>44.360509</c:v>
                </c:pt>
                <c:pt idx="29">
                  <c:v>32.086261999999998</c:v>
                </c:pt>
                <c:pt idx="30">
                  <c:v>33.284157999999998</c:v>
                </c:pt>
                <c:pt idx="31">
                  <c:v>29.337762999999999</c:v>
                </c:pt>
                <c:pt idx="32">
                  <c:v>27.639990999999998</c:v>
                </c:pt>
                <c:pt idx="33">
                  <c:v>39.325980999999999</c:v>
                </c:pt>
                <c:pt idx="34">
                  <c:v>31.303317</c:v>
                </c:pt>
                <c:pt idx="35">
                  <c:v>38.102502000000001</c:v>
                </c:pt>
                <c:pt idx="36">
                  <c:v>39.832500000000003</c:v>
                </c:pt>
                <c:pt idx="37">
                  <c:v>51.979242999999997</c:v>
                </c:pt>
                <c:pt idx="38">
                  <c:v>29.915592</c:v>
                </c:pt>
                <c:pt idx="39">
                  <c:v>33.139121000000003</c:v>
                </c:pt>
                <c:pt idx="40">
                  <c:v>29.113319000000001</c:v>
                </c:pt>
                <c:pt idx="41">
                  <c:v>51.679406</c:v>
                </c:pt>
                <c:pt idx="42">
                  <c:v>34.700004999999997</c:v>
                </c:pt>
                <c:pt idx="43">
                  <c:v>28.549752999999999</c:v>
                </c:pt>
                <c:pt idx="44">
                  <c:v>34.892043999999999</c:v>
                </c:pt>
                <c:pt idx="45">
                  <c:v>33.393545000000003</c:v>
                </c:pt>
                <c:pt idx="46">
                  <c:v>38.938882</c:v>
                </c:pt>
                <c:pt idx="47">
                  <c:v>42.460923999999999</c:v>
                </c:pt>
                <c:pt idx="48">
                  <c:v>29.470372999999999</c:v>
                </c:pt>
                <c:pt idx="49">
                  <c:v>34.314810000000001</c:v>
                </c:pt>
                <c:pt idx="50">
                  <c:v>43.318477999999999</c:v>
                </c:pt>
                <c:pt idx="51">
                  <c:v>64.347317000000004</c:v>
                </c:pt>
                <c:pt idx="52">
                  <c:v>38.492128000000001</c:v>
                </c:pt>
                <c:pt idx="53">
                  <c:v>56.193682000000003</c:v>
                </c:pt>
                <c:pt idx="54">
                  <c:v>75.205042000000006</c:v>
                </c:pt>
                <c:pt idx="55">
                  <c:v>29.663143000000002</c:v>
                </c:pt>
                <c:pt idx="56">
                  <c:v>41.043619999999997</c:v>
                </c:pt>
                <c:pt idx="57">
                  <c:v>44.002926000000002</c:v>
                </c:pt>
                <c:pt idx="58">
                  <c:v>29.314055</c:v>
                </c:pt>
                <c:pt idx="59">
                  <c:v>35.217469000000001</c:v>
                </c:pt>
                <c:pt idx="60">
                  <c:v>77.903486999999998</c:v>
                </c:pt>
                <c:pt idx="61">
                  <c:v>74.265962999999999</c:v>
                </c:pt>
                <c:pt idx="62">
                  <c:v>55.176543000000002</c:v>
                </c:pt>
                <c:pt idx="63">
                  <c:v>41.667254999999997</c:v>
                </c:pt>
                <c:pt idx="64">
                  <c:v>33.224732000000003</c:v>
                </c:pt>
                <c:pt idx="65">
                  <c:v>36.41433</c:v>
                </c:pt>
                <c:pt idx="66">
                  <c:v>43.763196000000001</c:v>
                </c:pt>
                <c:pt idx="67">
                  <c:v>63.470148999999999</c:v>
                </c:pt>
                <c:pt idx="68">
                  <c:v>56.607202000000001</c:v>
                </c:pt>
                <c:pt idx="69">
                  <c:v>48.126111000000002</c:v>
                </c:pt>
                <c:pt idx="70">
                  <c:v>44.726452999999999</c:v>
                </c:pt>
                <c:pt idx="71">
                  <c:v>51.875315999999998</c:v>
                </c:pt>
                <c:pt idx="72">
                  <c:v>43.641952000000003</c:v>
                </c:pt>
                <c:pt idx="73">
                  <c:v>48.002540000000003</c:v>
                </c:pt>
                <c:pt idx="74">
                  <c:v>50.594338999999998</c:v>
                </c:pt>
                <c:pt idx="75">
                  <c:v>68.302045000000007</c:v>
                </c:pt>
                <c:pt idx="76">
                  <c:v>116.804328</c:v>
                </c:pt>
                <c:pt idx="77">
                  <c:v>87.710359999999994</c:v>
                </c:pt>
                <c:pt idx="78">
                  <c:v>109.32711500000001</c:v>
                </c:pt>
                <c:pt idx="79">
                  <c:v>123.15935899999999</c:v>
                </c:pt>
                <c:pt idx="80">
                  <c:v>95.553617000000003</c:v>
                </c:pt>
                <c:pt idx="81">
                  <c:v>53.679198</c:v>
                </c:pt>
                <c:pt idx="82">
                  <c:v>41.267315000000004</c:v>
                </c:pt>
                <c:pt idx="83">
                  <c:v>63.547558000000002</c:v>
                </c:pt>
                <c:pt idx="84">
                  <c:v>52.548226</c:v>
                </c:pt>
                <c:pt idx="85">
                  <c:v>27.317661000000001</c:v>
                </c:pt>
                <c:pt idx="86">
                  <c:v>32.990972999999997</c:v>
                </c:pt>
                <c:pt idx="87">
                  <c:v>31.171161000000001</c:v>
                </c:pt>
                <c:pt idx="88">
                  <c:v>41.625365000000002</c:v>
                </c:pt>
                <c:pt idx="89">
                  <c:v>60.056916999999999</c:v>
                </c:pt>
                <c:pt idx="90">
                  <c:v>38.921112999999998</c:v>
                </c:pt>
                <c:pt idx="91">
                  <c:v>39.442878</c:v>
                </c:pt>
                <c:pt idx="92">
                  <c:v>40.414867000000001</c:v>
                </c:pt>
                <c:pt idx="93">
                  <c:v>47.341752</c:v>
                </c:pt>
                <c:pt idx="94">
                  <c:v>38.096662999999999</c:v>
                </c:pt>
                <c:pt idx="95">
                  <c:v>41.270761</c:v>
                </c:pt>
                <c:pt idx="96">
                  <c:v>43.679284000000003</c:v>
                </c:pt>
                <c:pt idx="97">
                  <c:v>54.002879999999998</c:v>
                </c:pt>
                <c:pt idx="98">
                  <c:v>61.829231</c:v>
                </c:pt>
                <c:pt idx="99">
                  <c:v>59.802821000000002</c:v>
                </c:pt>
                <c:pt idx="100">
                  <c:v>49.863754999999998</c:v>
                </c:pt>
                <c:pt idx="101">
                  <c:v>38.610084999999998</c:v>
                </c:pt>
                <c:pt idx="102">
                  <c:v>60.853084000000003</c:v>
                </c:pt>
                <c:pt idx="103">
                  <c:v>42.948447000000002</c:v>
                </c:pt>
                <c:pt idx="104">
                  <c:v>51.771737000000002</c:v>
                </c:pt>
                <c:pt idx="105">
                  <c:v>40.548571000000003</c:v>
                </c:pt>
                <c:pt idx="106">
                  <c:v>39.120603000000003</c:v>
                </c:pt>
                <c:pt idx="107">
                  <c:v>58.957977</c:v>
                </c:pt>
                <c:pt idx="108">
                  <c:v>42.387585000000001</c:v>
                </c:pt>
                <c:pt idx="109">
                  <c:v>55.32385</c:v>
                </c:pt>
                <c:pt idx="110">
                  <c:v>30.001664999999999</c:v>
                </c:pt>
                <c:pt idx="111">
                  <c:v>28.566708999999999</c:v>
                </c:pt>
                <c:pt idx="112">
                  <c:v>42.975133</c:v>
                </c:pt>
                <c:pt idx="113">
                  <c:v>27.031084</c:v>
                </c:pt>
                <c:pt idx="114">
                  <c:v>31.346512000000001</c:v>
                </c:pt>
                <c:pt idx="115">
                  <c:v>32.285249</c:v>
                </c:pt>
                <c:pt idx="116">
                  <c:v>23.713726000000001</c:v>
                </c:pt>
                <c:pt idx="117">
                  <c:v>35.419925999999997</c:v>
                </c:pt>
                <c:pt idx="118">
                  <c:v>77.539276000000001</c:v>
                </c:pt>
                <c:pt idx="119">
                  <c:v>60.897095</c:v>
                </c:pt>
                <c:pt idx="120">
                  <c:v>38.832042000000001</c:v>
                </c:pt>
                <c:pt idx="121">
                  <c:v>29.713812000000001</c:v>
                </c:pt>
                <c:pt idx="122">
                  <c:v>37.285868000000001</c:v>
                </c:pt>
                <c:pt idx="123">
                  <c:v>36.162376999999999</c:v>
                </c:pt>
                <c:pt idx="124">
                  <c:v>32.020727999999998</c:v>
                </c:pt>
                <c:pt idx="125">
                  <c:v>26.091716000000002</c:v>
                </c:pt>
                <c:pt idx="126">
                  <c:v>41.587187999999998</c:v>
                </c:pt>
                <c:pt idx="127">
                  <c:v>49.428331999999997</c:v>
                </c:pt>
                <c:pt idx="128">
                  <c:v>25.890737999999999</c:v>
                </c:pt>
                <c:pt idx="129">
                  <c:v>26.404364000000001</c:v>
                </c:pt>
                <c:pt idx="130">
                  <c:v>41.448217</c:v>
                </c:pt>
                <c:pt idx="131">
                  <c:v>39.951456</c:v>
                </c:pt>
                <c:pt idx="132">
                  <c:v>42.370123</c:v>
                </c:pt>
                <c:pt idx="133">
                  <c:v>24.757276000000001</c:v>
                </c:pt>
                <c:pt idx="134">
                  <c:v>31.291257000000002</c:v>
                </c:pt>
                <c:pt idx="135">
                  <c:v>24.711649999999999</c:v>
                </c:pt>
                <c:pt idx="136">
                  <c:v>27.262654999999999</c:v>
                </c:pt>
                <c:pt idx="137">
                  <c:v>36.811525000000003</c:v>
                </c:pt>
                <c:pt idx="138">
                  <c:v>25.033291999999999</c:v>
                </c:pt>
                <c:pt idx="139">
                  <c:v>28.084164000000001</c:v>
                </c:pt>
                <c:pt idx="140">
                  <c:v>31.849830999999998</c:v>
                </c:pt>
                <c:pt idx="141">
                  <c:v>27.515605999999998</c:v>
                </c:pt>
                <c:pt idx="142">
                  <c:v>33.956578999999998</c:v>
                </c:pt>
                <c:pt idx="143">
                  <c:v>24.819655000000001</c:v>
                </c:pt>
                <c:pt idx="144">
                  <c:v>28.32124</c:v>
                </c:pt>
                <c:pt idx="145">
                  <c:v>27.367146999999999</c:v>
                </c:pt>
                <c:pt idx="146">
                  <c:v>16.174499999999998</c:v>
                </c:pt>
                <c:pt idx="147">
                  <c:v>15.007497000000001</c:v>
                </c:pt>
                <c:pt idx="148">
                  <c:v>28.070007</c:v>
                </c:pt>
                <c:pt idx="149">
                  <c:v>88.279184000000001</c:v>
                </c:pt>
                <c:pt idx="150">
                  <c:v>39.918739000000002</c:v>
                </c:pt>
                <c:pt idx="151">
                  <c:v>43.281443000000003</c:v>
                </c:pt>
                <c:pt idx="152">
                  <c:v>35.948130999999997</c:v>
                </c:pt>
                <c:pt idx="153">
                  <c:v>37.552095999999999</c:v>
                </c:pt>
                <c:pt idx="154">
                  <c:v>28.768080000000001</c:v>
                </c:pt>
                <c:pt idx="155">
                  <c:v>28.204084000000002</c:v>
                </c:pt>
                <c:pt idx="156">
                  <c:v>35.385784999999998</c:v>
                </c:pt>
                <c:pt idx="157">
                  <c:v>31.199864000000002</c:v>
                </c:pt>
                <c:pt idx="158">
                  <c:v>46.819363000000003</c:v>
                </c:pt>
                <c:pt idx="159">
                  <c:v>44.178069000000001</c:v>
                </c:pt>
                <c:pt idx="160">
                  <c:v>41.140219999999999</c:v>
                </c:pt>
                <c:pt idx="161">
                  <c:v>48.745716000000002</c:v>
                </c:pt>
                <c:pt idx="162">
                  <c:v>32.214827999999997</c:v>
                </c:pt>
                <c:pt idx="163">
                  <c:v>39.523184999999998</c:v>
                </c:pt>
                <c:pt idx="164">
                  <c:v>24.892447000000001</c:v>
                </c:pt>
                <c:pt idx="165">
                  <c:v>28.061637999999999</c:v>
                </c:pt>
                <c:pt idx="166">
                  <c:v>41.673737000000003</c:v>
                </c:pt>
                <c:pt idx="167">
                  <c:v>40.685671999999997</c:v>
                </c:pt>
                <c:pt idx="168">
                  <c:v>31.530843999999998</c:v>
                </c:pt>
                <c:pt idx="169">
                  <c:v>58.800041999999998</c:v>
                </c:pt>
                <c:pt idx="170">
                  <c:v>32.768988999999998</c:v>
                </c:pt>
                <c:pt idx="171">
                  <c:v>31.197866999999999</c:v>
                </c:pt>
                <c:pt idx="172">
                  <c:v>36.512464999999999</c:v>
                </c:pt>
                <c:pt idx="173">
                  <c:v>86.591144</c:v>
                </c:pt>
                <c:pt idx="174">
                  <c:v>42.620308999999999</c:v>
                </c:pt>
                <c:pt idx="175">
                  <c:v>46.212943000000003</c:v>
                </c:pt>
                <c:pt idx="176">
                  <c:v>38.942917999999999</c:v>
                </c:pt>
                <c:pt idx="177">
                  <c:v>35.456012000000001</c:v>
                </c:pt>
                <c:pt idx="178">
                  <c:v>36.075845999999999</c:v>
                </c:pt>
                <c:pt idx="179">
                  <c:v>52.878382999999999</c:v>
                </c:pt>
                <c:pt idx="180">
                  <c:v>72.292167000000006</c:v>
                </c:pt>
                <c:pt idx="181">
                  <c:v>30.564784</c:v>
                </c:pt>
                <c:pt idx="182">
                  <c:v>38.492061999999997</c:v>
                </c:pt>
                <c:pt idx="183">
                  <c:v>99.687847000000005</c:v>
                </c:pt>
                <c:pt idx="184">
                  <c:v>75.146759000000003</c:v>
                </c:pt>
                <c:pt idx="185">
                  <c:v>37.707549999999998</c:v>
                </c:pt>
                <c:pt idx="186">
                  <c:v>35.690157999999997</c:v>
                </c:pt>
                <c:pt idx="187">
                  <c:v>27.930835999999999</c:v>
                </c:pt>
                <c:pt idx="188">
                  <c:v>29.36206</c:v>
                </c:pt>
                <c:pt idx="189">
                  <c:v>21.647394999999999</c:v>
                </c:pt>
                <c:pt idx="190">
                  <c:v>31.937089</c:v>
                </c:pt>
                <c:pt idx="191">
                  <c:v>29.650593000000001</c:v>
                </c:pt>
                <c:pt idx="192">
                  <c:v>24.639392999999998</c:v>
                </c:pt>
                <c:pt idx="193">
                  <c:v>37.417670000000001</c:v>
                </c:pt>
                <c:pt idx="194">
                  <c:v>25.039414000000001</c:v>
                </c:pt>
                <c:pt idx="195">
                  <c:v>23.456811999999999</c:v>
                </c:pt>
                <c:pt idx="196">
                  <c:v>32.178925</c:v>
                </c:pt>
                <c:pt idx="197">
                  <c:v>22.614407</c:v>
                </c:pt>
                <c:pt idx="198">
                  <c:v>25.751556999999998</c:v>
                </c:pt>
                <c:pt idx="199">
                  <c:v>27.785043000000002</c:v>
                </c:pt>
                <c:pt idx="200">
                  <c:v>26.343116999999999</c:v>
                </c:pt>
                <c:pt idx="201">
                  <c:v>26.372085999999999</c:v>
                </c:pt>
                <c:pt idx="202">
                  <c:v>42.364201000000001</c:v>
                </c:pt>
                <c:pt idx="203">
                  <c:v>41.079011000000001</c:v>
                </c:pt>
                <c:pt idx="204">
                  <c:v>30.204301999999998</c:v>
                </c:pt>
                <c:pt idx="205">
                  <c:v>23.704056000000001</c:v>
                </c:pt>
                <c:pt idx="206">
                  <c:v>36.044905999999997</c:v>
                </c:pt>
                <c:pt idx="207">
                  <c:v>41.680399999999999</c:v>
                </c:pt>
                <c:pt idx="208">
                  <c:v>36.002316</c:v>
                </c:pt>
                <c:pt idx="209">
                  <c:v>36.334854</c:v>
                </c:pt>
                <c:pt idx="210">
                  <c:v>26.391144000000001</c:v>
                </c:pt>
                <c:pt idx="211">
                  <c:v>43.478926000000001</c:v>
                </c:pt>
                <c:pt idx="212">
                  <c:v>36.993110999999999</c:v>
                </c:pt>
                <c:pt idx="213">
                  <c:v>100.378553</c:v>
                </c:pt>
                <c:pt idx="214">
                  <c:v>39.543168000000001</c:v>
                </c:pt>
                <c:pt idx="215">
                  <c:v>34.448129999999999</c:v>
                </c:pt>
                <c:pt idx="216">
                  <c:v>26.091681999999999</c:v>
                </c:pt>
                <c:pt idx="217">
                  <c:v>26.065484999999999</c:v>
                </c:pt>
                <c:pt idx="218">
                  <c:v>26.495350999999999</c:v>
                </c:pt>
                <c:pt idx="219">
                  <c:v>33.622483000000003</c:v>
                </c:pt>
                <c:pt idx="220">
                  <c:v>42.564698</c:v>
                </c:pt>
                <c:pt idx="221">
                  <c:v>36.233795999999998</c:v>
                </c:pt>
                <c:pt idx="222">
                  <c:v>29.037362000000002</c:v>
                </c:pt>
                <c:pt idx="223">
                  <c:v>41.466537000000002</c:v>
                </c:pt>
                <c:pt idx="224">
                  <c:v>40.170526000000002</c:v>
                </c:pt>
                <c:pt idx="225">
                  <c:v>29.682478</c:v>
                </c:pt>
                <c:pt idx="226">
                  <c:v>37.817511000000003</c:v>
                </c:pt>
                <c:pt idx="227">
                  <c:v>43.429355000000001</c:v>
                </c:pt>
                <c:pt idx="228">
                  <c:v>26.407814999999999</c:v>
                </c:pt>
                <c:pt idx="229">
                  <c:v>29.045024999999999</c:v>
                </c:pt>
                <c:pt idx="230">
                  <c:v>29.841978999999998</c:v>
                </c:pt>
                <c:pt idx="231">
                  <c:v>22.366236000000001</c:v>
                </c:pt>
                <c:pt idx="232">
                  <c:v>29.150091</c:v>
                </c:pt>
                <c:pt idx="233">
                  <c:v>32.047482000000002</c:v>
                </c:pt>
                <c:pt idx="234">
                  <c:v>35.599119999999999</c:v>
                </c:pt>
                <c:pt idx="235">
                  <c:v>26.255203999999999</c:v>
                </c:pt>
                <c:pt idx="236">
                  <c:v>31.129807</c:v>
                </c:pt>
                <c:pt idx="237">
                  <c:v>31.489174999999999</c:v>
                </c:pt>
                <c:pt idx="238">
                  <c:v>51.698512999999998</c:v>
                </c:pt>
                <c:pt idx="239">
                  <c:v>28.843803999999999</c:v>
                </c:pt>
                <c:pt idx="240">
                  <c:v>39.237915000000001</c:v>
                </c:pt>
                <c:pt idx="241">
                  <c:v>30.072787999999999</c:v>
                </c:pt>
                <c:pt idx="242">
                  <c:v>36.401049</c:v>
                </c:pt>
                <c:pt idx="243">
                  <c:v>44.616205999999998</c:v>
                </c:pt>
                <c:pt idx="244">
                  <c:v>48.408239999999999</c:v>
                </c:pt>
                <c:pt idx="245">
                  <c:v>59.950830000000003</c:v>
                </c:pt>
                <c:pt idx="246">
                  <c:v>83.149437000000006</c:v>
                </c:pt>
                <c:pt idx="247">
                  <c:v>141.448365</c:v>
                </c:pt>
                <c:pt idx="248">
                  <c:v>70.435635000000005</c:v>
                </c:pt>
                <c:pt idx="249">
                  <c:v>41.667326000000003</c:v>
                </c:pt>
                <c:pt idx="250">
                  <c:v>39.508574000000003</c:v>
                </c:pt>
                <c:pt idx="251">
                  <c:v>33.270122999999998</c:v>
                </c:pt>
                <c:pt idx="252">
                  <c:v>29.505963999999999</c:v>
                </c:pt>
                <c:pt idx="253">
                  <c:v>44.464162999999999</c:v>
                </c:pt>
                <c:pt idx="254">
                  <c:v>41.532359999999997</c:v>
                </c:pt>
                <c:pt idx="255">
                  <c:v>47.537669999999999</c:v>
                </c:pt>
                <c:pt idx="256">
                  <c:v>39.931922999999998</c:v>
                </c:pt>
                <c:pt idx="257">
                  <c:v>43.081828999999999</c:v>
                </c:pt>
                <c:pt idx="258">
                  <c:v>51.043626000000003</c:v>
                </c:pt>
                <c:pt idx="259">
                  <c:v>48.076138999999998</c:v>
                </c:pt>
                <c:pt idx="260">
                  <c:v>33.994714000000002</c:v>
                </c:pt>
                <c:pt idx="261">
                  <c:v>40.683227000000002</c:v>
                </c:pt>
                <c:pt idx="262">
                  <c:v>30.598524999999999</c:v>
                </c:pt>
                <c:pt idx="263">
                  <c:v>44.565041000000001</c:v>
                </c:pt>
                <c:pt idx="264">
                  <c:v>32.883752999999999</c:v>
                </c:pt>
                <c:pt idx="265">
                  <c:v>32.756735999999997</c:v>
                </c:pt>
                <c:pt idx="266">
                  <c:v>34.767260999999998</c:v>
                </c:pt>
                <c:pt idx="267">
                  <c:v>39.858885000000001</c:v>
                </c:pt>
                <c:pt idx="268">
                  <c:v>31.597926000000001</c:v>
                </c:pt>
                <c:pt idx="269">
                  <c:v>45.600012999999997</c:v>
                </c:pt>
                <c:pt idx="270">
                  <c:v>41.192011000000001</c:v>
                </c:pt>
                <c:pt idx="271">
                  <c:v>76.930192000000005</c:v>
                </c:pt>
                <c:pt idx="272">
                  <c:v>74.397491000000002</c:v>
                </c:pt>
                <c:pt idx="273">
                  <c:v>65.103892999999999</c:v>
                </c:pt>
                <c:pt idx="274">
                  <c:v>45.898474999999998</c:v>
                </c:pt>
                <c:pt idx="275">
                  <c:v>50.610379000000002</c:v>
                </c:pt>
                <c:pt idx="276">
                  <c:v>72.931753999999998</c:v>
                </c:pt>
                <c:pt idx="277">
                  <c:v>44.726779000000001</c:v>
                </c:pt>
                <c:pt idx="278">
                  <c:v>36.659157</c:v>
                </c:pt>
                <c:pt idx="279">
                  <c:v>35.601906999999997</c:v>
                </c:pt>
                <c:pt idx="280">
                  <c:v>25.456410000000002</c:v>
                </c:pt>
                <c:pt idx="281">
                  <c:v>39.721544999999999</c:v>
                </c:pt>
                <c:pt idx="282">
                  <c:v>33.984216000000004</c:v>
                </c:pt>
                <c:pt idx="283">
                  <c:v>27.265108000000001</c:v>
                </c:pt>
                <c:pt idx="284">
                  <c:v>34.494498</c:v>
                </c:pt>
                <c:pt idx="285">
                  <c:v>28.021473</c:v>
                </c:pt>
                <c:pt idx="286">
                  <c:v>31.371151000000001</c:v>
                </c:pt>
                <c:pt idx="287">
                  <c:v>32.116394</c:v>
                </c:pt>
                <c:pt idx="288">
                  <c:v>27.198388000000001</c:v>
                </c:pt>
                <c:pt idx="289">
                  <c:v>30.786639999999998</c:v>
                </c:pt>
                <c:pt idx="290">
                  <c:v>58.903939000000001</c:v>
                </c:pt>
                <c:pt idx="291">
                  <c:v>29.249229</c:v>
                </c:pt>
                <c:pt idx="292">
                  <c:v>32.009293999999997</c:v>
                </c:pt>
                <c:pt idx="293">
                  <c:v>29.926963000000001</c:v>
                </c:pt>
                <c:pt idx="294">
                  <c:v>27.471640000000001</c:v>
                </c:pt>
                <c:pt idx="295">
                  <c:v>33.670172999999998</c:v>
                </c:pt>
                <c:pt idx="296">
                  <c:v>28.148783999999999</c:v>
                </c:pt>
                <c:pt idx="297">
                  <c:v>50.839129</c:v>
                </c:pt>
                <c:pt idx="298">
                  <c:v>30.511768</c:v>
                </c:pt>
                <c:pt idx="299">
                  <c:v>33.175654999999999</c:v>
                </c:pt>
                <c:pt idx="300">
                  <c:v>38.834449999999997</c:v>
                </c:pt>
                <c:pt idx="301">
                  <c:v>75.459926999999993</c:v>
                </c:pt>
                <c:pt idx="302">
                  <c:v>38.698155</c:v>
                </c:pt>
                <c:pt idx="303">
                  <c:v>24.898613000000001</c:v>
                </c:pt>
                <c:pt idx="304">
                  <c:v>34.141770999999999</c:v>
                </c:pt>
                <c:pt idx="305">
                  <c:v>43.368377000000002</c:v>
                </c:pt>
                <c:pt idx="306">
                  <c:v>26.13635</c:v>
                </c:pt>
                <c:pt idx="307">
                  <c:v>34.048901999999998</c:v>
                </c:pt>
                <c:pt idx="308">
                  <c:v>34.725295000000003</c:v>
                </c:pt>
                <c:pt idx="309">
                  <c:v>39.172004000000001</c:v>
                </c:pt>
                <c:pt idx="310">
                  <c:v>54.303510000000003</c:v>
                </c:pt>
                <c:pt idx="311">
                  <c:v>94.645148000000006</c:v>
                </c:pt>
                <c:pt idx="312">
                  <c:v>94.639786000000001</c:v>
                </c:pt>
                <c:pt idx="313">
                  <c:v>54.063937000000003</c:v>
                </c:pt>
                <c:pt idx="314">
                  <c:v>43.919764999999998</c:v>
                </c:pt>
                <c:pt idx="315">
                  <c:v>49.249389999999998</c:v>
                </c:pt>
                <c:pt idx="316">
                  <c:v>34.185108999999997</c:v>
                </c:pt>
                <c:pt idx="317">
                  <c:v>37.046519000000004</c:v>
                </c:pt>
                <c:pt idx="318">
                  <c:v>37.924889999999998</c:v>
                </c:pt>
                <c:pt idx="319">
                  <c:v>56.000729</c:v>
                </c:pt>
                <c:pt idx="320">
                  <c:v>30.723793000000001</c:v>
                </c:pt>
                <c:pt idx="321">
                  <c:v>31.359673000000001</c:v>
                </c:pt>
                <c:pt idx="322">
                  <c:v>32.891264999999997</c:v>
                </c:pt>
                <c:pt idx="323">
                  <c:v>48.052394999999997</c:v>
                </c:pt>
                <c:pt idx="324">
                  <c:v>38.608848999999999</c:v>
                </c:pt>
                <c:pt idx="325">
                  <c:v>40.020741999999998</c:v>
                </c:pt>
                <c:pt idx="326">
                  <c:v>35.879151</c:v>
                </c:pt>
                <c:pt idx="327">
                  <c:v>36.337353999999998</c:v>
                </c:pt>
                <c:pt idx="328">
                  <c:v>38.929087000000003</c:v>
                </c:pt>
                <c:pt idx="329">
                  <c:v>42.072114999999997</c:v>
                </c:pt>
                <c:pt idx="330">
                  <c:v>41.197087000000003</c:v>
                </c:pt>
                <c:pt idx="331">
                  <c:v>30.368798999999999</c:v>
                </c:pt>
                <c:pt idx="332">
                  <c:v>31.929759000000001</c:v>
                </c:pt>
                <c:pt idx="333">
                  <c:v>28.374496000000001</c:v>
                </c:pt>
                <c:pt idx="334">
                  <c:v>38.051588000000002</c:v>
                </c:pt>
                <c:pt idx="335">
                  <c:v>33.272551</c:v>
                </c:pt>
                <c:pt idx="336">
                  <c:v>29.658982000000002</c:v>
                </c:pt>
                <c:pt idx="337">
                  <c:v>29.815463999999999</c:v>
                </c:pt>
                <c:pt idx="338">
                  <c:v>27.995377999999999</c:v>
                </c:pt>
                <c:pt idx="339">
                  <c:v>32.82432</c:v>
                </c:pt>
                <c:pt idx="340">
                  <c:v>29.947150000000001</c:v>
                </c:pt>
                <c:pt idx="341">
                  <c:v>26.880893</c:v>
                </c:pt>
                <c:pt idx="342">
                  <c:v>31.250688</c:v>
                </c:pt>
                <c:pt idx="343">
                  <c:v>72.147390000000001</c:v>
                </c:pt>
                <c:pt idx="344">
                  <c:v>43.528139000000003</c:v>
                </c:pt>
                <c:pt idx="345">
                  <c:v>30.596153000000001</c:v>
                </c:pt>
                <c:pt idx="346">
                  <c:v>35.308321999999997</c:v>
                </c:pt>
                <c:pt idx="347">
                  <c:v>28.285183</c:v>
                </c:pt>
                <c:pt idx="348">
                  <c:v>37.893242000000001</c:v>
                </c:pt>
                <c:pt idx="349">
                  <c:v>34.063282999999998</c:v>
                </c:pt>
                <c:pt idx="350">
                  <c:v>32.090926000000003</c:v>
                </c:pt>
                <c:pt idx="351">
                  <c:v>37.228343000000002</c:v>
                </c:pt>
                <c:pt idx="352">
                  <c:v>37.381520000000002</c:v>
                </c:pt>
                <c:pt idx="353">
                  <c:v>31.981152000000002</c:v>
                </c:pt>
                <c:pt idx="354">
                  <c:v>53.805359000000003</c:v>
                </c:pt>
                <c:pt idx="355">
                  <c:v>28.180482000000001</c:v>
                </c:pt>
                <c:pt idx="356">
                  <c:v>31.141732000000001</c:v>
                </c:pt>
                <c:pt idx="357">
                  <c:v>44.368614000000001</c:v>
                </c:pt>
                <c:pt idx="358">
                  <c:v>59.715243000000001</c:v>
                </c:pt>
                <c:pt idx="359">
                  <c:v>55.392353999999997</c:v>
                </c:pt>
                <c:pt idx="360">
                  <c:v>44.575623</c:v>
                </c:pt>
                <c:pt idx="361">
                  <c:v>41.980325999999998</c:v>
                </c:pt>
                <c:pt idx="362">
                  <c:v>48.107743999999997</c:v>
                </c:pt>
                <c:pt idx="363">
                  <c:v>49.855195999999999</c:v>
                </c:pt>
                <c:pt idx="364">
                  <c:v>42.815544000000003</c:v>
                </c:pt>
                <c:pt idx="365">
                  <c:v>56.345122000000003</c:v>
                </c:pt>
                <c:pt idx="366">
                  <c:v>51.050440000000002</c:v>
                </c:pt>
                <c:pt idx="367">
                  <c:v>56.985985999999997</c:v>
                </c:pt>
                <c:pt idx="368">
                  <c:v>42.316454</c:v>
                </c:pt>
                <c:pt idx="369">
                  <c:v>47.174059999999997</c:v>
                </c:pt>
                <c:pt idx="370">
                  <c:v>42.505518000000002</c:v>
                </c:pt>
                <c:pt idx="371">
                  <c:v>55.081296999999999</c:v>
                </c:pt>
                <c:pt idx="372">
                  <c:v>117.21831299999999</c:v>
                </c:pt>
                <c:pt idx="373">
                  <c:v>76.542418999999995</c:v>
                </c:pt>
                <c:pt idx="374">
                  <c:v>50.284371</c:v>
                </c:pt>
                <c:pt idx="375">
                  <c:v>45.207430000000002</c:v>
                </c:pt>
                <c:pt idx="376">
                  <c:v>45.270384999999997</c:v>
                </c:pt>
                <c:pt idx="377">
                  <c:v>51.047353000000001</c:v>
                </c:pt>
                <c:pt idx="378">
                  <c:v>43.638592000000003</c:v>
                </c:pt>
                <c:pt idx="379">
                  <c:v>47.636724999999998</c:v>
                </c:pt>
                <c:pt idx="380">
                  <c:v>37.986038999999998</c:v>
                </c:pt>
                <c:pt idx="381">
                  <c:v>43.687468000000003</c:v>
                </c:pt>
                <c:pt idx="382">
                  <c:v>51.651628000000002</c:v>
                </c:pt>
                <c:pt idx="383">
                  <c:v>37.850245000000001</c:v>
                </c:pt>
                <c:pt idx="384">
                  <c:v>34.953363000000003</c:v>
                </c:pt>
                <c:pt idx="385">
                  <c:v>41.384636</c:v>
                </c:pt>
                <c:pt idx="386">
                  <c:v>40.484155000000001</c:v>
                </c:pt>
                <c:pt idx="387">
                  <c:v>49.072690999999999</c:v>
                </c:pt>
                <c:pt idx="388">
                  <c:v>44.42183</c:v>
                </c:pt>
                <c:pt idx="389">
                  <c:v>43.812567000000001</c:v>
                </c:pt>
                <c:pt idx="390">
                  <c:v>46.757052999999999</c:v>
                </c:pt>
                <c:pt idx="391">
                  <c:v>44.770342999999997</c:v>
                </c:pt>
                <c:pt idx="392">
                  <c:v>56.039807000000003</c:v>
                </c:pt>
                <c:pt idx="393">
                  <c:v>49.425494999999998</c:v>
                </c:pt>
                <c:pt idx="394">
                  <c:v>47.339424000000001</c:v>
                </c:pt>
                <c:pt idx="395">
                  <c:v>39.823203999999997</c:v>
                </c:pt>
                <c:pt idx="396">
                  <c:v>27.057002000000001</c:v>
                </c:pt>
                <c:pt idx="397">
                  <c:v>31.242664000000001</c:v>
                </c:pt>
                <c:pt idx="398">
                  <c:v>25.067222000000001</c:v>
                </c:pt>
                <c:pt idx="399">
                  <c:v>29.514092999999999</c:v>
                </c:pt>
                <c:pt idx="400">
                  <c:v>36.305732999999996</c:v>
                </c:pt>
                <c:pt idx="401">
                  <c:v>50.322105999999998</c:v>
                </c:pt>
                <c:pt idx="402">
                  <c:v>42.891255999999998</c:v>
                </c:pt>
                <c:pt idx="403">
                  <c:v>62.512827999999999</c:v>
                </c:pt>
                <c:pt idx="404">
                  <c:v>110.089342</c:v>
                </c:pt>
                <c:pt idx="405">
                  <c:v>58.400848000000003</c:v>
                </c:pt>
                <c:pt idx="406">
                  <c:v>52.766196000000001</c:v>
                </c:pt>
                <c:pt idx="407">
                  <c:v>44.944263999999997</c:v>
                </c:pt>
                <c:pt idx="408">
                  <c:v>50.907288000000001</c:v>
                </c:pt>
                <c:pt idx="409">
                  <c:v>41.905965000000002</c:v>
                </c:pt>
                <c:pt idx="410">
                  <c:v>52.352829999999997</c:v>
                </c:pt>
                <c:pt idx="411">
                  <c:v>39.481034000000001</c:v>
                </c:pt>
                <c:pt idx="412">
                  <c:v>46.822411000000002</c:v>
                </c:pt>
                <c:pt idx="413">
                  <c:v>48.294243999999999</c:v>
                </c:pt>
                <c:pt idx="414">
                  <c:v>39.951833000000001</c:v>
                </c:pt>
                <c:pt idx="415">
                  <c:v>65.814021999999994</c:v>
                </c:pt>
                <c:pt idx="416">
                  <c:v>40.610906999999997</c:v>
                </c:pt>
                <c:pt idx="417">
                  <c:v>42.711682000000003</c:v>
                </c:pt>
                <c:pt idx="418">
                  <c:v>53.762428</c:v>
                </c:pt>
                <c:pt idx="419">
                  <c:v>22.378378999999999</c:v>
                </c:pt>
                <c:pt idx="420">
                  <c:v>45.700001999999998</c:v>
                </c:pt>
                <c:pt idx="421">
                  <c:v>71.225992000000005</c:v>
                </c:pt>
                <c:pt idx="422">
                  <c:v>41.978766</c:v>
                </c:pt>
                <c:pt idx="423">
                  <c:v>49.678437000000002</c:v>
                </c:pt>
                <c:pt idx="424">
                  <c:v>49.653511999999999</c:v>
                </c:pt>
                <c:pt idx="425">
                  <c:v>63.875720000000001</c:v>
                </c:pt>
                <c:pt idx="426">
                  <c:v>56.674551000000001</c:v>
                </c:pt>
                <c:pt idx="427">
                  <c:v>35.680570000000003</c:v>
                </c:pt>
                <c:pt idx="428">
                  <c:v>49.349936999999997</c:v>
                </c:pt>
                <c:pt idx="429">
                  <c:v>36.235366999999997</c:v>
                </c:pt>
                <c:pt idx="430">
                  <c:v>44.521658000000002</c:v>
                </c:pt>
                <c:pt idx="431">
                  <c:v>53.553536999999999</c:v>
                </c:pt>
                <c:pt idx="432">
                  <c:v>44.970416999999998</c:v>
                </c:pt>
                <c:pt idx="433">
                  <c:v>44.059804999999997</c:v>
                </c:pt>
                <c:pt idx="434">
                  <c:v>52.236693000000002</c:v>
                </c:pt>
                <c:pt idx="435">
                  <c:v>61.529409000000001</c:v>
                </c:pt>
                <c:pt idx="436">
                  <c:v>51.589379999999998</c:v>
                </c:pt>
                <c:pt idx="437">
                  <c:v>72.485541999999995</c:v>
                </c:pt>
                <c:pt idx="438">
                  <c:v>125.309313</c:v>
                </c:pt>
                <c:pt idx="439">
                  <c:v>100.419516</c:v>
                </c:pt>
                <c:pt idx="440">
                  <c:v>74.577544000000003</c:v>
                </c:pt>
                <c:pt idx="441">
                  <c:v>46.477355000000003</c:v>
                </c:pt>
                <c:pt idx="442">
                  <c:v>48.259953000000003</c:v>
                </c:pt>
                <c:pt idx="443">
                  <c:v>56.406410000000001</c:v>
                </c:pt>
                <c:pt idx="444">
                  <c:v>60.961354999999998</c:v>
                </c:pt>
                <c:pt idx="445">
                  <c:v>42.699478999999997</c:v>
                </c:pt>
                <c:pt idx="446">
                  <c:v>49.344549999999998</c:v>
                </c:pt>
                <c:pt idx="447">
                  <c:v>42.832917999999999</c:v>
                </c:pt>
                <c:pt idx="448">
                  <c:v>45.824685000000002</c:v>
                </c:pt>
                <c:pt idx="449">
                  <c:v>55.528581000000003</c:v>
                </c:pt>
                <c:pt idx="450">
                  <c:v>40.741841999999998</c:v>
                </c:pt>
                <c:pt idx="451">
                  <c:v>42.178618999999998</c:v>
                </c:pt>
                <c:pt idx="452">
                  <c:v>38.773738000000002</c:v>
                </c:pt>
                <c:pt idx="453">
                  <c:v>46.836697999999998</c:v>
                </c:pt>
                <c:pt idx="454">
                  <c:v>39.660643</c:v>
                </c:pt>
                <c:pt idx="455">
                  <c:v>44.203870000000002</c:v>
                </c:pt>
                <c:pt idx="456">
                  <c:v>51.564990999999999</c:v>
                </c:pt>
                <c:pt idx="457">
                  <c:v>48.029744000000001</c:v>
                </c:pt>
                <c:pt idx="458">
                  <c:v>62.411729999999999</c:v>
                </c:pt>
                <c:pt idx="459">
                  <c:v>54.554968000000002</c:v>
                </c:pt>
                <c:pt idx="460">
                  <c:v>66.553449000000001</c:v>
                </c:pt>
                <c:pt idx="461">
                  <c:v>73.048207000000005</c:v>
                </c:pt>
                <c:pt idx="462">
                  <c:v>46.017825000000002</c:v>
                </c:pt>
                <c:pt idx="463">
                  <c:v>59.904347999999999</c:v>
                </c:pt>
                <c:pt idx="464">
                  <c:v>70.343342000000007</c:v>
                </c:pt>
                <c:pt idx="465">
                  <c:v>46.263716000000002</c:v>
                </c:pt>
                <c:pt idx="466">
                  <c:v>61.482469999999999</c:v>
                </c:pt>
                <c:pt idx="467">
                  <c:v>42.823480000000004</c:v>
                </c:pt>
                <c:pt idx="468">
                  <c:v>102.909327</c:v>
                </c:pt>
                <c:pt idx="469">
                  <c:v>64.033607000000003</c:v>
                </c:pt>
                <c:pt idx="470">
                  <c:v>60.465175000000002</c:v>
                </c:pt>
                <c:pt idx="471">
                  <c:v>42.668452000000002</c:v>
                </c:pt>
                <c:pt idx="472">
                  <c:v>56.764524999999999</c:v>
                </c:pt>
                <c:pt idx="473">
                  <c:v>38.365929000000001</c:v>
                </c:pt>
                <c:pt idx="474">
                  <c:v>48.498911999999997</c:v>
                </c:pt>
                <c:pt idx="475">
                  <c:v>41.785507000000003</c:v>
                </c:pt>
                <c:pt idx="476">
                  <c:v>40.636738000000001</c:v>
                </c:pt>
                <c:pt idx="477">
                  <c:v>40.991536000000004</c:v>
                </c:pt>
                <c:pt idx="478">
                  <c:v>58.781314000000002</c:v>
                </c:pt>
                <c:pt idx="479">
                  <c:v>36.137014999999998</c:v>
                </c:pt>
                <c:pt idx="480">
                  <c:v>38.646093</c:v>
                </c:pt>
                <c:pt idx="481">
                  <c:v>34.108409999999999</c:v>
                </c:pt>
                <c:pt idx="482">
                  <c:v>44.147450999999997</c:v>
                </c:pt>
                <c:pt idx="483">
                  <c:v>43.646250000000002</c:v>
                </c:pt>
                <c:pt idx="484">
                  <c:v>42.801043</c:v>
                </c:pt>
                <c:pt idx="485">
                  <c:v>32.935104000000003</c:v>
                </c:pt>
                <c:pt idx="486">
                  <c:v>41.442483000000003</c:v>
                </c:pt>
                <c:pt idx="487">
                  <c:v>48.497698</c:v>
                </c:pt>
                <c:pt idx="488">
                  <c:v>48.354084999999998</c:v>
                </c:pt>
                <c:pt idx="489">
                  <c:v>41.675902999999998</c:v>
                </c:pt>
                <c:pt idx="490">
                  <c:v>42.781520999999998</c:v>
                </c:pt>
                <c:pt idx="491">
                  <c:v>47.148699000000001</c:v>
                </c:pt>
                <c:pt idx="492">
                  <c:v>42.905833000000001</c:v>
                </c:pt>
                <c:pt idx="493">
                  <c:v>58.928401999999998</c:v>
                </c:pt>
                <c:pt idx="494">
                  <c:v>50.017349000000003</c:v>
                </c:pt>
                <c:pt idx="495">
                  <c:v>51.710496999999997</c:v>
                </c:pt>
                <c:pt idx="496">
                  <c:v>71.213111999999995</c:v>
                </c:pt>
                <c:pt idx="497">
                  <c:v>153.12846999999999</c:v>
                </c:pt>
                <c:pt idx="498">
                  <c:v>91.163736</c:v>
                </c:pt>
                <c:pt idx="499">
                  <c:v>51.027614</c:v>
                </c:pt>
                <c:pt idx="500">
                  <c:v>30.932088</c:v>
                </c:pt>
                <c:pt idx="501">
                  <c:v>33.71622</c:v>
                </c:pt>
                <c:pt idx="502">
                  <c:v>26.300138</c:v>
                </c:pt>
                <c:pt idx="503">
                  <c:v>28.712095000000001</c:v>
                </c:pt>
                <c:pt idx="504">
                  <c:v>42.902265999999997</c:v>
                </c:pt>
                <c:pt idx="505">
                  <c:v>28.294851999999999</c:v>
                </c:pt>
                <c:pt idx="506">
                  <c:v>37.483702000000001</c:v>
                </c:pt>
                <c:pt idx="507">
                  <c:v>40.297556</c:v>
                </c:pt>
                <c:pt idx="508">
                  <c:v>37.833807</c:v>
                </c:pt>
                <c:pt idx="509">
                  <c:v>31.855830999999998</c:v>
                </c:pt>
                <c:pt idx="510">
                  <c:v>39.535926000000003</c:v>
                </c:pt>
                <c:pt idx="511">
                  <c:v>34.907294</c:v>
                </c:pt>
                <c:pt idx="512">
                  <c:v>35.702596999999997</c:v>
                </c:pt>
                <c:pt idx="513">
                  <c:v>50.518307</c:v>
                </c:pt>
                <c:pt idx="514">
                  <c:v>30.370591000000001</c:v>
                </c:pt>
                <c:pt idx="515">
                  <c:v>38.155121000000001</c:v>
                </c:pt>
                <c:pt idx="516">
                  <c:v>45.691986999999997</c:v>
                </c:pt>
                <c:pt idx="517">
                  <c:v>36.604139000000004</c:v>
                </c:pt>
                <c:pt idx="518">
                  <c:v>29.632352999999998</c:v>
                </c:pt>
                <c:pt idx="519">
                  <c:v>30.894178</c:v>
                </c:pt>
                <c:pt idx="520">
                  <c:v>39.256830000000001</c:v>
                </c:pt>
                <c:pt idx="521">
                  <c:v>58.887779999999999</c:v>
                </c:pt>
                <c:pt idx="522">
                  <c:v>119.21713800000001</c:v>
                </c:pt>
                <c:pt idx="523">
                  <c:v>50.480814000000002</c:v>
                </c:pt>
                <c:pt idx="524">
                  <c:v>31.755697999999999</c:v>
                </c:pt>
                <c:pt idx="525">
                  <c:v>38.378757</c:v>
                </c:pt>
                <c:pt idx="526">
                  <c:v>37.311725000000003</c:v>
                </c:pt>
                <c:pt idx="527">
                  <c:v>75.350733000000005</c:v>
                </c:pt>
                <c:pt idx="528">
                  <c:v>44.360509</c:v>
                </c:pt>
                <c:pt idx="529">
                  <c:v>32.086261999999998</c:v>
                </c:pt>
                <c:pt idx="530">
                  <c:v>33.284157999999998</c:v>
                </c:pt>
                <c:pt idx="531">
                  <c:v>29.337762999999999</c:v>
                </c:pt>
                <c:pt idx="532">
                  <c:v>27.639990999999998</c:v>
                </c:pt>
                <c:pt idx="533">
                  <c:v>39.325980999999999</c:v>
                </c:pt>
                <c:pt idx="534">
                  <c:v>31.303317</c:v>
                </c:pt>
                <c:pt idx="535">
                  <c:v>38.102502000000001</c:v>
                </c:pt>
                <c:pt idx="536">
                  <c:v>39.832500000000003</c:v>
                </c:pt>
                <c:pt idx="537">
                  <c:v>51.979242999999997</c:v>
                </c:pt>
                <c:pt idx="538">
                  <c:v>29.915592</c:v>
                </c:pt>
                <c:pt idx="539">
                  <c:v>33.139121000000003</c:v>
                </c:pt>
                <c:pt idx="540">
                  <c:v>29.113319000000001</c:v>
                </c:pt>
                <c:pt idx="541">
                  <c:v>51.679406</c:v>
                </c:pt>
                <c:pt idx="542">
                  <c:v>34.700004999999997</c:v>
                </c:pt>
                <c:pt idx="543">
                  <c:v>28.549752999999999</c:v>
                </c:pt>
                <c:pt idx="544">
                  <c:v>34.892043999999999</c:v>
                </c:pt>
                <c:pt idx="545">
                  <c:v>33.393545000000003</c:v>
                </c:pt>
                <c:pt idx="546">
                  <c:v>38.938882</c:v>
                </c:pt>
                <c:pt idx="547">
                  <c:v>42.460923999999999</c:v>
                </c:pt>
                <c:pt idx="548">
                  <c:v>29.470372999999999</c:v>
                </c:pt>
                <c:pt idx="549">
                  <c:v>34.314810000000001</c:v>
                </c:pt>
                <c:pt idx="550">
                  <c:v>43.318477999999999</c:v>
                </c:pt>
                <c:pt idx="551">
                  <c:v>64.347317000000004</c:v>
                </c:pt>
                <c:pt idx="552">
                  <c:v>38.492128000000001</c:v>
                </c:pt>
                <c:pt idx="553">
                  <c:v>56.193682000000003</c:v>
                </c:pt>
                <c:pt idx="554">
                  <c:v>75.205042000000006</c:v>
                </c:pt>
                <c:pt idx="555">
                  <c:v>29.663143000000002</c:v>
                </c:pt>
                <c:pt idx="556">
                  <c:v>41.043619999999997</c:v>
                </c:pt>
                <c:pt idx="557">
                  <c:v>44.002926000000002</c:v>
                </c:pt>
                <c:pt idx="558">
                  <c:v>29.314055</c:v>
                </c:pt>
                <c:pt idx="559">
                  <c:v>35.217469000000001</c:v>
                </c:pt>
                <c:pt idx="560">
                  <c:v>77.903486999999998</c:v>
                </c:pt>
                <c:pt idx="561">
                  <c:v>74.265962999999999</c:v>
                </c:pt>
                <c:pt idx="562">
                  <c:v>55.176543000000002</c:v>
                </c:pt>
                <c:pt idx="563">
                  <c:v>41.667254999999997</c:v>
                </c:pt>
                <c:pt idx="564">
                  <c:v>33.224732000000003</c:v>
                </c:pt>
                <c:pt idx="565">
                  <c:v>36.41433</c:v>
                </c:pt>
                <c:pt idx="566">
                  <c:v>43.763196000000001</c:v>
                </c:pt>
                <c:pt idx="567">
                  <c:v>63.470148999999999</c:v>
                </c:pt>
                <c:pt idx="568">
                  <c:v>56.607202000000001</c:v>
                </c:pt>
                <c:pt idx="569">
                  <c:v>48.126111000000002</c:v>
                </c:pt>
                <c:pt idx="570">
                  <c:v>44.726452999999999</c:v>
                </c:pt>
                <c:pt idx="571">
                  <c:v>51.875315999999998</c:v>
                </c:pt>
                <c:pt idx="572">
                  <c:v>43.641952000000003</c:v>
                </c:pt>
                <c:pt idx="573">
                  <c:v>48.002540000000003</c:v>
                </c:pt>
                <c:pt idx="574">
                  <c:v>50.594338999999998</c:v>
                </c:pt>
                <c:pt idx="575">
                  <c:v>68.302045000000007</c:v>
                </c:pt>
                <c:pt idx="576">
                  <c:v>116.804328</c:v>
                </c:pt>
                <c:pt idx="577">
                  <c:v>87.710359999999994</c:v>
                </c:pt>
                <c:pt idx="578">
                  <c:v>109.32711500000001</c:v>
                </c:pt>
                <c:pt idx="579">
                  <c:v>123.15935899999999</c:v>
                </c:pt>
                <c:pt idx="580">
                  <c:v>95.553617000000003</c:v>
                </c:pt>
                <c:pt idx="581">
                  <c:v>53.679198</c:v>
                </c:pt>
                <c:pt idx="582">
                  <c:v>41.267315000000004</c:v>
                </c:pt>
                <c:pt idx="583">
                  <c:v>63.547558000000002</c:v>
                </c:pt>
                <c:pt idx="584">
                  <c:v>52.548226</c:v>
                </c:pt>
                <c:pt idx="585">
                  <c:v>27.317661000000001</c:v>
                </c:pt>
                <c:pt idx="586">
                  <c:v>32.990972999999997</c:v>
                </c:pt>
                <c:pt idx="587">
                  <c:v>31.171161000000001</c:v>
                </c:pt>
                <c:pt idx="588">
                  <c:v>41.625365000000002</c:v>
                </c:pt>
                <c:pt idx="589">
                  <c:v>60.056916999999999</c:v>
                </c:pt>
                <c:pt idx="590">
                  <c:v>38.921112999999998</c:v>
                </c:pt>
                <c:pt idx="591">
                  <c:v>39.442878</c:v>
                </c:pt>
                <c:pt idx="592">
                  <c:v>40.414867000000001</c:v>
                </c:pt>
                <c:pt idx="593">
                  <c:v>47.341752</c:v>
                </c:pt>
                <c:pt idx="594">
                  <c:v>38.096662999999999</c:v>
                </c:pt>
                <c:pt idx="595">
                  <c:v>41.270761</c:v>
                </c:pt>
                <c:pt idx="596">
                  <c:v>43.679284000000003</c:v>
                </c:pt>
                <c:pt idx="597">
                  <c:v>54.002879999999998</c:v>
                </c:pt>
                <c:pt idx="598">
                  <c:v>61.829231</c:v>
                </c:pt>
                <c:pt idx="599">
                  <c:v>59.802821000000002</c:v>
                </c:pt>
                <c:pt idx="600">
                  <c:v>49.863754999999998</c:v>
                </c:pt>
                <c:pt idx="601">
                  <c:v>38.610084999999998</c:v>
                </c:pt>
                <c:pt idx="602">
                  <c:v>60.853084000000003</c:v>
                </c:pt>
                <c:pt idx="603">
                  <c:v>42.948447000000002</c:v>
                </c:pt>
                <c:pt idx="604">
                  <c:v>51.771737000000002</c:v>
                </c:pt>
                <c:pt idx="605">
                  <c:v>40.548571000000003</c:v>
                </c:pt>
                <c:pt idx="606">
                  <c:v>39.120603000000003</c:v>
                </c:pt>
                <c:pt idx="607">
                  <c:v>58.957977</c:v>
                </c:pt>
                <c:pt idx="608">
                  <c:v>42.387585000000001</c:v>
                </c:pt>
                <c:pt idx="609">
                  <c:v>55.32385</c:v>
                </c:pt>
                <c:pt idx="610">
                  <c:v>30.001664999999999</c:v>
                </c:pt>
                <c:pt idx="611">
                  <c:v>28.566708999999999</c:v>
                </c:pt>
                <c:pt idx="612">
                  <c:v>42.975133</c:v>
                </c:pt>
                <c:pt idx="613">
                  <c:v>27.031084</c:v>
                </c:pt>
                <c:pt idx="614">
                  <c:v>31.346512000000001</c:v>
                </c:pt>
                <c:pt idx="615">
                  <c:v>32.285249</c:v>
                </c:pt>
                <c:pt idx="616">
                  <c:v>23.713726000000001</c:v>
                </c:pt>
                <c:pt idx="617">
                  <c:v>35.419925999999997</c:v>
                </c:pt>
                <c:pt idx="618">
                  <c:v>77.539276000000001</c:v>
                </c:pt>
                <c:pt idx="619">
                  <c:v>60.897095</c:v>
                </c:pt>
                <c:pt idx="620">
                  <c:v>38.832042000000001</c:v>
                </c:pt>
                <c:pt idx="621">
                  <c:v>29.713812000000001</c:v>
                </c:pt>
                <c:pt idx="622">
                  <c:v>37.285868000000001</c:v>
                </c:pt>
                <c:pt idx="623">
                  <c:v>36.162376999999999</c:v>
                </c:pt>
                <c:pt idx="624">
                  <c:v>32.020727999999998</c:v>
                </c:pt>
                <c:pt idx="625">
                  <c:v>26.091716000000002</c:v>
                </c:pt>
                <c:pt idx="626">
                  <c:v>41.587187999999998</c:v>
                </c:pt>
                <c:pt idx="627">
                  <c:v>49.428331999999997</c:v>
                </c:pt>
                <c:pt idx="628">
                  <c:v>25.890737999999999</c:v>
                </c:pt>
                <c:pt idx="629">
                  <c:v>26.404364000000001</c:v>
                </c:pt>
                <c:pt idx="630">
                  <c:v>41.448217</c:v>
                </c:pt>
                <c:pt idx="631">
                  <c:v>39.951456</c:v>
                </c:pt>
                <c:pt idx="632">
                  <c:v>42.370123</c:v>
                </c:pt>
                <c:pt idx="633">
                  <c:v>24.757276000000001</c:v>
                </c:pt>
                <c:pt idx="634">
                  <c:v>31.291257000000002</c:v>
                </c:pt>
                <c:pt idx="635">
                  <c:v>24.711649999999999</c:v>
                </c:pt>
                <c:pt idx="636">
                  <c:v>27.262654999999999</c:v>
                </c:pt>
                <c:pt idx="637">
                  <c:v>36.811525000000003</c:v>
                </c:pt>
                <c:pt idx="638">
                  <c:v>25.033291999999999</c:v>
                </c:pt>
                <c:pt idx="639">
                  <c:v>28.084164000000001</c:v>
                </c:pt>
                <c:pt idx="640">
                  <c:v>31.849830999999998</c:v>
                </c:pt>
                <c:pt idx="641">
                  <c:v>27.515605999999998</c:v>
                </c:pt>
                <c:pt idx="642">
                  <c:v>33.956578999999998</c:v>
                </c:pt>
                <c:pt idx="643">
                  <c:v>24.819655000000001</c:v>
                </c:pt>
                <c:pt idx="644">
                  <c:v>28.32124</c:v>
                </c:pt>
                <c:pt idx="645">
                  <c:v>27.367146999999999</c:v>
                </c:pt>
                <c:pt idx="646">
                  <c:v>16.174499999999998</c:v>
                </c:pt>
                <c:pt idx="647">
                  <c:v>15.007497000000001</c:v>
                </c:pt>
                <c:pt idx="648">
                  <c:v>28.070007</c:v>
                </c:pt>
                <c:pt idx="649">
                  <c:v>88.279184000000001</c:v>
                </c:pt>
                <c:pt idx="650">
                  <c:v>39.918739000000002</c:v>
                </c:pt>
                <c:pt idx="651">
                  <c:v>43.281443000000003</c:v>
                </c:pt>
                <c:pt idx="652">
                  <c:v>35.948130999999997</c:v>
                </c:pt>
                <c:pt idx="653">
                  <c:v>37.552095999999999</c:v>
                </c:pt>
                <c:pt idx="654">
                  <c:v>28.768080000000001</c:v>
                </c:pt>
                <c:pt idx="655">
                  <c:v>28.204084000000002</c:v>
                </c:pt>
                <c:pt idx="656">
                  <c:v>35.385784999999998</c:v>
                </c:pt>
                <c:pt idx="657">
                  <c:v>31.199864000000002</c:v>
                </c:pt>
                <c:pt idx="658">
                  <c:v>46.819363000000003</c:v>
                </c:pt>
                <c:pt idx="659">
                  <c:v>44.178069000000001</c:v>
                </c:pt>
                <c:pt idx="660">
                  <c:v>41.140219999999999</c:v>
                </c:pt>
                <c:pt idx="661">
                  <c:v>48.745716000000002</c:v>
                </c:pt>
                <c:pt idx="662">
                  <c:v>32.214827999999997</c:v>
                </c:pt>
                <c:pt idx="663">
                  <c:v>39.523184999999998</c:v>
                </c:pt>
                <c:pt idx="664">
                  <c:v>24.892447000000001</c:v>
                </c:pt>
                <c:pt idx="665">
                  <c:v>28.061637999999999</c:v>
                </c:pt>
                <c:pt idx="666">
                  <c:v>41.673737000000003</c:v>
                </c:pt>
                <c:pt idx="667">
                  <c:v>40.685671999999997</c:v>
                </c:pt>
                <c:pt idx="668">
                  <c:v>31.530843999999998</c:v>
                </c:pt>
                <c:pt idx="669">
                  <c:v>58.800041999999998</c:v>
                </c:pt>
                <c:pt idx="670">
                  <c:v>32.768988999999998</c:v>
                </c:pt>
                <c:pt idx="671">
                  <c:v>31.197866999999999</c:v>
                </c:pt>
                <c:pt idx="672">
                  <c:v>36.512464999999999</c:v>
                </c:pt>
                <c:pt idx="673">
                  <c:v>86.591144</c:v>
                </c:pt>
                <c:pt idx="674">
                  <c:v>42.620308999999999</c:v>
                </c:pt>
                <c:pt idx="675">
                  <c:v>46.212943000000003</c:v>
                </c:pt>
                <c:pt idx="676">
                  <c:v>38.942917999999999</c:v>
                </c:pt>
                <c:pt idx="677">
                  <c:v>35.456012000000001</c:v>
                </c:pt>
                <c:pt idx="678">
                  <c:v>36.075845999999999</c:v>
                </c:pt>
                <c:pt idx="679">
                  <c:v>52.878382999999999</c:v>
                </c:pt>
                <c:pt idx="680">
                  <c:v>72.292167000000006</c:v>
                </c:pt>
                <c:pt idx="681">
                  <c:v>30.564784</c:v>
                </c:pt>
                <c:pt idx="682">
                  <c:v>38.492061999999997</c:v>
                </c:pt>
                <c:pt idx="683">
                  <c:v>99.687847000000005</c:v>
                </c:pt>
                <c:pt idx="684">
                  <c:v>75.146759000000003</c:v>
                </c:pt>
                <c:pt idx="685">
                  <c:v>37.707549999999998</c:v>
                </c:pt>
                <c:pt idx="686">
                  <c:v>35.690157999999997</c:v>
                </c:pt>
                <c:pt idx="687">
                  <c:v>27.930835999999999</c:v>
                </c:pt>
                <c:pt idx="688">
                  <c:v>29.36206</c:v>
                </c:pt>
                <c:pt idx="689">
                  <c:v>21.647394999999999</c:v>
                </c:pt>
                <c:pt idx="690">
                  <c:v>31.937089</c:v>
                </c:pt>
                <c:pt idx="691">
                  <c:v>29.650593000000001</c:v>
                </c:pt>
                <c:pt idx="692">
                  <c:v>24.639392999999998</c:v>
                </c:pt>
                <c:pt idx="693">
                  <c:v>37.417670000000001</c:v>
                </c:pt>
                <c:pt idx="694">
                  <c:v>25.039414000000001</c:v>
                </c:pt>
                <c:pt idx="695">
                  <c:v>23.456811999999999</c:v>
                </c:pt>
                <c:pt idx="696">
                  <c:v>32.178925</c:v>
                </c:pt>
                <c:pt idx="697">
                  <c:v>22.614407</c:v>
                </c:pt>
                <c:pt idx="698">
                  <c:v>25.751556999999998</c:v>
                </c:pt>
                <c:pt idx="699">
                  <c:v>27.785043000000002</c:v>
                </c:pt>
                <c:pt idx="700">
                  <c:v>26.343116999999999</c:v>
                </c:pt>
                <c:pt idx="701">
                  <c:v>26.372085999999999</c:v>
                </c:pt>
                <c:pt idx="702">
                  <c:v>42.364201000000001</c:v>
                </c:pt>
                <c:pt idx="703">
                  <c:v>41.079011000000001</c:v>
                </c:pt>
                <c:pt idx="704">
                  <c:v>30.204301999999998</c:v>
                </c:pt>
                <c:pt idx="705">
                  <c:v>23.704056000000001</c:v>
                </c:pt>
                <c:pt idx="706">
                  <c:v>36.044905999999997</c:v>
                </c:pt>
                <c:pt idx="707">
                  <c:v>41.680399999999999</c:v>
                </c:pt>
                <c:pt idx="708">
                  <c:v>36.002316</c:v>
                </c:pt>
                <c:pt idx="709">
                  <c:v>36.334854</c:v>
                </c:pt>
                <c:pt idx="710">
                  <c:v>26.391144000000001</c:v>
                </c:pt>
                <c:pt idx="711">
                  <c:v>43.478926000000001</c:v>
                </c:pt>
                <c:pt idx="712">
                  <c:v>36.993110999999999</c:v>
                </c:pt>
                <c:pt idx="713">
                  <c:v>100.378553</c:v>
                </c:pt>
                <c:pt idx="714">
                  <c:v>39.543168000000001</c:v>
                </c:pt>
                <c:pt idx="715">
                  <c:v>34.448129999999999</c:v>
                </c:pt>
                <c:pt idx="716">
                  <c:v>26.091681999999999</c:v>
                </c:pt>
                <c:pt idx="717">
                  <c:v>26.065484999999999</c:v>
                </c:pt>
                <c:pt idx="718">
                  <c:v>26.495350999999999</c:v>
                </c:pt>
                <c:pt idx="719">
                  <c:v>33.622483000000003</c:v>
                </c:pt>
                <c:pt idx="720">
                  <c:v>42.564698</c:v>
                </c:pt>
                <c:pt idx="721">
                  <c:v>36.233795999999998</c:v>
                </c:pt>
                <c:pt idx="722">
                  <c:v>29.037362000000002</c:v>
                </c:pt>
                <c:pt idx="723">
                  <c:v>41.466537000000002</c:v>
                </c:pt>
                <c:pt idx="724">
                  <c:v>40.170526000000002</c:v>
                </c:pt>
                <c:pt idx="725">
                  <c:v>29.682478</c:v>
                </c:pt>
                <c:pt idx="726">
                  <c:v>37.817511000000003</c:v>
                </c:pt>
                <c:pt idx="727">
                  <c:v>43.429355000000001</c:v>
                </c:pt>
                <c:pt idx="728">
                  <c:v>26.407814999999999</c:v>
                </c:pt>
                <c:pt idx="729">
                  <c:v>29.045024999999999</c:v>
                </c:pt>
                <c:pt idx="730">
                  <c:v>29.841978999999998</c:v>
                </c:pt>
                <c:pt idx="731">
                  <c:v>22.366236000000001</c:v>
                </c:pt>
                <c:pt idx="732">
                  <c:v>29.150091</c:v>
                </c:pt>
                <c:pt idx="733">
                  <c:v>32.047482000000002</c:v>
                </c:pt>
                <c:pt idx="734">
                  <c:v>35.599119999999999</c:v>
                </c:pt>
                <c:pt idx="735">
                  <c:v>26.255203999999999</c:v>
                </c:pt>
                <c:pt idx="736">
                  <c:v>31.129807</c:v>
                </c:pt>
                <c:pt idx="737">
                  <c:v>31.489174999999999</c:v>
                </c:pt>
                <c:pt idx="738">
                  <c:v>51.698512999999998</c:v>
                </c:pt>
                <c:pt idx="739">
                  <c:v>28.843803999999999</c:v>
                </c:pt>
                <c:pt idx="740">
                  <c:v>39.237915000000001</c:v>
                </c:pt>
                <c:pt idx="741">
                  <c:v>30.072787999999999</c:v>
                </c:pt>
                <c:pt idx="742">
                  <c:v>36.401049</c:v>
                </c:pt>
                <c:pt idx="743">
                  <c:v>44.616205999999998</c:v>
                </c:pt>
                <c:pt idx="744">
                  <c:v>48.408239999999999</c:v>
                </c:pt>
                <c:pt idx="745">
                  <c:v>59.950830000000003</c:v>
                </c:pt>
                <c:pt idx="746">
                  <c:v>83.149437000000006</c:v>
                </c:pt>
                <c:pt idx="747">
                  <c:v>141.448365</c:v>
                </c:pt>
                <c:pt idx="748">
                  <c:v>70.435635000000005</c:v>
                </c:pt>
                <c:pt idx="749">
                  <c:v>41.667326000000003</c:v>
                </c:pt>
                <c:pt idx="750">
                  <c:v>39.508574000000003</c:v>
                </c:pt>
                <c:pt idx="751">
                  <c:v>33.270122999999998</c:v>
                </c:pt>
                <c:pt idx="752">
                  <c:v>29.505963999999999</c:v>
                </c:pt>
                <c:pt idx="753">
                  <c:v>44.464162999999999</c:v>
                </c:pt>
                <c:pt idx="754">
                  <c:v>41.532359999999997</c:v>
                </c:pt>
                <c:pt idx="755">
                  <c:v>47.537669999999999</c:v>
                </c:pt>
                <c:pt idx="756">
                  <c:v>39.931922999999998</c:v>
                </c:pt>
                <c:pt idx="757">
                  <c:v>43.081828999999999</c:v>
                </c:pt>
                <c:pt idx="758">
                  <c:v>51.043626000000003</c:v>
                </c:pt>
                <c:pt idx="759">
                  <c:v>48.076138999999998</c:v>
                </c:pt>
                <c:pt idx="760">
                  <c:v>33.994714000000002</c:v>
                </c:pt>
                <c:pt idx="761">
                  <c:v>40.683227000000002</c:v>
                </c:pt>
                <c:pt idx="762">
                  <c:v>30.598524999999999</c:v>
                </c:pt>
                <c:pt idx="763">
                  <c:v>44.565041000000001</c:v>
                </c:pt>
                <c:pt idx="764">
                  <c:v>32.883752999999999</c:v>
                </c:pt>
                <c:pt idx="765">
                  <c:v>32.756735999999997</c:v>
                </c:pt>
                <c:pt idx="766">
                  <c:v>34.767260999999998</c:v>
                </c:pt>
                <c:pt idx="767">
                  <c:v>39.858885000000001</c:v>
                </c:pt>
                <c:pt idx="768">
                  <c:v>31.597926000000001</c:v>
                </c:pt>
                <c:pt idx="769">
                  <c:v>45.600012999999997</c:v>
                </c:pt>
                <c:pt idx="770">
                  <c:v>41.192011000000001</c:v>
                </c:pt>
                <c:pt idx="771">
                  <c:v>76.930192000000005</c:v>
                </c:pt>
                <c:pt idx="772">
                  <c:v>74.397491000000002</c:v>
                </c:pt>
                <c:pt idx="773">
                  <c:v>65.103892999999999</c:v>
                </c:pt>
                <c:pt idx="774">
                  <c:v>45.898474999999998</c:v>
                </c:pt>
                <c:pt idx="775">
                  <c:v>50.610379000000002</c:v>
                </c:pt>
                <c:pt idx="776">
                  <c:v>72.931753999999998</c:v>
                </c:pt>
                <c:pt idx="777">
                  <c:v>44.726779000000001</c:v>
                </c:pt>
                <c:pt idx="778">
                  <c:v>36.659157</c:v>
                </c:pt>
                <c:pt idx="779">
                  <c:v>35.601906999999997</c:v>
                </c:pt>
                <c:pt idx="780">
                  <c:v>25.456410000000002</c:v>
                </c:pt>
                <c:pt idx="781">
                  <c:v>39.721544999999999</c:v>
                </c:pt>
                <c:pt idx="782">
                  <c:v>33.984216000000004</c:v>
                </c:pt>
                <c:pt idx="783">
                  <c:v>27.265108000000001</c:v>
                </c:pt>
                <c:pt idx="784">
                  <c:v>34.494498</c:v>
                </c:pt>
                <c:pt idx="785">
                  <c:v>28.021473</c:v>
                </c:pt>
                <c:pt idx="786">
                  <c:v>31.371151000000001</c:v>
                </c:pt>
                <c:pt idx="787">
                  <c:v>32.116394</c:v>
                </c:pt>
                <c:pt idx="788">
                  <c:v>27.198388000000001</c:v>
                </c:pt>
                <c:pt idx="789">
                  <c:v>30.786639999999998</c:v>
                </c:pt>
                <c:pt idx="790">
                  <c:v>58.903939000000001</c:v>
                </c:pt>
                <c:pt idx="791">
                  <c:v>29.249229</c:v>
                </c:pt>
                <c:pt idx="792">
                  <c:v>32.009293999999997</c:v>
                </c:pt>
                <c:pt idx="793">
                  <c:v>29.926963000000001</c:v>
                </c:pt>
                <c:pt idx="794">
                  <c:v>27.471640000000001</c:v>
                </c:pt>
                <c:pt idx="795">
                  <c:v>33.670172999999998</c:v>
                </c:pt>
                <c:pt idx="796">
                  <c:v>28.148783999999999</c:v>
                </c:pt>
                <c:pt idx="797">
                  <c:v>50.839129</c:v>
                </c:pt>
                <c:pt idx="798">
                  <c:v>30.511768</c:v>
                </c:pt>
                <c:pt idx="799">
                  <c:v>33.175654999999999</c:v>
                </c:pt>
                <c:pt idx="800">
                  <c:v>38.834449999999997</c:v>
                </c:pt>
                <c:pt idx="801">
                  <c:v>75.459926999999993</c:v>
                </c:pt>
                <c:pt idx="802">
                  <c:v>38.698155</c:v>
                </c:pt>
                <c:pt idx="803">
                  <c:v>24.898613000000001</c:v>
                </c:pt>
                <c:pt idx="804">
                  <c:v>34.141770999999999</c:v>
                </c:pt>
                <c:pt idx="805">
                  <c:v>43.368377000000002</c:v>
                </c:pt>
                <c:pt idx="806">
                  <c:v>26.13635</c:v>
                </c:pt>
                <c:pt idx="807">
                  <c:v>34.048901999999998</c:v>
                </c:pt>
                <c:pt idx="808">
                  <c:v>34.725295000000003</c:v>
                </c:pt>
                <c:pt idx="809">
                  <c:v>39.172004000000001</c:v>
                </c:pt>
                <c:pt idx="810">
                  <c:v>54.303510000000003</c:v>
                </c:pt>
                <c:pt idx="811">
                  <c:v>94.645148000000006</c:v>
                </c:pt>
                <c:pt idx="812">
                  <c:v>94.639786000000001</c:v>
                </c:pt>
                <c:pt idx="813">
                  <c:v>54.063937000000003</c:v>
                </c:pt>
                <c:pt idx="814">
                  <c:v>43.919764999999998</c:v>
                </c:pt>
                <c:pt idx="815">
                  <c:v>49.249389999999998</c:v>
                </c:pt>
                <c:pt idx="816">
                  <c:v>34.185108999999997</c:v>
                </c:pt>
                <c:pt idx="817">
                  <c:v>37.046519000000004</c:v>
                </c:pt>
                <c:pt idx="818">
                  <c:v>37.924889999999998</c:v>
                </c:pt>
                <c:pt idx="819">
                  <c:v>56.000729</c:v>
                </c:pt>
                <c:pt idx="820">
                  <c:v>30.723793000000001</c:v>
                </c:pt>
                <c:pt idx="821">
                  <c:v>31.359673000000001</c:v>
                </c:pt>
                <c:pt idx="822">
                  <c:v>32.891264999999997</c:v>
                </c:pt>
                <c:pt idx="823">
                  <c:v>48.052394999999997</c:v>
                </c:pt>
                <c:pt idx="824">
                  <c:v>38.608848999999999</c:v>
                </c:pt>
                <c:pt idx="825">
                  <c:v>40.020741999999998</c:v>
                </c:pt>
                <c:pt idx="826">
                  <c:v>35.879151</c:v>
                </c:pt>
                <c:pt idx="827">
                  <c:v>36.337353999999998</c:v>
                </c:pt>
                <c:pt idx="828">
                  <c:v>38.929087000000003</c:v>
                </c:pt>
                <c:pt idx="829">
                  <c:v>42.072114999999997</c:v>
                </c:pt>
                <c:pt idx="830">
                  <c:v>41.197087000000003</c:v>
                </c:pt>
                <c:pt idx="831">
                  <c:v>30.368798999999999</c:v>
                </c:pt>
                <c:pt idx="832">
                  <c:v>31.929759000000001</c:v>
                </c:pt>
                <c:pt idx="833">
                  <c:v>28.374496000000001</c:v>
                </c:pt>
                <c:pt idx="834">
                  <c:v>38.051588000000002</c:v>
                </c:pt>
                <c:pt idx="835">
                  <c:v>33.272551</c:v>
                </c:pt>
                <c:pt idx="836">
                  <c:v>29.658982000000002</c:v>
                </c:pt>
                <c:pt idx="837">
                  <c:v>29.815463999999999</c:v>
                </c:pt>
                <c:pt idx="838">
                  <c:v>27.995377999999999</c:v>
                </c:pt>
                <c:pt idx="839">
                  <c:v>32.82432</c:v>
                </c:pt>
                <c:pt idx="840">
                  <c:v>29.947150000000001</c:v>
                </c:pt>
                <c:pt idx="841">
                  <c:v>26.880893</c:v>
                </c:pt>
                <c:pt idx="842">
                  <c:v>31.250688</c:v>
                </c:pt>
                <c:pt idx="843">
                  <c:v>72.147390000000001</c:v>
                </c:pt>
                <c:pt idx="844">
                  <c:v>43.528139000000003</c:v>
                </c:pt>
                <c:pt idx="845">
                  <c:v>30.596153000000001</c:v>
                </c:pt>
                <c:pt idx="846">
                  <c:v>35.308321999999997</c:v>
                </c:pt>
                <c:pt idx="847">
                  <c:v>28.285183</c:v>
                </c:pt>
                <c:pt idx="848">
                  <c:v>37.893242000000001</c:v>
                </c:pt>
                <c:pt idx="849">
                  <c:v>34.063282999999998</c:v>
                </c:pt>
                <c:pt idx="850">
                  <c:v>32.090926000000003</c:v>
                </c:pt>
                <c:pt idx="851">
                  <c:v>37.228343000000002</c:v>
                </c:pt>
                <c:pt idx="852">
                  <c:v>37.381520000000002</c:v>
                </c:pt>
                <c:pt idx="853">
                  <c:v>31.981152000000002</c:v>
                </c:pt>
                <c:pt idx="854">
                  <c:v>53.805359000000003</c:v>
                </c:pt>
                <c:pt idx="855">
                  <c:v>28.180482000000001</c:v>
                </c:pt>
                <c:pt idx="856">
                  <c:v>31.141732000000001</c:v>
                </c:pt>
                <c:pt idx="857">
                  <c:v>44.368614000000001</c:v>
                </c:pt>
                <c:pt idx="858">
                  <c:v>59.715243000000001</c:v>
                </c:pt>
                <c:pt idx="859">
                  <c:v>55.392353999999997</c:v>
                </c:pt>
                <c:pt idx="860">
                  <c:v>44.575623</c:v>
                </c:pt>
                <c:pt idx="861">
                  <c:v>41.980325999999998</c:v>
                </c:pt>
                <c:pt idx="862">
                  <c:v>48.107743999999997</c:v>
                </c:pt>
                <c:pt idx="863">
                  <c:v>49.855195999999999</c:v>
                </c:pt>
                <c:pt idx="864">
                  <c:v>42.815544000000003</c:v>
                </c:pt>
                <c:pt idx="865">
                  <c:v>56.345122000000003</c:v>
                </c:pt>
                <c:pt idx="866">
                  <c:v>51.050440000000002</c:v>
                </c:pt>
                <c:pt idx="867">
                  <c:v>56.985985999999997</c:v>
                </c:pt>
                <c:pt idx="868">
                  <c:v>42.316454</c:v>
                </c:pt>
                <c:pt idx="869">
                  <c:v>47.174059999999997</c:v>
                </c:pt>
                <c:pt idx="870">
                  <c:v>42.505518000000002</c:v>
                </c:pt>
                <c:pt idx="871">
                  <c:v>55.081296999999999</c:v>
                </c:pt>
                <c:pt idx="872">
                  <c:v>117.21831299999999</c:v>
                </c:pt>
                <c:pt idx="873">
                  <c:v>76.542418999999995</c:v>
                </c:pt>
                <c:pt idx="874">
                  <c:v>50.284371</c:v>
                </c:pt>
                <c:pt idx="875">
                  <c:v>45.207430000000002</c:v>
                </c:pt>
                <c:pt idx="876">
                  <c:v>45.270384999999997</c:v>
                </c:pt>
                <c:pt idx="877">
                  <c:v>51.047353000000001</c:v>
                </c:pt>
                <c:pt idx="878">
                  <c:v>43.638592000000003</c:v>
                </c:pt>
                <c:pt idx="879">
                  <c:v>47.636724999999998</c:v>
                </c:pt>
                <c:pt idx="880">
                  <c:v>37.986038999999998</c:v>
                </c:pt>
                <c:pt idx="881">
                  <c:v>43.687468000000003</c:v>
                </c:pt>
                <c:pt idx="882">
                  <c:v>51.651628000000002</c:v>
                </c:pt>
                <c:pt idx="883">
                  <c:v>37.850245000000001</c:v>
                </c:pt>
                <c:pt idx="884">
                  <c:v>34.953363000000003</c:v>
                </c:pt>
                <c:pt idx="885">
                  <c:v>41.384636</c:v>
                </c:pt>
                <c:pt idx="886">
                  <c:v>40.484155000000001</c:v>
                </c:pt>
                <c:pt idx="887">
                  <c:v>49.072690999999999</c:v>
                </c:pt>
                <c:pt idx="888">
                  <c:v>44.42183</c:v>
                </c:pt>
                <c:pt idx="889">
                  <c:v>43.812567000000001</c:v>
                </c:pt>
                <c:pt idx="890">
                  <c:v>46.757052999999999</c:v>
                </c:pt>
                <c:pt idx="891">
                  <c:v>44.770342999999997</c:v>
                </c:pt>
                <c:pt idx="892">
                  <c:v>56.039807000000003</c:v>
                </c:pt>
                <c:pt idx="893">
                  <c:v>49.425494999999998</c:v>
                </c:pt>
                <c:pt idx="894">
                  <c:v>47.339424000000001</c:v>
                </c:pt>
                <c:pt idx="895">
                  <c:v>39.823203999999997</c:v>
                </c:pt>
                <c:pt idx="896">
                  <c:v>27.057002000000001</c:v>
                </c:pt>
                <c:pt idx="897">
                  <c:v>31.242664000000001</c:v>
                </c:pt>
                <c:pt idx="898">
                  <c:v>25.067222000000001</c:v>
                </c:pt>
                <c:pt idx="899">
                  <c:v>29.514092999999999</c:v>
                </c:pt>
                <c:pt idx="900">
                  <c:v>36.305732999999996</c:v>
                </c:pt>
                <c:pt idx="901">
                  <c:v>50.322105999999998</c:v>
                </c:pt>
                <c:pt idx="902">
                  <c:v>42.891255999999998</c:v>
                </c:pt>
                <c:pt idx="903">
                  <c:v>62.512827999999999</c:v>
                </c:pt>
                <c:pt idx="904">
                  <c:v>110.089342</c:v>
                </c:pt>
                <c:pt idx="905">
                  <c:v>58.400848000000003</c:v>
                </c:pt>
                <c:pt idx="906">
                  <c:v>52.766196000000001</c:v>
                </c:pt>
                <c:pt idx="907">
                  <c:v>44.944263999999997</c:v>
                </c:pt>
                <c:pt idx="908">
                  <c:v>50.907288000000001</c:v>
                </c:pt>
                <c:pt idx="909">
                  <c:v>41.905965000000002</c:v>
                </c:pt>
                <c:pt idx="910">
                  <c:v>52.352829999999997</c:v>
                </c:pt>
                <c:pt idx="911">
                  <c:v>39.481034000000001</c:v>
                </c:pt>
                <c:pt idx="912">
                  <c:v>46.822411000000002</c:v>
                </c:pt>
                <c:pt idx="913">
                  <c:v>48.294243999999999</c:v>
                </c:pt>
                <c:pt idx="914">
                  <c:v>39.951833000000001</c:v>
                </c:pt>
                <c:pt idx="915">
                  <c:v>65.814021999999994</c:v>
                </c:pt>
                <c:pt idx="916">
                  <c:v>40.610906999999997</c:v>
                </c:pt>
                <c:pt idx="917">
                  <c:v>42.711682000000003</c:v>
                </c:pt>
                <c:pt idx="918">
                  <c:v>53.762428</c:v>
                </c:pt>
                <c:pt idx="919">
                  <c:v>22.378378999999999</c:v>
                </c:pt>
                <c:pt idx="920">
                  <c:v>45.700001999999998</c:v>
                </c:pt>
                <c:pt idx="921">
                  <c:v>71.225992000000005</c:v>
                </c:pt>
                <c:pt idx="922">
                  <c:v>41.978766</c:v>
                </c:pt>
                <c:pt idx="923">
                  <c:v>49.678437000000002</c:v>
                </c:pt>
                <c:pt idx="924">
                  <c:v>49.653511999999999</c:v>
                </c:pt>
                <c:pt idx="925">
                  <c:v>63.875720000000001</c:v>
                </c:pt>
                <c:pt idx="926">
                  <c:v>56.674551000000001</c:v>
                </c:pt>
                <c:pt idx="927">
                  <c:v>35.680570000000003</c:v>
                </c:pt>
                <c:pt idx="928">
                  <c:v>49.349936999999997</c:v>
                </c:pt>
                <c:pt idx="929">
                  <c:v>36.235366999999997</c:v>
                </c:pt>
                <c:pt idx="930">
                  <c:v>44.521658000000002</c:v>
                </c:pt>
                <c:pt idx="931">
                  <c:v>53.553536999999999</c:v>
                </c:pt>
                <c:pt idx="932">
                  <c:v>44.970416999999998</c:v>
                </c:pt>
                <c:pt idx="933">
                  <c:v>44.059804999999997</c:v>
                </c:pt>
                <c:pt idx="934">
                  <c:v>52.236693000000002</c:v>
                </c:pt>
                <c:pt idx="935">
                  <c:v>61.529409000000001</c:v>
                </c:pt>
                <c:pt idx="936">
                  <c:v>51.589379999999998</c:v>
                </c:pt>
                <c:pt idx="937">
                  <c:v>72.485541999999995</c:v>
                </c:pt>
                <c:pt idx="938">
                  <c:v>125.309313</c:v>
                </c:pt>
                <c:pt idx="939">
                  <c:v>100.419516</c:v>
                </c:pt>
                <c:pt idx="940">
                  <c:v>74.577544000000003</c:v>
                </c:pt>
                <c:pt idx="941">
                  <c:v>46.477355000000003</c:v>
                </c:pt>
                <c:pt idx="942">
                  <c:v>48.259953000000003</c:v>
                </c:pt>
                <c:pt idx="943">
                  <c:v>56.406410000000001</c:v>
                </c:pt>
                <c:pt idx="944">
                  <c:v>60.961354999999998</c:v>
                </c:pt>
                <c:pt idx="945">
                  <c:v>42.699478999999997</c:v>
                </c:pt>
                <c:pt idx="946">
                  <c:v>49.344549999999998</c:v>
                </c:pt>
                <c:pt idx="947">
                  <c:v>42.832917999999999</c:v>
                </c:pt>
                <c:pt idx="948">
                  <c:v>45.824685000000002</c:v>
                </c:pt>
                <c:pt idx="949">
                  <c:v>55.528581000000003</c:v>
                </c:pt>
                <c:pt idx="950">
                  <c:v>40.741841999999998</c:v>
                </c:pt>
                <c:pt idx="951">
                  <c:v>42.178618999999998</c:v>
                </c:pt>
                <c:pt idx="952">
                  <c:v>38.773738000000002</c:v>
                </c:pt>
                <c:pt idx="953">
                  <c:v>46.836697999999998</c:v>
                </c:pt>
                <c:pt idx="954">
                  <c:v>39.660643</c:v>
                </c:pt>
                <c:pt idx="955">
                  <c:v>44.203870000000002</c:v>
                </c:pt>
                <c:pt idx="956">
                  <c:v>51.564990999999999</c:v>
                </c:pt>
                <c:pt idx="957">
                  <c:v>48.029744000000001</c:v>
                </c:pt>
                <c:pt idx="958">
                  <c:v>62.411729999999999</c:v>
                </c:pt>
                <c:pt idx="959">
                  <c:v>54.554968000000002</c:v>
                </c:pt>
                <c:pt idx="960">
                  <c:v>66.553449000000001</c:v>
                </c:pt>
                <c:pt idx="961">
                  <c:v>73.048207000000005</c:v>
                </c:pt>
                <c:pt idx="962">
                  <c:v>46.017825000000002</c:v>
                </c:pt>
                <c:pt idx="963">
                  <c:v>59.904347999999999</c:v>
                </c:pt>
                <c:pt idx="964">
                  <c:v>70.343342000000007</c:v>
                </c:pt>
                <c:pt idx="965">
                  <c:v>46.263716000000002</c:v>
                </c:pt>
                <c:pt idx="966">
                  <c:v>61.482469999999999</c:v>
                </c:pt>
                <c:pt idx="967">
                  <c:v>42.823480000000004</c:v>
                </c:pt>
                <c:pt idx="968">
                  <c:v>102.909327</c:v>
                </c:pt>
                <c:pt idx="969">
                  <c:v>64.033607000000003</c:v>
                </c:pt>
                <c:pt idx="970">
                  <c:v>60.465175000000002</c:v>
                </c:pt>
                <c:pt idx="971">
                  <c:v>42.668452000000002</c:v>
                </c:pt>
                <c:pt idx="972">
                  <c:v>56.764524999999999</c:v>
                </c:pt>
                <c:pt idx="973">
                  <c:v>38.365929000000001</c:v>
                </c:pt>
                <c:pt idx="974">
                  <c:v>48.498911999999997</c:v>
                </c:pt>
                <c:pt idx="975">
                  <c:v>41.785507000000003</c:v>
                </c:pt>
                <c:pt idx="976">
                  <c:v>40.636738000000001</c:v>
                </c:pt>
                <c:pt idx="977">
                  <c:v>40.991536000000004</c:v>
                </c:pt>
                <c:pt idx="978">
                  <c:v>58.781314000000002</c:v>
                </c:pt>
                <c:pt idx="979">
                  <c:v>36.137014999999998</c:v>
                </c:pt>
                <c:pt idx="980">
                  <c:v>38.646093</c:v>
                </c:pt>
                <c:pt idx="981">
                  <c:v>34.108409999999999</c:v>
                </c:pt>
                <c:pt idx="982">
                  <c:v>44.147450999999997</c:v>
                </c:pt>
                <c:pt idx="983">
                  <c:v>43.646250000000002</c:v>
                </c:pt>
                <c:pt idx="984">
                  <c:v>42.801043</c:v>
                </c:pt>
                <c:pt idx="985">
                  <c:v>32.935104000000003</c:v>
                </c:pt>
                <c:pt idx="986">
                  <c:v>41.442483000000003</c:v>
                </c:pt>
                <c:pt idx="987">
                  <c:v>48.497698</c:v>
                </c:pt>
                <c:pt idx="988">
                  <c:v>48.354084999999998</c:v>
                </c:pt>
                <c:pt idx="989">
                  <c:v>41.675902999999998</c:v>
                </c:pt>
                <c:pt idx="990">
                  <c:v>42.781520999999998</c:v>
                </c:pt>
                <c:pt idx="991">
                  <c:v>47.148699000000001</c:v>
                </c:pt>
                <c:pt idx="992">
                  <c:v>42.905833000000001</c:v>
                </c:pt>
                <c:pt idx="993">
                  <c:v>58.928401999999998</c:v>
                </c:pt>
                <c:pt idx="994">
                  <c:v>50.017349000000003</c:v>
                </c:pt>
                <c:pt idx="995">
                  <c:v>51.710496999999997</c:v>
                </c:pt>
                <c:pt idx="996">
                  <c:v>71.213111999999995</c:v>
                </c:pt>
                <c:pt idx="997">
                  <c:v>153.12846999999999</c:v>
                </c:pt>
                <c:pt idx="998">
                  <c:v>91.163736</c:v>
                </c:pt>
                <c:pt idx="999">
                  <c:v>51.027614</c:v>
                </c:pt>
                <c:pt idx="1000">
                  <c:v>43.678899999999999</c:v>
                </c:pt>
                <c:pt idx="1001">
                  <c:v>83.146860000000004</c:v>
                </c:pt>
                <c:pt idx="1002">
                  <c:v>67.078299999999999</c:v>
                </c:pt>
                <c:pt idx="1003">
                  <c:v>199.31186</c:v>
                </c:pt>
                <c:pt idx="1004">
                  <c:v>86.752219999999994</c:v>
                </c:pt>
                <c:pt idx="1005">
                  <c:v>59.987560000000002</c:v>
                </c:pt>
                <c:pt idx="1006">
                  <c:v>82.637799999999999</c:v>
                </c:pt>
                <c:pt idx="1007">
                  <c:v>58.001359999999998</c:v>
                </c:pt>
                <c:pt idx="1008">
                  <c:v>48.725839999999998</c:v>
                </c:pt>
                <c:pt idx="1009">
                  <c:v>65.307040000000001</c:v>
                </c:pt>
                <c:pt idx="1010">
                  <c:v>46.379779999999997</c:v>
                </c:pt>
                <c:pt idx="1011">
                  <c:v>65.113600000000005</c:v>
                </c:pt>
                <c:pt idx="1012">
                  <c:v>75.691900000000004</c:v>
                </c:pt>
                <c:pt idx="1013">
                  <c:v>80.874120000000005</c:v>
                </c:pt>
                <c:pt idx="1014">
                  <c:v>63.705840000000002</c:v>
                </c:pt>
                <c:pt idx="1015">
                  <c:v>65.931359999999998</c:v>
                </c:pt>
                <c:pt idx="1016">
                  <c:v>76.918340000000001</c:v>
                </c:pt>
                <c:pt idx="1017">
                  <c:v>51.432699999999997</c:v>
                </c:pt>
                <c:pt idx="1018">
                  <c:v>74.964740000000006</c:v>
                </c:pt>
                <c:pt idx="1019">
                  <c:v>103.61246</c:v>
                </c:pt>
                <c:pt idx="1020">
                  <c:v>106.56124</c:v>
                </c:pt>
                <c:pt idx="1021">
                  <c:v>134.89536000000001</c:v>
                </c:pt>
                <c:pt idx="1022">
                  <c:v>63.533940000000001</c:v>
                </c:pt>
                <c:pt idx="1023">
                  <c:v>40.741059999999997</c:v>
                </c:pt>
                <c:pt idx="1024">
                  <c:v>48.079839999999997</c:v>
                </c:pt>
                <c:pt idx="1025">
                  <c:v>41.968780000000002</c:v>
                </c:pt>
                <c:pt idx="1026">
                  <c:v>44.85586</c:v>
                </c:pt>
                <c:pt idx="1027">
                  <c:v>78.819940000000003</c:v>
                </c:pt>
                <c:pt idx="1028">
                  <c:v>76.639979999999994</c:v>
                </c:pt>
                <c:pt idx="1029">
                  <c:v>56.266820000000003</c:v>
                </c:pt>
                <c:pt idx="1030">
                  <c:v>66.90164</c:v>
                </c:pt>
                <c:pt idx="1031">
                  <c:v>65.542599999999993</c:v>
                </c:pt>
                <c:pt idx="1032">
                  <c:v>104.95474</c:v>
                </c:pt>
                <c:pt idx="1033">
                  <c:v>102.73062</c:v>
                </c:pt>
                <c:pt idx="1034">
                  <c:v>83.043779999999998</c:v>
                </c:pt>
                <c:pt idx="1035">
                  <c:v>48.524000000000001</c:v>
                </c:pt>
                <c:pt idx="1036">
                  <c:v>51.393099999999997</c:v>
                </c:pt>
                <c:pt idx="1037">
                  <c:v>56.34704</c:v>
                </c:pt>
                <c:pt idx="1038">
                  <c:v>69.529600000000002</c:v>
                </c:pt>
                <c:pt idx="1039">
                  <c:v>49.110599999999998</c:v>
                </c:pt>
                <c:pt idx="1040">
                  <c:v>68.334599999999995</c:v>
                </c:pt>
                <c:pt idx="1041">
                  <c:v>44.31512</c:v>
                </c:pt>
                <c:pt idx="1042">
                  <c:v>44.994979999999998</c:v>
                </c:pt>
                <c:pt idx="1043">
                  <c:v>47.965859999999999</c:v>
                </c:pt>
                <c:pt idx="1044">
                  <c:v>40.290480000000002</c:v>
                </c:pt>
                <c:pt idx="1045">
                  <c:v>48.600900000000003</c:v>
                </c:pt>
                <c:pt idx="1046">
                  <c:v>46.630180000000003</c:v>
                </c:pt>
                <c:pt idx="1047">
                  <c:v>51.223140000000001</c:v>
                </c:pt>
                <c:pt idx="1048">
                  <c:v>47.679720000000003</c:v>
                </c:pt>
                <c:pt idx="1049">
                  <c:v>65.222179999999994</c:v>
                </c:pt>
                <c:pt idx="1050">
                  <c:v>48.45626</c:v>
                </c:pt>
                <c:pt idx="1051">
                  <c:v>82.097639999999998</c:v>
                </c:pt>
                <c:pt idx="1052">
                  <c:v>52.66384</c:v>
                </c:pt>
                <c:pt idx="1053">
                  <c:v>53.594160000000002</c:v>
                </c:pt>
                <c:pt idx="1054">
                  <c:v>56.567819999999998</c:v>
                </c:pt>
                <c:pt idx="1055">
                  <c:v>74.478499999999997</c:v>
                </c:pt>
                <c:pt idx="1056">
                  <c:v>66.500439999999998</c:v>
                </c:pt>
                <c:pt idx="1057">
                  <c:v>67.137540000000001</c:v>
                </c:pt>
                <c:pt idx="1058">
                  <c:v>98.728200000000001</c:v>
                </c:pt>
                <c:pt idx="1059">
                  <c:v>92.395619999999994</c:v>
                </c:pt>
                <c:pt idx="1060">
                  <c:v>116.77206</c:v>
                </c:pt>
                <c:pt idx="1061">
                  <c:v>94.205520000000007</c:v>
                </c:pt>
                <c:pt idx="1062">
                  <c:v>88.953919999999997</c:v>
                </c:pt>
                <c:pt idx="1063">
                  <c:v>74.226159999999993</c:v>
                </c:pt>
                <c:pt idx="1064">
                  <c:v>108.78898</c:v>
                </c:pt>
                <c:pt idx="1065">
                  <c:v>117.5106</c:v>
                </c:pt>
                <c:pt idx="1066">
                  <c:v>140.18691999999999</c:v>
                </c:pt>
                <c:pt idx="1067">
                  <c:v>153.64761999999999</c:v>
                </c:pt>
                <c:pt idx="1068">
                  <c:v>92.637680000000003</c:v>
                </c:pt>
                <c:pt idx="1069">
                  <c:v>76.5428</c:v>
                </c:pt>
                <c:pt idx="1070">
                  <c:v>97.614159999999998</c:v>
                </c:pt>
                <c:pt idx="1071">
                  <c:v>63.933039999999998</c:v>
                </c:pt>
                <c:pt idx="1072">
                  <c:v>51.611800000000002</c:v>
                </c:pt>
                <c:pt idx="1073">
                  <c:v>44.223320000000001</c:v>
                </c:pt>
                <c:pt idx="1074">
                  <c:v>52.460639999999998</c:v>
                </c:pt>
                <c:pt idx="1075">
                  <c:v>54.508099999999999</c:v>
                </c:pt>
                <c:pt idx="1076">
                  <c:v>63.720979999999997</c:v>
                </c:pt>
                <c:pt idx="1077">
                  <c:v>64.671599999999998</c:v>
                </c:pt>
                <c:pt idx="1078">
                  <c:v>62.90408</c:v>
                </c:pt>
                <c:pt idx="1079">
                  <c:v>66.316739999999996</c:v>
                </c:pt>
                <c:pt idx="1080">
                  <c:v>65.635959999999997</c:v>
                </c:pt>
                <c:pt idx="1081">
                  <c:v>86.829459999999997</c:v>
                </c:pt>
                <c:pt idx="1082">
                  <c:v>56.241799999999998</c:v>
                </c:pt>
                <c:pt idx="1083">
                  <c:v>66.924539999999993</c:v>
                </c:pt>
                <c:pt idx="1084">
                  <c:v>50.756180000000001</c:v>
                </c:pt>
                <c:pt idx="1085">
                  <c:v>66.697640000000007</c:v>
                </c:pt>
                <c:pt idx="1086">
                  <c:v>58.806359999999998</c:v>
                </c:pt>
                <c:pt idx="1087">
                  <c:v>61.877920000000003</c:v>
                </c:pt>
                <c:pt idx="1088">
                  <c:v>46.75206</c:v>
                </c:pt>
                <c:pt idx="1089">
                  <c:v>54.919359999999998</c:v>
                </c:pt>
                <c:pt idx="1090">
                  <c:v>66.258480000000006</c:v>
                </c:pt>
                <c:pt idx="1091">
                  <c:v>71.269379999999998</c:v>
                </c:pt>
                <c:pt idx="1092">
                  <c:v>59.17962</c:v>
                </c:pt>
                <c:pt idx="1093">
                  <c:v>76.345259999999996</c:v>
                </c:pt>
                <c:pt idx="1094">
                  <c:v>58.043579999999999</c:v>
                </c:pt>
                <c:pt idx="1095">
                  <c:v>92.507080000000002</c:v>
                </c:pt>
                <c:pt idx="1096">
                  <c:v>73.140540000000001</c:v>
                </c:pt>
                <c:pt idx="1097">
                  <c:v>62.371679999999998</c:v>
                </c:pt>
                <c:pt idx="1098">
                  <c:v>50.775280000000002</c:v>
                </c:pt>
                <c:pt idx="1099">
                  <c:v>58.371839999999999</c:v>
                </c:pt>
                <c:pt idx="1100">
                  <c:v>48.437759999999997</c:v>
                </c:pt>
                <c:pt idx="1101">
                  <c:v>55.527819999999998</c:v>
                </c:pt>
                <c:pt idx="1102">
                  <c:v>60.249780000000001</c:v>
                </c:pt>
                <c:pt idx="1103">
                  <c:v>80.600639999999999</c:v>
                </c:pt>
                <c:pt idx="1104">
                  <c:v>83.700159999999997</c:v>
                </c:pt>
                <c:pt idx="1105">
                  <c:v>107.77101999999999</c:v>
                </c:pt>
                <c:pt idx="1106">
                  <c:v>109.63155999999999</c:v>
                </c:pt>
                <c:pt idx="1107">
                  <c:v>79.774500000000003</c:v>
                </c:pt>
                <c:pt idx="1108">
                  <c:v>51.915239999999997</c:v>
                </c:pt>
                <c:pt idx="1109">
                  <c:v>54.679259999999999</c:v>
                </c:pt>
                <c:pt idx="1110">
                  <c:v>84.922700000000006</c:v>
                </c:pt>
                <c:pt idx="1111">
                  <c:v>87.986400000000003</c:v>
                </c:pt>
                <c:pt idx="1112">
                  <c:v>60.225499999999997</c:v>
                </c:pt>
                <c:pt idx="1113">
                  <c:v>93.544439999999994</c:v>
                </c:pt>
                <c:pt idx="1114">
                  <c:v>69.225319999999996</c:v>
                </c:pt>
                <c:pt idx="1115">
                  <c:v>86.103679999999997</c:v>
                </c:pt>
                <c:pt idx="1116">
                  <c:v>60.672139999999999</c:v>
                </c:pt>
                <c:pt idx="1117">
                  <c:v>65.236019999999996</c:v>
                </c:pt>
                <c:pt idx="1118">
                  <c:v>51.494419999999998</c:v>
                </c:pt>
                <c:pt idx="1119">
                  <c:v>46.706780000000002</c:v>
                </c:pt>
                <c:pt idx="1120">
                  <c:v>46.02834</c:v>
                </c:pt>
                <c:pt idx="1121">
                  <c:v>62.503480000000003</c:v>
                </c:pt>
                <c:pt idx="1122">
                  <c:v>43.5871</c:v>
                </c:pt>
                <c:pt idx="1123">
                  <c:v>65.147819999999996</c:v>
                </c:pt>
                <c:pt idx="1124">
                  <c:v>72.416160000000005</c:v>
                </c:pt>
                <c:pt idx="1125">
                  <c:v>73.413219999999995</c:v>
                </c:pt>
                <c:pt idx="1126">
                  <c:v>141.77562</c:v>
                </c:pt>
                <c:pt idx="1127">
                  <c:v>123.67431999999999</c:v>
                </c:pt>
                <c:pt idx="1128">
                  <c:v>83.204239999999999</c:v>
                </c:pt>
                <c:pt idx="1129">
                  <c:v>85.871120000000005</c:v>
                </c:pt>
                <c:pt idx="1130">
                  <c:v>62.984560000000002</c:v>
                </c:pt>
                <c:pt idx="1131">
                  <c:v>93.203159999999997</c:v>
                </c:pt>
                <c:pt idx="1132">
                  <c:v>59.104700000000001</c:v>
                </c:pt>
                <c:pt idx="1133">
                  <c:v>74.995159999999998</c:v>
                </c:pt>
                <c:pt idx="1134">
                  <c:v>56.438279999999999</c:v>
                </c:pt>
                <c:pt idx="1135">
                  <c:v>98.901020000000003</c:v>
                </c:pt>
                <c:pt idx="1136">
                  <c:v>106.19670000000001</c:v>
                </c:pt>
                <c:pt idx="1137">
                  <c:v>66.10284</c:v>
                </c:pt>
                <c:pt idx="1138">
                  <c:v>84.879900000000006</c:v>
                </c:pt>
                <c:pt idx="1139">
                  <c:v>61.418379999999999</c:v>
                </c:pt>
                <c:pt idx="1140">
                  <c:v>66.424880000000002</c:v>
                </c:pt>
                <c:pt idx="1141">
                  <c:v>68.370980000000003</c:v>
                </c:pt>
                <c:pt idx="1142">
                  <c:v>73.381900000000002</c:v>
                </c:pt>
                <c:pt idx="1143">
                  <c:v>70.75488</c:v>
                </c:pt>
                <c:pt idx="1144">
                  <c:v>70.290899999999993</c:v>
                </c:pt>
                <c:pt idx="1145">
                  <c:v>87.896299999999997</c:v>
                </c:pt>
                <c:pt idx="1146">
                  <c:v>53.110959999999999</c:v>
                </c:pt>
                <c:pt idx="1147">
                  <c:v>88.228980000000007</c:v>
                </c:pt>
                <c:pt idx="1148">
                  <c:v>59.144120000000001</c:v>
                </c:pt>
                <c:pt idx="1149">
                  <c:v>64.186199999999999</c:v>
                </c:pt>
                <c:pt idx="1150">
                  <c:v>97.458659999999995</c:v>
                </c:pt>
                <c:pt idx="1151">
                  <c:v>112.41455999999999</c:v>
                </c:pt>
                <c:pt idx="1152">
                  <c:v>29.038340000000002</c:v>
                </c:pt>
                <c:pt idx="1153">
                  <c:v>41.87574</c:v>
                </c:pt>
                <c:pt idx="1154">
                  <c:v>47.635620000000003</c:v>
                </c:pt>
                <c:pt idx="1155">
                  <c:v>76.736919999999998</c:v>
                </c:pt>
                <c:pt idx="1156">
                  <c:v>119.91426</c:v>
                </c:pt>
                <c:pt idx="1157">
                  <c:v>69.486940000000004</c:v>
                </c:pt>
                <c:pt idx="1158">
                  <c:v>88.552319999999995</c:v>
                </c:pt>
                <c:pt idx="1159">
                  <c:v>66.47372</c:v>
                </c:pt>
                <c:pt idx="1160">
                  <c:v>83.115880000000004</c:v>
                </c:pt>
                <c:pt idx="1161">
                  <c:v>61.293900000000001</c:v>
                </c:pt>
                <c:pt idx="1162">
                  <c:v>60.603720000000003</c:v>
                </c:pt>
                <c:pt idx="1163">
                  <c:v>82.016720000000007</c:v>
                </c:pt>
                <c:pt idx="1164">
                  <c:v>65.726060000000004</c:v>
                </c:pt>
                <c:pt idx="1165">
                  <c:v>55.026319999999998</c:v>
                </c:pt>
                <c:pt idx="1166">
                  <c:v>58.272219999999997</c:v>
                </c:pt>
                <c:pt idx="1167">
                  <c:v>57.840780000000002</c:v>
                </c:pt>
                <c:pt idx="1168">
                  <c:v>62.586080000000003</c:v>
                </c:pt>
                <c:pt idx="1169">
                  <c:v>89.871080000000006</c:v>
                </c:pt>
                <c:pt idx="1170">
                  <c:v>81.278319999999994</c:v>
                </c:pt>
                <c:pt idx="1171">
                  <c:v>47.857340000000001</c:v>
                </c:pt>
                <c:pt idx="1172">
                  <c:v>75.808059999999998</c:v>
                </c:pt>
                <c:pt idx="1173">
                  <c:v>71.417779999999993</c:v>
                </c:pt>
                <c:pt idx="1174">
                  <c:v>94.17774</c:v>
                </c:pt>
                <c:pt idx="1175">
                  <c:v>67.602760000000004</c:v>
                </c:pt>
                <c:pt idx="1176">
                  <c:v>60.205399999999997</c:v>
                </c:pt>
                <c:pt idx="1177">
                  <c:v>58.33672</c:v>
                </c:pt>
                <c:pt idx="1178">
                  <c:v>68.8947</c:v>
                </c:pt>
                <c:pt idx="1179">
                  <c:v>76.173519999999996</c:v>
                </c:pt>
                <c:pt idx="1180">
                  <c:v>75.251739999999998</c:v>
                </c:pt>
                <c:pt idx="1181">
                  <c:v>87.424160000000001</c:v>
                </c:pt>
                <c:pt idx="1182">
                  <c:v>87.338459999999998</c:v>
                </c:pt>
                <c:pt idx="1183">
                  <c:v>131.81912</c:v>
                </c:pt>
                <c:pt idx="1184">
                  <c:v>143.80812</c:v>
                </c:pt>
                <c:pt idx="1185">
                  <c:v>92.946600000000004</c:v>
                </c:pt>
                <c:pt idx="1186">
                  <c:v>115.78570000000001</c:v>
                </c:pt>
                <c:pt idx="1187">
                  <c:v>136.78082000000001</c:v>
                </c:pt>
                <c:pt idx="1188">
                  <c:v>97.957599999999999</c:v>
                </c:pt>
                <c:pt idx="1189">
                  <c:v>145.14699999999999</c:v>
                </c:pt>
                <c:pt idx="1190">
                  <c:v>167.92161999999999</c:v>
                </c:pt>
                <c:pt idx="1191">
                  <c:v>131.93057999999999</c:v>
                </c:pt>
                <c:pt idx="1192">
                  <c:v>111.7666</c:v>
                </c:pt>
                <c:pt idx="1193">
                  <c:v>85.820939999999993</c:v>
                </c:pt>
                <c:pt idx="1194">
                  <c:v>118.02302</c:v>
                </c:pt>
                <c:pt idx="1195">
                  <c:v>69.333740000000006</c:v>
                </c:pt>
                <c:pt idx="1196">
                  <c:v>84.240099999999998</c:v>
                </c:pt>
                <c:pt idx="1197">
                  <c:v>91.85472</c:v>
                </c:pt>
                <c:pt idx="1198">
                  <c:v>90.193560000000005</c:v>
                </c:pt>
                <c:pt idx="1199">
                  <c:v>104.47252</c:v>
                </c:pt>
                <c:pt idx="1200">
                  <c:v>129.48706000000001</c:v>
                </c:pt>
                <c:pt idx="1201">
                  <c:v>104.46896</c:v>
                </c:pt>
                <c:pt idx="1202">
                  <c:v>116.57832000000001</c:v>
                </c:pt>
                <c:pt idx="1203">
                  <c:v>114.89394</c:v>
                </c:pt>
                <c:pt idx="1204">
                  <c:v>167.28396000000001</c:v>
                </c:pt>
                <c:pt idx="1205">
                  <c:v>98.157420000000002</c:v>
                </c:pt>
                <c:pt idx="1206">
                  <c:v>63.482280000000003</c:v>
                </c:pt>
                <c:pt idx="1207">
                  <c:v>86.188779999999994</c:v>
                </c:pt>
                <c:pt idx="1208">
                  <c:v>101.73714</c:v>
                </c:pt>
                <c:pt idx="1209">
                  <c:v>75.506640000000004</c:v>
                </c:pt>
                <c:pt idx="1210">
                  <c:v>112.26196</c:v>
                </c:pt>
                <c:pt idx="1211">
                  <c:v>99.43844</c:v>
                </c:pt>
                <c:pt idx="1212">
                  <c:v>97.922020000000003</c:v>
                </c:pt>
                <c:pt idx="1213">
                  <c:v>70.067959999999999</c:v>
                </c:pt>
                <c:pt idx="1214">
                  <c:v>84.4833</c:v>
                </c:pt>
                <c:pt idx="1215">
                  <c:v>92.304040000000001</c:v>
                </c:pt>
                <c:pt idx="1216">
                  <c:v>110.58784</c:v>
                </c:pt>
                <c:pt idx="1217">
                  <c:v>113.05329999999999</c:v>
                </c:pt>
                <c:pt idx="1218">
                  <c:v>138.97631999999999</c:v>
                </c:pt>
                <c:pt idx="1219">
                  <c:v>122.35850000000001</c:v>
                </c:pt>
                <c:pt idx="1220">
                  <c:v>177.85159999999999</c:v>
                </c:pt>
                <c:pt idx="1221">
                  <c:v>128.98099999999999</c:v>
                </c:pt>
                <c:pt idx="1222">
                  <c:v>90.623779999999996</c:v>
                </c:pt>
                <c:pt idx="1223">
                  <c:v>80.430700000000002</c:v>
                </c:pt>
                <c:pt idx="1224">
                  <c:v>90.591920000000002</c:v>
                </c:pt>
                <c:pt idx="1225">
                  <c:v>101.87963999999999</c:v>
                </c:pt>
                <c:pt idx="1226">
                  <c:v>106.61481999999999</c:v>
                </c:pt>
                <c:pt idx="1227">
                  <c:v>103.7735</c:v>
                </c:pt>
                <c:pt idx="1228">
                  <c:v>121.8841</c:v>
                </c:pt>
                <c:pt idx="1229">
                  <c:v>175.63507999999999</c:v>
                </c:pt>
                <c:pt idx="1230">
                  <c:v>163.22226000000001</c:v>
                </c:pt>
                <c:pt idx="1231">
                  <c:v>78.629519999999999</c:v>
                </c:pt>
                <c:pt idx="1232">
                  <c:v>69.528139999999993</c:v>
                </c:pt>
                <c:pt idx="1233">
                  <c:v>83.717699999999994</c:v>
                </c:pt>
                <c:pt idx="1234">
                  <c:v>57.93956</c:v>
                </c:pt>
                <c:pt idx="1235">
                  <c:v>85.295900000000003</c:v>
                </c:pt>
                <c:pt idx="1236">
                  <c:v>130.17486</c:v>
                </c:pt>
                <c:pt idx="1237">
                  <c:v>79.856840000000005</c:v>
                </c:pt>
                <c:pt idx="1238">
                  <c:v>93.325159999999997</c:v>
                </c:pt>
                <c:pt idx="1239">
                  <c:v>71.517240000000001</c:v>
                </c:pt>
                <c:pt idx="1240">
                  <c:v>66.649559999999994</c:v>
                </c:pt>
                <c:pt idx="1241">
                  <c:v>83.702740000000006</c:v>
                </c:pt>
                <c:pt idx="1242">
                  <c:v>106.91947999999999</c:v>
                </c:pt>
                <c:pt idx="1243">
                  <c:v>53.517800000000001</c:v>
                </c:pt>
                <c:pt idx="1244">
                  <c:v>55.034460000000003</c:v>
                </c:pt>
                <c:pt idx="1245">
                  <c:v>62.98086</c:v>
                </c:pt>
                <c:pt idx="1246">
                  <c:v>70.544579999999996</c:v>
                </c:pt>
                <c:pt idx="1247">
                  <c:v>74.361140000000006</c:v>
                </c:pt>
                <c:pt idx="1248">
                  <c:v>63.345480000000002</c:v>
                </c:pt>
                <c:pt idx="1249">
                  <c:v>78.722539999999995</c:v>
                </c:pt>
                <c:pt idx="1250">
                  <c:v>78.812039999999996</c:v>
                </c:pt>
                <c:pt idx="1251">
                  <c:v>78.600499999999997</c:v>
                </c:pt>
                <c:pt idx="1252">
                  <c:v>93.88588</c:v>
                </c:pt>
                <c:pt idx="1253">
                  <c:v>101.49326000000001</c:v>
                </c:pt>
              </c:numCache>
            </c:numRef>
          </c:val>
          <c:smooth val="0"/>
          <c:extLst>
            <c:ext xmlns:c16="http://schemas.microsoft.com/office/drawing/2014/chart" uri="{C3380CC4-5D6E-409C-BE32-E72D297353CC}">
              <c16:uniqueId val="{00000001-3999-4E64-AB36-6C3AB8080F03}"/>
            </c:ext>
          </c:extLst>
        </c:ser>
        <c:dLbls>
          <c:showLegendKey val="0"/>
          <c:showVal val="0"/>
          <c:showCatName val="0"/>
          <c:showSerName val="0"/>
          <c:showPercent val="0"/>
          <c:showBubbleSize val="0"/>
        </c:dLbls>
        <c:smooth val="0"/>
        <c:axId val="2044786704"/>
        <c:axId val="2044784304"/>
      </c:lineChart>
      <c:dateAx>
        <c:axId val="204478670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44784304"/>
        <c:crosses val="autoZero"/>
        <c:auto val="1"/>
        <c:lblOffset val="100"/>
        <c:baseTimeUnit val="days"/>
      </c:dateAx>
      <c:valAx>
        <c:axId val="204478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786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172073</xdr:colOff>
      <xdr:row>2</xdr:row>
      <xdr:rowOff>11906</xdr:rowOff>
    </xdr:from>
    <xdr:to>
      <xdr:col>1</xdr:col>
      <xdr:colOff>2809875</xdr:colOff>
      <xdr:row>7</xdr:row>
      <xdr:rowOff>142873</xdr:rowOff>
    </xdr:to>
    <xdr:pic>
      <xdr:nvPicPr>
        <xdr:cNvPr id="2" name="Picture 1" descr="Download Amazon, Amazon Logo, Amazon Symbol. Royalty-Free Vector Graphic -  Pixabay">
          <a:extLst>
            <a:ext uri="{FF2B5EF4-FFF2-40B4-BE49-F238E27FC236}">
              <a16:creationId xmlns:a16="http://schemas.microsoft.com/office/drawing/2014/main" id="{1EF00B4B-1230-4CA0-9896-3550C1FCC1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6854" y="440531"/>
          <a:ext cx="2637802" cy="10834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47625</xdr:colOff>
      <xdr:row>9</xdr:row>
      <xdr:rowOff>83344</xdr:rowOff>
    </xdr:from>
    <xdr:to>
      <xdr:col>9</xdr:col>
      <xdr:colOff>1452563</xdr:colOff>
      <xdr:row>18</xdr:row>
      <xdr:rowOff>142875</xdr:rowOff>
    </xdr:to>
    <xdr:graphicFrame macro="">
      <xdr:nvGraphicFramePr>
        <xdr:cNvPr id="3" name="Chart 2">
          <a:extLst>
            <a:ext uri="{FF2B5EF4-FFF2-40B4-BE49-F238E27FC236}">
              <a16:creationId xmlns:a16="http://schemas.microsoft.com/office/drawing/2014/main" id="{416D8626-E967-44BC-B265-0779DCAAE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130970</xdr:colOff>
      <xdr:row>20</xdr:row>
      <xdr:rowOff>23812</xdr:rowOff>
    </xdr:from>
    <xdr:to>
      <xdr:col>9</xdr:col>
      <xdr:colOff>1488281</xdr:colOff>
      <xdr:row>28</xdr:row>
      <xdr:rowOff>142875</xdr:rowOff>
    </xdr:to>
    <xdr:graphicFrame macro="">
      <xdr:nvGraphicFramePr>
        <xdr:cNvPr id="4" name="Chart 3">
          <a:extLst>
            <a:ext uri="{FF2B5EF4-FFF2-40B4-BE49-F238E27FC236}">
              <a16:creationId xmlns:a16="http://schemas.microsoft.com/office/drawing/2014/main" id="{D6558385-FB16-4FD9-BEF4-C2846C661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11906</xdr:colOff>
      <xdr:row>30</xdr:row>
      <xdr:rowOff>35719</xdr:rowOff>
    </xdr:from>
    <xdr:to>
      <xdr:col>9</xdr:col>
      <xdr:colOff>1476375</xdr:colOff>
      <xdr:row>40</xdr:row>
      <xdr:rowOff>214312</xdr:rowOff>
    </xdr:to>
    <xdr:graphicFrame macro="">
      <xdr:nvGraphicFramePr>
        <xdr:cNvPr id="5" name="Chart 4">
          <a:extLst>
            <a:ext uri="{FF2B5EF4-FFF2-40B4-BE49-F238E27FC236}">
              <a16:creationId xmlns:a16="http://schemas.microsoft.com/office/drawing/2014/main" id="{28357BF1-12BD-44BD-8CE8-399BF6FA63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41671</xdr:colOff>
      <xdr:row>39</xdr:row>
      <xdr:rowOff>166688</xdr:rowOff>
    </xdr:from>
    <xdr:to>
      <xdr:col>4</xdr:col>
      <xdr:colOff>83343</xdr:colOff>
      <xdr:row>54</xdr:row>
      <xdr:rowOff>47625</xdr:rowOff>
    </xdr:to>
    <xdr:graphicFrame macro="">
      <xdr:nvGraphicFramePr>
        <xdr:cNvPr id="2" name="Chart 1">
          <a:extLst>
            <a:ext uri="{FF2B5EF4-FFF2-40B4-BE49-F238E27FC236}">
              <a16:creationId xmlns:a16="http://schemas.microsoft.com/office/drawing/2014/main" id="{E8A148D0-C2CF-16A3-0815-C715EA3733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410763</xdr:colOff>
      <xdr:row>39</xdr:row>
      <xdr:rowOff>176213</xdr:rowOff>
    </xdr:from>
    <xdr:to>
      <xdr:col>10</xdr:col>
      <xdr:colOff>11905</xdr:colOff>
      <xdr:row>54</xdr:row>
      <xdr:rowOff>59531</xdr:rowOff>
    </xdr:to>
    <xdr:graphicFrame macro="">
      <xdr:nvGraphicFramePr>
        <xdr:cNvPr id="3" name="Chart 2">
          <a:extLst>
            <a:ext uri="{FF2B5EF4-FFF2-40B4-BE49-F238E27FC236}">
              <a16:creationId xmlns:a16="http://schemas.microsoft.com/office/drawing/2014/main" id="{C9CDF19F-B22F-5314-67B0-8799C8AE93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5951</xdr:colOff>
      <xdr:row>34</xdr:row>
      <xdr:rowOff>164306</xdr:rowOff>
    </xdr:from>
    <xdr:to>
      <xdr:col>7</xdr:col>
      <xdr:colOff>940592</xdr:colOff>
      <xdr:row>49</xdr:row>
      <xdr:rowOff>2381</xdr:rowOff>
    </xdr:to>
    <xdr:graphicFrame macro="">
      <xdr:nvGraphicFramePr>
        <xdr:cNvPr id="2" name="Chart 1">
          <a:extLst>
            <a:ext uri="{FF2B5EF4-FFF2-40B4-BE49-F238E27FC236}">
              <a16:creationId xmlns:a16="http://schemas.microsoft.com/office/drawing/2014/main" id="{4B0857F9-5C62-65AA-EFF2-FE6BA719B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95250</xdr:colOff>
      <xdr:row>2</xdr:row>
      <xdr:rowOff>38100</xdr:rowOff>
    </xdr:from>
    <xdr:to>
      <xdr:col>16</xdr:col>
      <xdr:colOff>600075</xdr:colOff>
      <xdr:row>17</xdr:row>
      <xdr:rowOff>152400</xdr:rowOff>
    </xdr:to>
    <xdr:graphicFrame macro="">
      <xdr:nvGraphicFramePr>
        <xdr:cNvPr id="3" name="Chart 2">
          <a:extLst>
            <a:ext uri="{FF2B5EF4-FFF2-40B4-BE49-F238E27FC236}">
              <a16:creationId xmlns:a16="http://schemas.microsoft.com/office/drawing/2014/main" id="{5B07BCB6-E055-4818-BFD0-D934106B4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457200</xdr:colOff>
      <xdr:row>0</xdr:row>
      <xdr:rowOff>147637</xdr:rowOff>
    </xdr:from>
    <xdr:to>
      <xdr:col>12</xdr:col>
      <xdr:colOff>342900</xdr:colOff>
      <xdr:row>15</xdr:row>
      <xdr:rowOff>33337</xdr:rowOff>
    </xdr:to>
    <xdr:graphicFrame macro="">
      <xdr:nvGraphicFramePr>
        <xdr:cNvPr id="2" name="Chart 1">
          <a:extLst>
            <a:ext uri="{FF2B5EF4-FFF2-40B4-BE49-F238E27FC236}">
              <a16:creationId xmlns:a16="http://schemas.microsoft.com/office/drawing/2014/main" id="{2D253A89-CACE-131B-8E88-0846B8E02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1666874</xdr:colOff>
      <xdr:row>31</xdr:row>
      <xdr:rowOff>128587</xdr:rowOff>
    </xdr:from>
    <xdr:to>
      <xdr:col>8</xdr:col>
      <xdr:colOff>276225</xdr:colOff>
      <xdr:row>46</xdr:row>
      <xdr:rowOff>14287</xdr:rowOff>
    </xdr:to>
    <xdr:graphicFrame macro="">
      <xdr:nvGraphicFramePr>
        <xdr:cNvPr id="4" name="Chart 3">
          <a:extLst>
            <a:ext uri="{FF2B5EF4-FFF2-40B4-BE49-F238E27FC236}">
              <a16:creationId xmlns:a16="http://schemas.microsoft.com/office/drawing/2014/main" id="{B0372D4B-F576-A4F8-044E-A5A6EA60B2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1181100</xdr:colOff>
      <xdr:row>119</xdr:row>
      <xdr:rowOff>90487</xdr:rowOff>
    </xdr:from>
    <xdr:to>
      <xdr:col>6</xdr:col>
      <xdr:colOff>781050</xdr:colOff>
      <xdr:row>133</xdr:row>
      <xdr:rowOff>166687</xdr:rowOff>
    </xdr:to>
    <xdr:graphicFrame macro="">
      <xdr:nvGraphicFramePr>
        <xdr:cNvPr id="14" name="Chart 13">
          <a:extLst>
            <a:ext uri="{FF2B5EF4-FFF2-40B4-BE49-F238E27FC236}">
              <a16:creationId xmlns:a16="http://schemas.microsoft.com/office/drawing/2014/main" id="{4CF4B668-0BF0-5DCB-2B16-556A0D66A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419100</xdr:colOff>
      <xdr:row>135</xdr:row>
      <xdr:rowOff>14287</xdr:rowOff>
    </xdr:from>
    <xdr:to>
      <xdr:col>10</xdr:col>
      <xdr:colOff>457200</xdr:colOff>
      <xdr:row>149</xdr:row>
      <xdr:rowOff>90487</xdr:rowOff>
    </xdr:to>
    <xdr:graphicFrame macro="">
      <xdr:nvGraphicFramePr>
        <xdr:cNvPr id="15" name="Chart 14">
          <a:extLst>
            <a:ext uri="{FF2B5EF4-FFF2-40B4-BE49-F238E27FC236}">
              <a16:creationId xmlns:a16="http://schemas.microsoft.com/office/drawing/2014/main" id="{73378BA8-F751-8335-37DE-B5EE8D0F3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190499</xdr:colOff>
      <xdr:row>2</xdr:row>
      <xdr:rowOff>71436</xdr:rowOff>
    </xdr:from>
    <xdr:to>
      <xdr:col>9</xdr:col>
      <xdr:colOff>238124</xdr:colOff>
      <xdr:row>17</xdr:row>
      <xdr:rowOff>180975</xdr:rowOff>
    </xdr:to>
    <xdr:graphicFrame macro="">
      <xdr:nvGraphicFramePr>
        <xdr:cNvPr id="2" name="Chart 1">
          <a:extLst>
            <a:ext uri="{FF2B5EF4-FFF2-40B4-BE49-F238E27FC236}">
              <a16:creationId xmlns:a16="http://schemas.microsoft.com/office/drawing/2014/main" id="{AAB02E91-5EAD-F464-03A1-E67B46AAD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190499</xdr:colOff>
      <xdr:row>9</xdr:row>
      <xdr:rowOff>188118</xdr:rowOff>
    </xdr:from>
    <xdr:to>
      <xdr:col>9</xdr:col>
      <xdr:colOff>238124</xdr:colOff>
      <xdr:row>9</xdr:row>
      <xdr:rowOff>188118</xdr:rowOff>
    </xdr:to>
    <xdr:cxnSp macro="">
      <xdr:nvCxnSpPr>
        <xdr:cNvPr id="4" name="Straight Connector 3">
          <a:extLst>
            <a:ext uri="{FF2B5EF4-FFF2-40B4-BE49-F238E27FC236}">
              <a16:creationId xmlns:a16="http://schemas.microsoft.com/office/drawing/2014/main" id="{3C6CD31B-C017-38D9-B9D8-17BFEF5994B6}"/>
            </a:ext>
          </a:extLst>
        </xdr:cNvPr>
        <xdr:cNvCxnSpPr>
          <a:stCxn id="2" idx="1"/>
          <a:endCxn id="2" idx="3"/>
        </xdr:cNvCxnSpPr>
      </xdr:nvCxnSpPr>
      <xdr:spPr>
        <a:xfrm>
          <a:off x="800099" y="1969293"/>
          <a:ext cx="4924425" cy="0"/>
        </a:xfrm>
        <a:prstGeom prst="line">
          <a:avLst/>
        </a:prstGeom>
        <a:ln w="34925">
          <a:solidFill>
            <a:srgbClr val="00206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23812</xdr:colOff>
      <xdr:row>1236</xdr:row>
      <xdr:rowOff>33337</xdr:rowOff>
    </xdr:from>
    <xdr:to>
      <xdr:col>14</xdr:col>
      <xdr:colOff>328612</xdr:colOff>
      <xdr:row>1250</xdr:row>
      <xdr:rowOff>109537</xdr:rowOff>
    </xdr:to>
    <xdr:graphicFrame macro="">
      <xdr:nvGraphicFramePr>
        <xdr:cNvPr id="2" name="Chart 1">
          <a:extLst>
            <a:ext uri="{FF2B5EF4-FFF2-40B4-BE49-F238E27FC236}">
              <a16:creationId xmlns:a16="http://schemas.microsoft.com/office/drawing/2014/main" id="{556A0BF6-CC58-450F-71AD-59C88555A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442912</xdr:colOff>
      <xdr:row>1242</xdr:row>
      <xdr:rowOff>119062</xdr:rowOff>
    </xdr:from>
    <xdr:to>
      <xdr:col>17</xdr:col>
      <xdr:colOff>138112</xdr:colOff>
      <xdr:row>1257</xdr:row>
      <xdr:rowOff>4762</xdr:rowOff>
    </xdr:to>
    <xdr:graphicFrame macro="">
      <xdr:nvGraphicFramePr>
        <xdr:cNvPr id="3" name="Chart 2">
          <a:extLst>
            <a:ext uri="{FF2B5EF4-FFF2-40B4-BE49-F238E27FC236}">
              <a16:creationId xmlns:a16="http://schemas.microsoft.com/office/drawing/2014/main" id="{470FA0B5-E6AE-D184-72B4-3A5D2C0DCD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104775</xdr:colOff>
      <xdr:row>17</xdr:row>
      <xdr:rowOff>119062</xdr:rowOff>
    </xdr:from>
    <xdr:to>
      <xdr:col>11</xdr:col>
      <xdr:colOff>523875</xdr:colOff>
      <xdr:row>31</xdr:row>
      <xdr:rowOff>166687</xdr:rowOff>
    </xdr:to>
    <xdr:graphicFrame macro="">
      <xdr:nvGraphicFramePr>
        <xdr:cNvPr id="4" name="Chart 3">
          <a:extLst>
            <a:ext uri="{FF2B5EF4-FFF2-40B4-BE49-F238E27FC236}">
              <a16:creationId xmlns:a16="http://schemas.microsoft.com/office/drawing/2014/main" id="{E3917DAE-8A57-99F8-A35B-4D4E9C6EE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538162</xdr:colOff>
      <xdr:row>1234</xdr:row>
      <xdr:rowOff>23812</xdr:rowOff>
    </xdr:from>
    <xdr:to>
      <xdr:col>8</xdr:col>
      <xdr:colOff>862012</xdr:colOff>
      <xdr:row>1248</xdr:row>
      <xdr:rowOff>100012</xdr:rowOff>
    </xdr:to>
    <xdr:graphicFrame macro="">
      <xdr:nvGraphicFramePr>
        <xdr:cNvPr id="5" name="Chart 4">
          <a:extLst>
            <a:ext uri="{FF2B5EF4-FFF2-40B4-BE49-F238E27FC236}">
              <a16:creationId xmlns:a16="http://schemas.microsoft.com/office/drawing/2014/main" id="{4BDFA7F3-2A09-7CB5-2266-AC9A23B71B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315224-0B4D-4C94-9BB8-7111B2982201}" name="Table1" displayName="Table1" ref="B3:C10" totalsRowShown="0" headerRowDxfId="22">
  <autoFilter ref="B3:C10" xr:uid="{49315224-0B4D-4C94-9BB8-7111B2982201}"/>
  <sortState xmlns:xlrd2="http://schemas.microsoft.com/office/spreadsheetml/2017/richdata2" ref="B4:C10">
    <sortCondition descending="1" ref="C4:C10"/>
  </sortState>
  <tableColumns count="2">
    <tableColumn id="1" xr3:uid="{B1B02B20-326A-46A9-A546-6093B19062DE}" name="Company"/>
    <tableColumn id="2" xr3:uid="{C72FFC5A-33FC-42AB-9FD6-030709909C66}" name="Market Capitalization" dataDxfId="21" dataCellStyle="Comma">
      <calculatedColumnFormula>'Comps Value'!F8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6FF347-14F5-4C3D-8011-8224810E973B}" name="Table2" displayName="Table2" ref="B73:J79" totalsRowShown="0" headerRowDxfId="20">
  <tableColumns count="9">
    <tableColumn id="1" xr3:uid="{94D05FF1-29BF-4E32-A96A-38A2B0728B48}" name="Metric"/>
    <tableColumn id="2" xr3:uid="{D88B8112-6E75-4433-9E75-3F8F22784EE9}" name="FY 2022 A" dataDxfId="19"/>
    <tableColumn id="3" xr3:uid="{C535B543-6652-4C53-A91F-95FEEA312CB9}" name="FY 2023 A" dataDxfId="18"/>
    <tableColumn id="4" xr3:uid="{A021F68B-E0E2-44C9-9DD8-AB089F514D94}" name="FY 2024 A" dataDxfId="17"/>
    <tableColumn id="5" xr3:uid="{FC749521-EEEE-4C34-A59C-483A8098AFE4}" name="FY 2025 P " dataDxfId="16"/>
    <tableColumn id="6" xr3:uid="{8F836961-330D-4DE1-AAE3-5B44B5503E3B}" name="FY 2026 P " dataDxfId="15"/>
    <tableColumn id="7" xr3:uid="{63CC2918-CFF1-4C67-9B52-9F8C35E28C30}" name="FY 2027 P " dataDxfId="14"/>
    <tableColumn id="8" xr3:uid="{30388D6E-9CCB-47CB-8F8E-DFAE1C1923BF}" name="FY 2028 P " dataDxfId="13"/>
    <tableColumn id="9" xr3:uid="{5F26D475-C2F3-4E4D-9657-3A2948B76BE5}" name="FY 2029 P "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31B4D8-C4F3-43C8-94AE-9801824C6B4B}" name="Table3" displayName="Table3" ref="C101:K106" totalsRowShown="0" headerRowDxfId="11">
  <tableColumns count="9">
    <tableColumn id="1" xr3:uid="{6CD3D4E2-5F84-494C-94A9-CBEC58C27A06}" name="Particular"/>
    <tableColumn id="2" xr3:uid="{87647AE7-5C3E-4443-81D5-731B570691E3}" name="2022A"/>
    <tableColumn id="3" xr3:uid="{A0B3F5D1-BA7F-4053-8007-E39B5375C095}" name="2023A" dataDxfId="10"/>
    <tableColumn id="4" xr3:uid="{97960A81-1741-4E7C-B484-5858E5BEFBFB}" name="2024A" dataDxfId="9"/>
    <tableColumn id="5" xr3:uid="{68482765-B0D5-4E35-8F68-0F1EEBECF396}" name="2025P" dataDxfId="8"/>
    <tableColumn id="6" xr3:uid="{21B4747C-85EF-4F80-9FFA-ED392A5EBE2D}" name="2026P" dataDxfId="7"/>
    <tableColumn id="7" xr3:uid="{5B50BF3E-E183-4BA0-A6DB-965F903F2FA0}" name="2027P" dataDxfId="6"/>
    <tableColumn id="8" xr3:uid="{35F6C37B-6B28-49BA-803D-E5026C149733}" name="2028P" dataDxfId="5"/>
    <tableColumn id="9" xr3:uid="{26697E8E-6060-4ACE-BED2-6585F2736BD2}" name="2029P"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E109E1-85ED-4CFD-93C1-5A7D7ACB43F3}" name="Table4" displayName="Table4" ref="B110:E113" totalsRowShown="0">
  <tableColumns count="4">
    <tableColumn id="1" xr3:uid="{D8233DF6-0BF5-4A3E-B5A4-51F40AAB4A6E}" name="Valuation Method"/>
    <tableColumn id="2" xr3:uid="{E528301A-BFEE-4A02-9573-FA70D18869F3}" name="Implied Share Price"/>
    <tableColumn id="3" xr3:uid="{2171B8E9-B34E-4A4F-A748-FB6F27090012}" name="Upside/Downside"/>
    <tableColumn id="4" xr3:uid="{08FC024C-102D-4262-B524-9058324E7964}" name="Valuation View"/>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AF8FA62-9658-4541-B2CC-F6FBC67115E0}" name="Table5" displayName="Table5" ref="B116:G118" totalsRowShown="0">
  <tableColumns count="6">
    <tableColumn id="1" xr3:uid="{209AD53C-6439-4089-A24C-BCA1D33E5B04}" name="Particular"/>
    <tableColumn id="2" xr3:uid="{F9A50748-4AA8-4AC0-8185-3B6921D767B4}" name="2025"/>
    <tableColumn id="3" xr3:uid="{FA59B577-94E8-439D-854C-697ED85A7E72}" name="2026">
      <calculatedColumnFormula>D116/C116-1</calculatedColumnFormula>
    </tableColumn>
    <tableColumn id="4" xr3:uid="{C73BB70E-118C-43BD-8857-58D41DE8928E}" name="2027">
      <calculatedColumnFormula>E116/D116-1</calculatedColumnFormula>
    </tableColumn>
    <tableColumn id="5" xr3:uid="{2B2859EF-61E1-4C2A-8C3D-82BB5F71A79E}" name="2028">
      <calculatedColumnFormula>F116/E116-1</calculatedColumnFormula>
    </tableColumn>
    <tableColumn id="6" xr3:uid="{C65E6EBF-DB79-4542-BE7B-D88A89240D5A}" name="2029">
      <calculatedColumnFormula>G116/F116-1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343AD3A-B200-4357-A68B-9CB4682D52D8}" name="Table6" displayName="Table6" ref="B135:E138" totalsRowShown="0" headerRowDxfId="3">
  <tableColumns count="4">
    <tableColumn id="1" xr3:uid="{2666E10C-7BD7-49F7-A81F-FFBA29DBB06D}" name="Particular"/>
    <tableColumn id="2" xr3:uid="{C7E5341C-F9A0-4187-84D4-BD748F4203B6}" name="EV/Revenue" dataDxfId="2">
      <calculatedColumnFormula>'Comps Value'!N17</calculatedColumnFormula>
    </tableColumn>
    <tableColumn id="3" xr3:uid="{20077796-042F-4E91-8C41-11B78815A999}" name="EV/EBITDA" dataDxfId="1">
      <calculatedColumnFormula>'Comps Value'!O17</calculatedColumnFormula>
    </tableColumn>
    <tableColumn id="4" xr3:uid="{1D28191D-F77C-4A68-AF3F-090C3C1BC009}" name="P/E" dataDxfId="0">
      <calculatedColumnFormula>'Comps Value'!P17</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735CE7D-9834-4CE8-8084-2540C88F6407}" name="Table7" displayName="Table7" ref="B149:D154" totalsRowShown="0">
  <tableColumns count="3">
    <tableColumn id="1" xr3:uid="{008F4BFF-C407-4505-B25F-2A45894585AF}" name="Risk Type"/>
    <tableColumn id="2" xr3:uid="{EFBD6F79-BF7E-4AC3-A3E7-FD73AEF0D7AC}" name="Description"/>
    <tableColumn id="3" xr3:uid="{F786A5E5-0A0A-437D-ACA5-A11505D69CE4}"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ess.aboutamazon.com/aws/2025/7/centralsquare-selects-aws-as-its-preferred-cloud-provider-in-five-year-agreement-to-power-solutions-for-public-sector-agencies" TargetMode="External"/><Relationship Id="rId3" Type="http://schemas.openxmlformats.org/officeDocument/2006/relationships/hyperlink" Target="https://stockanalysis.com/stocks/amzn/history/" TargetMode="External"/><Relationship Id="rId7" Type="http://schemas.openxmlformats.org/officeDocument/2006/relationships/hyperlink" Target="https://press.aboutamazon.com/aws/2025/6/rwe-and-amazon-web-services-sign-strategic-collaboration" TargetMode="External"/><Relationship Id="rId12" Type="http://schemas.openxmlformats.org/officeDocument/2006/relationships/drawing" Target="../drawings/drawing1.xml"/><Relationship Id="rId2" Type="http://schemas.openxmlformats.org/officeDocument/2006/relationships/hyperlink" Target="https://d18rn0p25nwr6d.cloudfront.net/CIK-0001018724/e42c2068-bad5-4ab6-ae57-36ff8b2aeffd.pdf" TargetMode="External"/><Relationship Id="rId1" Type="http://schemas.openxmlformats.org/officeDocument/2006/relationships/hyperlink" Target="https://d18rn0p25nwr6d.cloudfront.net/CIK-0001018724/3a1df10c-a823-4db7-a9af-60d36087b683.pdf" TargetMode="External"/><Relationship Id="rId6" Type="http://schemas.openxmlformats.org/officeDocument/2006/relationships/hyperlink" Target="https://press.aboutamazon.com/aws/2025/7/vonage-partners-with-aws-to-unveil-ai-voice-agent-integration" TargetMode="External"/><Relationship Id="rId11" Type="http://schemas.openxmlformats.org/officeDocument/2006/relationships/printerSettings" Target="../printerSettings/printerSettings1.bin"/><Relationship Id="rId5" Type="http://schemas.openxmlformats.org/officeDocument/2006/relationships/hyperlink" Target="https://press.aboutamazon.com/aws/2025/7/aws-and-meta-team-up-to-accelerate-ai-innovation" TargetMode="External"/><Relationship Id="rId10" Type="http://schemas.openxmlformats.org/officeDocument/2006/relationships/hyperlink" Target="https://in.marketscreener.com/quote/stock/AMAZON-COM-INC-12864605/company-shareholders/" TargetMode="External"/><Relationship Id="rId4" Type="http://schemas.openxmlformats.org/officeDocument/2006/relationships/hyperlink" Target="https://press.aboutamazon.com/aws/2025/7/kongsberg-satellite-services-ksat-announces-collaboration-with-amazon-web-services-to-transform-space-mission-solutions" TargetMode="External"/><Relationship Id="rId9" Type="http://schemas.openxmlformats.org/officeDocument/2006/relationships/hyperlink" Target="https://press.aboutamazon.com/aws/2025/5/pepsico-and-aws-collaborate-to-accelerate-digital-transformation"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5.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6EC6-556E-4122-9830-1C6A271E6F51}">
  <sheetPr>
    <tabColor rgb="FF92D050"/>
    <pageSetUpPr fitToPage="1"/>
  </sheetPr>
  <dimension ref="A2:K85"/>
  <sheetViews>
    <sheetView showGridLines="0" topLeftCell="A64" zoomScale="80" zoomScaleNormal="80" workbookViewId="0">
      <selection activeCell="D33" sqref="D33"/>
    </sheetView>
  </sheetViews>
  <sheetFormatPr defaultRowHeight="15" x14ac:dyDescent="0.25"/>
  <cols>
    <col min="1" max="1" width="2.28515625" customWidth="1"/>
    <col min="2" max="2" width="45.28515625" customWidth="1"/>
    <col min="3" max="3" width="24.5703125" bestFit="1" customWidth="1"/>
    <col min="4" max="4" width="20.7109375" customWidth="1"/>
    <col min="5" max="5" width="31.5703125" bestFit="1" customWidth="1"/>
    <col min="6" max="6" width="2.28515625" customWidth="1"/>
    <col min="7" max="10" width="22.7109375" customWidth="1"/>
    <col min="11" max="11" width="2.28515625" customWidth="1"/>
  </cols>
  <sheetData>
    <row r="2" spans="1:11" ht="18.75" x14ac:dyDescent="0.3">
      <c r="A2" s="357"/>
      <c r="B2" s="421"/>
      <c r="C2" s="421"/>
      <c r="D2" s="421"/>
      <c r="E2" s="421"/>
      <c r="F2" s="421"/>
      <c r="G2" s="421"/>
      <c r="H2" s="421"/>
      <c r="I2" s="421"/>
      <c r="J2" s="421"/>
      <c r="K2" s="357"/>
    </row>
    <row r="3" spans="1:11" x14ac:dyDescent="0.25">
      <c r="A3" s="357"/>
      <c r="B3" s="422"/>
      <c r="C3" s="423" t="s">
        <v>837</v>
      </c>
      <c r="D3" s="424"/>
      <c r="E3" s="424"/>
      <c r="F3" s="424"/>
      <c r="G3" s="424"/>
      <c r="H3" s="424"/>
      <c r="I3" s="424"/>
      <c r="J3" s="424"/>
      <c r="K3" s="357"/>
    </row>
    <row r="4" spans="1:11" x14ac:dyDescent="0.25">
      <c r="A4" s="357"/>
      <c r="B4" s="422"/>
      <c r="C4" s="424"/>
      <c r="D4" s="424"/>
      <c r="E4" s="424"/>
      <c r="F4" s="424"/>
      <c r="G4" s="424"/>
      <c r="H4" s="424"/>
      <c r="I4" s="424"/>
      <c r="J4" s="424"/>
      <c r="K4" s="357"/>
    </row>
    <row r="5" spans="1:11" x14ac:dyDescent="0.25">
      <c r="A5" s="357"/>
      <c r="B5" s="422"/>
      <c r="C5" s="424"/>
      <c r="D5" s="424"/>
      <c r="E5" s="424"/>
      <c r="F5" s="424"/>
      <c r="G5" s="424"/>
      <c r="H5" s="424"/>
      <c r="I5" s="424"/>
      <c r="J5" s="424"/>
      <c r="K5" s="357"/>
    </row>
    <row r="6" spans="1:11" x14ac:dyDescent="0.25">
      <c r="A6" s="357"/>
      <c r="B6" s="422"/>
      <c r="C6" s="424"/>
      <c r="D6" s="424"/>
      <c r="E6" s="424"/>
      <c r="F6" s="424"/>
      <c r="G6" s="424"/>
      <c r="H6" s="424"/>
      <c r="I6" s="424"/>
      <c r="J6" s="424"/>
      <c r="K6" s="357"/>
    </row>
    <row r="7" spans="1:11" x14ac:dyDescent="0.25">
      <c r="A7" s="357"/>
      <c r="B7" s="422"/>
      <c r="C7" s="424"/>
      <c r="D7" s="424"/>
      <c r="E7" s="424"/>
      <c r="F7" s="424"/>
      <c r="G7" s="424"/>
      <c r="H7" s="424"/>
      <c r="I7" s="424"/>
      <c r="J7" s="424"/>
      <c r="K7" s="357"/>
    </row>
    <row r="8" spans="1:11" ht="9.9499999999999993" customHeight="1" x14ac:dyDescent="0.3">
      <c r="A8" s="357"/>
      <c r="B8" s="334"/>
      <c r="C8" s="334"/>
      <c r="D8" s="334"/>
      <c r="E8" s="334"/>
      <c r="F8" s="334"/>
      <c r="G8" s="334"/>
      <c r="H8" s="334"/>
      <c r="I8" s="334"/>
      <c r="J8" s="334"/>
      <c r="K8" s="357"/>
    </row>
    <row r="9" spans="1:11" ht="18.75" x14ac:dyDescent="0.3">
      <c r="A9" s="357"/>
      <c r="B9" s="354" t="s">
        <v>800</v>
      </c>
      <c r="C9" s="366">
        <f>'One pager Rough'!C1</f>
        <v>2022</v>
      </c>
      <c r="D9" s="366">
        <f>'One pager Rough'!D1</f>
        <v>2023</v>
      </c>
      <c r="E9" s="366">
        <f>'One pager Rough'!E1</f>
        <v>2024</v>
      </c>
      <c r="F9" s="335"/>
      <c r="G9" s="420" t="s">
        <v>839</v>
      </c>
      <c r="H9" s="420"/>
      <c r="I9" s="420"/>
      <c r="J9" s="420"/>
      <c r="K9" s="357"/>
    </row>
    <row r="10" spans="1:11" ht="18.75" x14ac:dyDescent="0.3">
      <c r="A10" s="357"/>
      <c r="B10" s="336"/>
      <c r="C10" s="337"/>
      <c r="D10" s="337"/>
      <c r="E10" s="337"/>
      <c r="F10" s="315"/>
      <c r="G10" s="315"/>
      <c r="H10" s="315"/>
      <c r="I10" s="315"/>
      <c r="J10" s="315"/>
      <c r="K10" s="357"/>
    </row>
    <row r="11" spans="1:11" ht="18.75" x14ac:dyDescent="0.3">
      <c r="A11" s="357"/>
      <c r="B11" s="336" t="s">
        <v>153</v>
      </c>
      <c r="C11" s="369">
        <f>'One pager Rough'!C2</f>
        <v>513983</v>
      </c>
      <c r="D11" s="369">
        <f>'One pager Rough'!D2</f>
        <v>574785</v>
      </c>
      <c r="E11" s="369">
        <f>'One pager Rough'!E2</f>
        <v>637959</v>
      </c>
      <c r="F11" s="315"/>
      <c r="G11" s="425"/>
      <c r="H11" s="425"/>
      <c r="I11" s="425"/>
      <c r="J11" s="425"/>
      <c r="K11" s="357"/>
    </row>
    <row r="12" spans="1:11" ht="18.75" x14ac:dyDescent="0.3">
      <c r="A12" s="357"/>
      <c r="B12" s="336" t="s">
        <v>801</v>
      </c>
      <c r="C12" s="370">
        <f>'One pager Rough'!C3</f>
        <v>9.399517263985091E-2</v>
      </c>
      <c r="D12" s="370">
        <f>'One pager Rough'!D3</f>
        <v>0.1182957412988368</v>
      </c>
      <c r="E12" s="370">
        <f>'One pager Rough'!E3</f>
        <v>0.1099089224666614</v>
      </c>
      <c r="F12" s="315"/>
      <c r="G12" s="425"/>
      <c r="H12" s="425"/>
      <c r="I12" s="425"/>
      <c r="J12" s="425"/>
      <c r="K12" s="357"/>
    </row>
    <row r="13" spans="1:11" ht="18.75" x14ac:dyDescent="0.3">
      <c r="A13" s="357"/>
      <c r="B13" s="336" t="s">
        <v>802</v>
      </c>
      <c r="C13" s="370">
        <f>'One pager Rough'!C4</f>
        <v>0.43805339865326287</v>
      </c>
      <c r="D13" s="370">
        <f>'One pager Rough'!D4</f>
        <v>0.46982088955000567</v>
      </c>
      <c r="E13" s="370">
        <f>'One pager Rough'!E4</f>
        <v>0.48854393464156787</v>
      </c>
      <c r="F13" s="315"/>
      <c r="G13" s="425"/>
      <c r="H13" s="425"/>
      <c r="I13" s="425"/>
      <c r="J13" s="425"/>
      <c r="K13" s="357"/>
    </row>
    <row r="14" spans="1:11" ht="18.75" x14ac:dyDescent="0.3">
      <c r="A14" s="357"/>
      <c r="B14" s="336" t="s">
        <v>803</v>
      </c>
      <c r="C14" s="370">
        <f>'One pager Rough'!C6</f>
        <v>0.10539064521589235</v>
      </c>
      <c r="D14" s="370">
        <f>'One pager Rough'!D6</f>
        <v>0.14877736892925181</v>
      </c>
      <c r="E14" s="370">
        <f>'One pager Rough'!E6</f>
        <v>0.19027555062315918</v>
      </c>
      <c r="F14" s="315"/>
      <c r="G14" s="425"/>
      <c r="H14" s="425"/>
      <c r="I14" s="425"/>
      <c r="J14" s="425"/>
      <c r="K14" s="357"/>
    </row>
    <row r="15" spans="1:11" ht="18.75" x14ac:dyDescent="0.3">
      <c r="A15" s="357"/>
      <c r="B15" s="336" t="s">
        <v>804</v>
      </c>
      <c r="C15" s="370">
        <f>'One pager Rough'!C7</f>
        <v>2.3829581912242232E-2</v>
      </c>
      <c r="D15" s="370">
        <f>'One pager Rough'!D7</f>
        <v>6.4114407996033296E-2</v>
      </c>
      <c r="E15" s="370">
        <f>'One pager Rough'!E7</f>
        <v>0.1075194487420038</v>
      </c>
      <c r="F15" s="315"/>
      <c r="G15" s="425"/>
      <c r="H15" s="425"/>
      <c r="I15" s="425"/>
      <c r="J15" s="425"/>
      <c r="K15" s="357"/>
    </row>
    <row r="16" spans="1:11" ht="18.75" x14ac:dyDescent="0.3">
      <c r="A16" s="357"/>
      <c r="B16" s="336" t="s">
        <v>805</v>
      </c>
      <c r="C16" s="370">
        <f>'One pager Rough'!C9</f>
        <v>-5.2958950004183018E-3</v>
      </c>
      <c r="D16" s="370">
        <f>'One pager Rough'!D9</f>
        <v>5.2932835755978319E-2</v>
      </c>
      <c r="E16" s="370">
        <f>'One pager Rough'!E9</f>
        <v>9.2871171971866534E-2</v>
      </c>
      <c r="F16" s="315"/>
      <c r="G16" s="425"/>
      <c r="H16" s="425"/>
      <c r="I16" s="425"/>
      <c r="J16" s="425"/>
      <c r="K16" s="357"/>
    </row>
    <row r="17" spans="1:11" ht="18.75" x14ac:dyDescent="0.3">
      <c r="A17" s="357"/>
      <c r="B17" s="336" t="s">
        <v>806</v>
      </c>
      <c r="C17" s="368">
        <f>'One pager Rough'!C10</f>
        <v>-0.27</v>
      </c>
      <c r="D17" s="368">
        <f>'One pager Rough'!D10</f>
        <v>2.95</v>
      </c>
      <c r="E17" s="368">
        <f>'One pager Rough'!E10</f>
        <v>5.66</v>
      </c>
      <c r="F17" s="315"/>
      <c r="G17" s="425"/>
      <c r="H17" s="425"/>
      <c r="I17" s="425"/>
      <c r="J17" s="425"/>
      <c r="K17" s="357"/>
    </row>
    <row r="18" spans="1:11" ht="18.75" x14ac:dyDescent="0.3">
      <c r="A18" s="357"/>
      <c r="B18" s="336" t="s">
        <v>807</v>
      </c>
      <c r="C18" s="370">
        <f>'One pager Rough'!C11</f>
        <v>-1.0981818181818181</v>
      </c>
      <c r="D18" s="370">
        <f>'One pager Rough'!D11</f>
        <v>-11.925925925925926</v>
      </c>
      <c r="E18" s="370">
        <f>'One pager Rough'!E11</f>
        <v>0.91864406779661012</v>
      </c>
      <c r="F18" s="315"/>
      <c r="G18" s="425"/>
      <c r="H18" s="425"/>
      <c r="I18" s="425"/>
      <c r="J18" s="425"/>
      <c r="K18" s="357"/>
    </row>
    <row r="19" spans="1:11" ht="18.75" x14ac:dyDescent="0.3">
      <c r="A19" s="357"/>
      <c r="B19" s="336"/>
      <c r="C19" s="338"/>
      <c r="D19" s="338"/>
      <c r="E19" s="338"/>
      <c r="F19" s="315"/>
      <c r="G19" s="315"/>
      <c r="H19" s="315"/>
      <c r="I19" s="315"/>
      <c r="J19" s="315"/>
      <c r="K19" s="357"/>
    </row>
    <row r="20" spans="1:11" ht="18.75" x14ac:dyDescent="0.3">
      <c r="A20" s="357"/>
      <c r="B20" s="354" t="s">
        <v>808</v>
      </c>
      <c r="C20" s="367">
        <f t="shared" ref="C20:E20" si="0">C9</f>
        <v>2022</v>
      </c>
      <c r="D20" s="367">
        <f t="shared" si="0"/>
        <v>2023</v>
      </c>
      <c r="E20" s="367">
        <f t="shared" si="0"/>
        <v>2024</v>
      </c>
      <c r="F20" s="315"/>
      <c r="G20" s="420" t="s">
        <v>809</v>
      </c>
      <c r="H20" s="420"/>
      <c r="I20" s="420"/>
      <c r="J20" s="420"/>
      <c r="K20" s="357"/>
    </row>
    <row r="21" spans="1:11" ht="18.75" x14ac:dyDescent="0.3">
      <c r="A21" s="357"/>
      <c r="B21" s="336"/>
      <c r="C21" s="339"/>
      <c r="D21" s="339"/>
      <c r="E21" s="339"/>
      <c r="F21" s="315"/>
      <c r="G21" s="315"/>
      <c r="H21" s="315"/>
      <c r="I21" s="315"/>
      <c r="J21" s="315"/>
      <c r="K21" s="357"/>
    </row>
    <row r="22" spans="1:11" ht="18.75" x14ac:dyDescent="0.3">
      <c r="A22" s="357"/>
      <c r="B22" s="336" t="s">
        <v>810</v>
      </c>
      <c r="C22" s="340">
        <f>'One pager Rough'!C17</f>
        <v>-314.4290962527553</v>
      </c>
      <c r="D22" s="340">
        <f>'One pager Rough'!D17</f>
        <v>51.457346261298277</v>
      </c>
      <c r="E22" s="340">
        <f>'One pager Rough'!E17</f>
        <v>38.780574365379415</v>
      </c>
      <c r="F22" s="315"/>
      <c r="G22" s="425"/>
      <c r="H22" s="425"/>
      <c r="I22" s="425"/>
      <c r="J22" s="425"/>
      <c r="K22" s="357"/>
    </row>
    <row r="23" spans="1:11" ht="18.75" x14ac:dyDescent="0.3">
      <c r="A23" s="357"/>
      <c r="B23" s="336" t="s">
        <v>704</v>
      </c>
      <c r="C23" s="340">
        <f>'One pager Rough'!C18</f>
        <v>15.747013974782625</v>
      </c>
      <c r="D23" s="340">
        <f>'One pager Rough'!D18</f>
        <v>17.974902180903936</v>
      </c>
      <c r="E23" s="340">
        <f>'One pager Rough'!E18</f>
        <v>18.52812856295515</v>
      </c>
      <c r="F23" s="315"/>
      <c r="G23" s="425"/>
      <c r="H23" s="425"/>
      <c r="I23" s="425"/>
      <c r="J23" s="425"/>
      <c r="K23" s="357"/>
    </row>
    <row r="24" spans="1:11" ht="18.75" x14ac:dyDescent="0.3">
      <c r="A24" s="357"/>
      <c r="B24" s="336" t="s">
        <v>811</v>
      </c>
      <c r="C24" s="340">
        <f>'One pager Rough'!C19</f>
        <v>1.6595879630260144</v>
      </c>
      <c r="D24" s="340">
        <f>'One pager Rough'!D19</f>
        <v>2.6742586532355577</v>
      </c>
      <c r="E24" s="340">
        <f>'One pager Rough'!E19</f>
        <v>3.5254498643329741</v>
      </c>
      <c r="F24" s="341"/>
      <c r="G24" s="425"/>
      <c r="H24" s="425"/>
      <c r="I24" s="425"/>
      <c r="J24" s="425"/>
      <c r="K24" s="357"/>
    </row>
    <row r="25" spans="1:11" ht="18.75" x14ac:dyDescent="0.3">
      <c r="A25" s="357"/>
      <c r="B25" s="336" t="s">
        <v>812</v>
      </c>
      <c r="C25" s="340">
        <f>'One pager Rough'!C20</f>
        <v>5.8604383640434667</v>
      </c>
      <c r="D25" s="340">
        <f>'One pager Rough'!D20</f>
        <v>7.755243393188854</v>
      </c>
      <c r="E25" s="340">
        <f>'One pager Rough'!E20</f>
        <v>8.034659125083051</v>
      </c>
      <c r="F25" s="315"/>
      <c r="G25" s="425"/>
      <c r="H25" s="425"/>
      <c r="I25" s="425"/>
      <c r="J25" s="425"/>
      <c r="K25" s="357"/>
    </row>
    <row r="26" spans="1:11" ht="18.75" x14ac:dyDescent="0.3">
      <c r="A26" s="357"/>
      <c r="B26" s="336" t="s">
        <v>178</v>
      </c>
      <c r="C26" s="342">
        <f>'One pager Rough'!C21</f>
        <v>-1.8638346240490815E-2</v>
      </c>
      <c r="D26" s="342">
        <f>'One pager Rough'!D21</f>
        <v>0.15071207430340558</v>
      </c>
      <c r="E26" s="342">
        <f>'One pager Rough'!E21</f>
        <v>0.20718257159841941</v>
      </c>
      <c r="F26" s="315"/>
      <c r="G26" s="425"/>
      <c r="H26" s="425"/>
      <c r="I26" s="425"/>
      <c r="J26" s="425"/>
      <c r="K26" s="357"/>
    </row>
    <row r="27" spans="1:11" ht="18.75" x14ac:dyDescent="0.3">
      <c r="A27" s="357"/>
      <c r="B27" s="336" t="s">
        <v>179</v>
      </c>
      <c r="C27" s="342">
        <f>'One pager Rough'!C23</f>
        <v>-5.8831793375479545E-3</v>
      </c>
      <c r="D27" s="342">
        <f>'One pager Rough'!D23</f>
        <v>5.7639044129626754E-2</v>
      </c>
      <c r="E27" s="342">
        <f>'One pager Rough'!E23</f>
        <v>9.481288026449286E-2</v>
      </c>
      <c r="F27" s="315"/>
      <c r="G27" s="425"/>
      <c r="H27" s="425"/>
      <c r="I27" s="425"/>
      <c r="J27" s="425"/>
      <c r="K27" s="357"/>
    </row>
    <row r="28" spans="1:11" ht="18.75" x14ac:dyDescent="0.3">
      <c r="A28" s="357"/>
      <c r="B28" s="336" t="s">
        <v>177</v>
      </c>
      <c r="C28" s="342">
        <f>'One pager Rough'!C23</f>
        <v>-5.8831793375479545E-3</v>
      </c>
      <c r="D28" s="342">
        <f>'One pager Rough'!D23</f>
        <v>5.7639044129626754E-2</v>
      </c>
      <c r="E28" s="342">
        <f>'One pager Rough'!E23</f>
        <v>9.481288026449286E-2</v>
      </c>
      <c r="F28" s="315"/>
      <c r="G28" s="425"/>
      <c r="H28" s="425"/>
      <c r="I28" s="425"/>
      <c r="J28" s="425"/>
      <c r="K28" s="357"/>
    </row>
    <row r="29" spans="1:11" ht="18.75" x14ac:dyDescent="0.3">
      <c r="A29" s="357"/>
      <c r="B29" s="315"/>
      <c r="C29" s="315"/>
      <c r="D29" s="315"/>
      <c r="E29" s="315"/>
      <c r="F29" s="315"/>
      <c r="G29" s="315"/>
      <c r="H29" s="315"/>
      <c r="I29" s="315"/>
      <c r="J29" s="315"/>
      <c r="K29" s="357"/>
    </row>
    <row r="30" spans="1:11" ht="18.75" x14ac:dyDescent="0.3">
      <c r="A30" s="357"/>
      <c r="B30" s="293" t="s">
        <v>813</v>
      </c>
      <c r="C30" s="293" t="s">
        <v>814</v>
      </c>
      <c r="D30" s="355" t="s">
        <v>857</v>
      </c>
      <c r="E30" s="355" t="s">
        <v>856</v>
      </c>
      <c r="F30" s="315"/>
      <c r="G30" s="420" t="s">
        <v>816</v>
      </c>
      <c r="H30" s="420"/>
      <c r="I30" s="420"/>
      <c r="J30" s="420"/>
      <c r="K30" s="357"/>
    </row>
    <row r="31" spans="1:11" x14ac:dyDescent="0.25">
      <c r="A31" s="357"/>
      <c r="B31" s="376"/>
      <c r="C31" s="376"/>
      <c r="D31" s="376"/>
      <c r="E31" s="376"/>
      <c r="F31" s="376"/>
      <c r="G31" s="376"/>
      <c r="H31" s="376"/>
      <c r="I31" s="376"/>
      <c r="J31" s="376"/>
      <c r="K31" s="357"/>
    </row>
    <row r="32" spans="1:11" ht="18.75" x14ac:dyDescent="0.3">
      <c r="A32" s="357"/>
      <c r="B32" s="344" t="str">
        <f>Calculations!G6</f>
        <v>Vanguard Fiduciary Trust Co.</v>
      </c>
      <c r="C32" s="358">
        <f>Calculations!H6</f>
        <v>767.06543299999998</v>
      </c>
      <c r="D32" s="377">
        <f>Calculations!I6</f>
        <v>7.3080000000000006E-2</v>
      </c>
      <c r="E32" s="378">
        <f>Calculations!J6</f>
        <v>178618.85672837999</v>
      </c>
      <c r="F32" s="315"/>
      <c r="G32" s="426"/>
      <c r="H32" s="426"/>
      <c r="I32" s="426"/>
      <c r="J32" s="426"/>
      <c r="K32" s="357"/>
    </row>
    <row r="33" spans="1:11" ht="18.75" x14ac:dyDescent="0.3">
      <c r="A33" s="357"/>
      <c r="B33" s="344" t="str">
        <f>Calculations!G7</f>
        <v> BlackRock Advisors LLC</v>
      </c>
      <c r="C33" s="358">
        <f>Calculations!H7</f>
        <v>494.23196100000001</v>
      </c>
      <c r="D33" s="377">
        <f>Calculations!I7</f>
        <v>4.709E-2</v>
      </c>
      <c r="E33" s="345">
        <f>Calculations!J7</f>
        <v>115086.85443846001</v>
      </c>
      <c r="F33" s="315"/>
      <c r="G33" s="426"/>
      <c r="H33" s="426"/>
      <c r="I33" s="426"/>
      <c r="J33" s="426"/>
      <c r="K33" s="357"/>
    </row>
    <row r="34" spans="1:11" ht="18.75" x14ac:dyDescent="0.3">
      <c r="A34" s="357"/>
      <c r="B34" s="344" t="str">
        <f>Calculations!G8</f>
        <v> State Street Corp.</v>
      </c>
      <c r="C34" s="358">
        <f>Calculations!H8</f>
        <v>347.80968100000001</v>
      </c>
      <c r="D34" s="377">
        <f>Calculations!I8</f>
        <v>3.3140000000000003E-2</v>
      </c>
      <c r="E34" s="345">
        <f>Calculations!J8</f>
        <v>80990.962317660014</v>
      </c>
      <c r="F34" s="315"/>
      <c r="G34" s="426"/>
      <c r="H34" s="426"/>
      <c r="I34" s="426"/>
      <c r="J34" s="426"/>
      <c r="K34" s="357"/>
    </row>
    <row r="35" spans="1:11" ht="18.75" x14ac:dyDescent="0.3">
      <c r="A35" s="357"/>
      <c r="B35" s="344" t="str">
        <f>Calculations!G9</f>
        <v> Fidelity Management &amp; Research Co. LLC</v>
      </c>
      <c r="C35" s="358">
        <f>Calculations!H9</f>
        <v>329.14709800000003</v>
      </c>
      <c r="D35" s="377">
        <f>Calculations!I9</f>
        <v>3.1359999999999999E-2</v>
      </c>
      <c r="E35" s="345">
        <f>Calculations!J9</f>
        <v>76645.193240280016</v>
      </c>
      <c r="F35" s="315"/>
      <c r="G35" s="426"/>
      <c r="H35" s="426"/>
      <c r="I35" s="426"/>
      <c r="J35" s="426"/>
      <c r="K35" s="357"/>
    </row>
    <row r="36" spans="1:11" ht="18.75" x14ac:dyDescent="0.3">
      <c r="A36" s="357"/>
      <c r="B36" s="344" t="str">
        <f>Calculations!G10</f>
        <v>Mackenzie T Bezos</v>
      </c>
      <c r="C36" s="358">
        <f>Calculations!H10</f>
        <v>200.795547</v>
      </c>
      <c r="D36" s="377">
        <f>Calculations!I10</f>
        <v>1.9130000000000001E-2</v>
      </c>
      <c r="E36" s="345">
        <f>Calculations!J10</f>
        <v>46757.251074420004</v>
      </c>
      <c r="F36" s="315"/>
      <c r="G36" s="426"/>
      <c r="H36" s="426"/>
      <c r="I36" s="426"/>
      <c r="J36" s="426"/>
      <c r="K36" s="357"/>
    </row>
    <row r="37" spans="1:11" ht="18.75" x14ac:dyDescent="0.3">
      <c r="A37" s="357"/>
      <c r="B37" s="344" t="str">
        <f>Calculations!G11</f>
        <v> Geode Capital Management LLC</v>
      </c>
      <c r="C37" s="358">
        <f>Calculations!H11</f>
        <v>193.369102</v>
      </c>
      <c r="D37" s="377">
        <f>Calculations!I11</f>
        <v>1.8419999999999999E-2</v>
      </c>
      <c r="E37" s="345">
        <f>Calculations!J11</f>
        <v>45027.929091720005</v>
      </c>
      <c r="F37" s="315"/>
      <c r="G37" s="426"/>
      <c r="H37" s="426"/>
      <c r="I37" s="426"/>
      <c r="J37" s="426"/>
      <c r="K37" s="357"/>
    </row>
    <row r="38" spans="1:11" ht="18.75" x14ac:dyDescent="0.3">
      <c r="A38" s="357"/>
      <c r="B38" s="344" t="str">
        <f>Calculations!G12</f>
        <v> T. Rowe Price International Ltd.</v>
      </c>
      <c r="C38" s="358">
        <f>Calculations!H12</f>
        <v>181.61020500000001</v>
      </c>
      <c r="D38" s="377">
        <f>Calculations!I12</f>
        <v>1.7299999999999999E-2</v>
      </c>
      <c r="E38" s="345">
        <f>Calculations!J12</f>
        <v>42289.752336300007</v>
      </c>
      <c r="F38" s="315"/>
      <c r="G38" s="426"/>
      <c r="H38" s="426"/>
      <c r="I38" s="426"/>
      <c r="J38" s="426"/>
      <c r="K38" s="357"/>
    </row>
    <row r="39" spans="1:11" ht="18.75" x14ac:dyDescent="0.3">
      <c r="A39" s="357"/>
      <c r="B39" s="344" t="str">
        <f>Calculations!G13</f>
        <v> JPMorgan Investment Management, Inc.</v>
      </c>
      <c r="C39" s="358">
        <f>Calculations!H13</f>
        <v>170.73857599999999</v>
      </c>
      <c r="D39" s="377">
        <f>Calculations!I13</f>
        <v>1.627E-2</v>
      </c>
      <c r="E39" s="345">
        <f>Calculations!J13</f>
        <v>39758.184807359998</v>
      </c>
      <c r="F39" s="315"/>
      <c r="G39" s="426"/>
      <c r="H39" s="426"/>
      <c r="I39" s="426"/>
      <c r="J39" s="426"/>
      <c r="K39" s="357"/>
    </row>
    <row r="40" spans="1:11" ht="18.75" x14ac:dyDescent="0.3">
      <c r="A40" s="357"/>
      <c r="B40" s="344" t="str">
        <f>Calculations!G14</f>
        <v> Eaton Vance Management</v>
      </c>
      <c r="C40" s="358">
        <f>Calculations!H14</f>
        <v>165.49889099999999</v>
      </c>
      <c r="D40" s="377">
        <f>Calculations!I14</f>
        <v>1.5769999999999999E-2</v>
      </c>
      <c r="E40" s="345">
        <f>Calculations!J14</f>
        <v>38538.071758259997</v>
      </c>
      <c r="F40" s="315"/>
      <c r="G40" s="426"/>
      <c r="H40" s="426"/>
      <c r="I40" s="426"/>
      <c r="J40" s="426"/>
      <c r="K40" s="357"/>
    </row>
    <row r="41" spans="1:11" ht="18.75" x14ac:dyDescent="0.3">
      <c r="A41" s="357"/>
      <c r="B41" s="343"/>
      <c r="C41" s="427"/>
      <c r="D41" s="427"/>
      <c r="E41" s="346"/>
      <c r="F41" s="315"/>
      <c r="G41" s="426"/>
      <c r="H41" s="426"/>
      <c r="I41" s="426"/>
      <c r="J41" s="426"/>
      <c r="K41" s="357"/>
    </row>
    <row r="42" spans="1:11" ht="18.75" x14ac:dyDescent="0.3">
      <c r="A42" s="357"/>
      <c r="B42" s="293" t="s">
        <v>817</v>
      </c>
      <c r="C42" s="428" t="s">
        <v>818</v>
      </c>
      <c r="D42" s="428"/>
      <c r="E42" s="354" t="s">
        <v>861</v>
      </c>
      <c r="F42" s="335"/>
      <c r="G42" s="420" t="s">
        <v>819</v>
      </c>
      <c r="H42" s="420"/>
      <c r="I42" s="420"/>
      <c r="J42" s="420"/>
      <c r="K42" s="357"/>
    </row>
    <row r="43" spans="1:11" ht="9.9499999999999993" customHeight="1" x14ac:dyDescent="0.3">
      <c r="A43" s="357"/>
      <c r="B43" s="315"/>
      <c r="C43" s="315"/>
      <c r="D43" s="315"/>
      <c r="E43" s="315"/>
      <c r="F43" s="315"/>
      <c r="G43" s="315"/>
      <c r="H43" s="315"/>
      <c r="I43" s="315"/>
      <c r="J43" s="315"/>
      <c r="K43" s="357"/>
    </row>
    <row r="44" spans="1:11" ht="18.75" x14ac:dyDescent="0.3">
      <c r="A44" s="357"/>
      <c r="B44" s="315" t="s">
        <v>862</v>
      </c>
      <c r="C44" s="409" t="s">
        <v>863</v>
      </c>
      <c r="D44" s="409"/>
      <c r="E44" s="382">
        <v>1596889</v>
      </c>
      <c r="F44" s="315"/>
      <c r="G44" s="347" t="s">
        <v>820</v>
      </c>
      <c r="H44" s="347"/>
      <c r="I44" s="415">
        <f>Calculations!$L$5</f>
        <v>232.86</v>
      </c>
      <c r="J44" s="415"/>
      <c r="K44" s="357"/>
    </row>
    <row r="45" spans="1:11" ht="18.75" x14ac:dyDescent="0.3">
      <c r="A45" s="357"/>
      <c r="B45" s="315" t="s">
        <v>864</v>
      </c>
      <c r="C45" s="409" t="s">
        <v>865</v>
      </c>
      <c r="D45" s="409"/>
      <c r="E45" s="382">
        <v>1681840</v>
      </c>
      <c r="F45" s="315"/>
      <c r="G45" s="348" t="s">
        <v>821</v>
      </c>
      <c r="H45" s="348"/>
      <c r="I45" s="416">
        <f>'Share Calculation'!F19</f>
        <v>10473</v>
      </c>
      <c r="J45" s="416"/>
      <c r="K45" s="357"/>
    </row>
    <row r="46" spans="1:11" ht="19.5" thickBot="1" x14ac:dyDescent="0.35">
      <c r="A46" s="357"/>
      <c r="B46" s="315" t="s">
        <v>870</v>
      </c>
      <c r="C46" s="409" t="s">
        <v>871</v>
      </c>
      <c r="D46" s="409"/>
      <c r="E46" s="382">
        <v>25717606</v>
      </c>
      <c r="F46" s="315"/>
      <c r="G46" s="349" t="s">
        <v>701</v>
      </c>
      <c r="H46" s="349"/>
      <c r="I46" s="417">
        <f t="shared" ref="I46" si="1">I44*I45</f>
        <v>2438742.7800000003</v>
      </c>
      <c r="J46" s="417"/>
      <c r="K46" s="357"/>
    </row>
    <row r="47" spans="1:11" ht="18.75" x14ac:dyDescent="0.3">
      <c r="A47" s="357"/>
      <c r="B47" s="315" t="s">
        <v>872</v>
      </c>
      <c r="C47" s="409" t="s">
        <v>873</v>
      </c>
      <c r="D47" s="409"/>
      <c r="E47" s="382">
        <v>33180619</v>
      </c>
      <c r="F47" s="315"/>
      <c r="G47" s="350" t="s">
        <v>822</v>
      </c>
      <c r="H47" s="315"/>
      <c r="I47" s="418">
        <f>-SUM('FS- Analysis'!F96:F97)</f>
        <v>-101202</v>
      </c>
      <c r="J47" s="418"/>
      <c r="K47" s="357"/>
    </row>
    <row r="48" spans="1:11" ht="18.75" x14ac:dyDescent="0.3">
      <c r="A48" s="357"/>
      <c r="B48" s="315" t="s">
        <v>874</v>
      </c>
      <c r="C48" s="409" t="s">
        <v>875</v>
      </c>
      <c r="D48" s="409"/>
      <c r="E48" s="382">
        <v>34193958</v>
      </c>
      <c r="F48" s="315"/>
      <c r="G48" s="351" t="s">
        <v>823</v>
      </c>
      <c r="H48" s="347"/>
      <c r="I48" s="419">
        <f>'FS- Analysis'!F119</f>
        <v>52623</v>
      </c>
      <c r="J48" s="419"/>
      <c r="K48" s="357"/>
    </row>
    <row r="49" spans="1:11" ht="18.75" x14ac:dyDescent="0.3">
      <c r="A49" s="357"/>
      <c r="B49" s="315" t="s">
        <v>876</v>
      </c>
      <c r="C49" s="409" t="s">
        <v>877</v>
      </c>
      <c r="D49" s="409"/>
      <c r="E49" s="382">
        <v>25717606</v>
      </c>
      <c r="F49" s="315"/>
      <c r="G49" s="352"/>
      <c r="H49" s="315"/>
      <c r="I49" s="337"/>
      <c r="J49" s="353"/>
      <c r="K49" s="357"/>
    </row>
    <row r="50" spans="1:11" ht="19.5" thickBot="1" x14ac:dyDescent="0.35">
      <c r="A50" s="357"/>
      <c r="B50" s="336" t="s">
        <v>878</v>
      </c>
      <c r="C50" s="409" t="s">
        <v>879</v>
      </c>
      <c r="D50" s="409"/>
      <c r="E50" s="382">
        <v>34284148</v>
      </c>
      <c r="F50" s="315"/>
      <c r="G50" s="349" t="s">
        <v>229</v>
      </c>
      <c r="H50" s="349"/>
      <c r="I50" s="410">
        <f t="shared" ref="I50" si="2">SUM(I46:J48)</f>
        <v>2390163.7800000003</v>
      </c>
      <c r="J50" s="411"/>
      <c r="K50" s="357"/>
    </row>
    <row r="51" spans="1:11" ht="9.9499999999999993" customHeight="1" x14ac:dyDescent="0.3">
      <c r="A51" s="357"/>
      <c r="B51" s="315"/>
      <c r="C51" s="315"/>
      <c r="D51" s="315"/>
      <c r="E51" s="315"/>
      <c r="F51" s="315"/>
      <c r="G51" s="315"/>
      <c r="H51" s="315"/>
      <c r="I51" s="315"/>
      <c r="J51" s="315"/>
      <c r="K51" s="357"/>
    </row>
    <row r="52" spans="1:11" ht="18.75" x14ac:dyDescent="0.3">
      <c r="A52" s="357"/>
      <c r="B52" s="354" t="s">
        <v>824</v>
      </c>
      <c r="C52" s="354"/>
      <c r="D52" s="354"/>
      <c r="E52" s="354"/>
      <c r="F52" s="354"/>
      <c r="G52" s="354"/>
      <c r="H52" s="354"/>
      <c r="I52" s="354"/>
      <c r="J52" s="354"/>
      <c r="K52" s="357"/>
    </row>
    <row r="53" spans="1:11" ht="9.9499999999999993" customHeight="1" x14ac:dyDescent="0.3">
      <c r="A53" s="357"/>
      <c r="B53" s="315"/>
      <c r="C53" s="315"/>
      <c r="D53" s="315"/>
      <c r="E53" s="315"/>
      <c r="F53" s="315"/>
      <c r="G53" s="315"/>
      <c r="H53" s="315"/>
      <c r="I53" s="315"/>
      <c r="J53" s="315"/>
      <c r="K53" s="357"/>
    </row>
    <row r="54" spans="1:11" ht="20.100000000000001" customHeight="1" x14ac:dyDescent="0.25">
      <c r="A54" s="357"/>
      <c r="B54" s="407" t="s">
        <v>858</v>
      </c>
      <c r="C54" s="407"/>
      <c r="D54" s="407"/>
      <c r="E54" s="407"/>
      <c r="F54" s="407"/>
      <c r="G54" s="407"/>
      <c r="H54" s="407"/>
      <c r="I54" s="407"/>
      <c r="J54" s="407"/>
      <c r="K54" s="357"/>
    </row>
    <row r="55" spans="1:11" ht="20.100000000000001" customHeight="1" x14ac:dyDescent="0.25">
      <c r="A55" s="357"/>
      <c r="B55" s="407"/>
      <c r="C55" s="407"/>
      <c r="D55" s="407"/>
      <c r="E55" s="407"/>
      <c r="F55" s="407"/>
      <c r="G55" s="407"/>
      <c r="H55" s="407"/>
      <c r="I55" s="407"/>
      <c r="J55" s="407"/>
      <c r="K55" s="357"/>
    </row>
    <row r="56" spans="1:11" ht="20.100000000000001" customHeight="1" x14ac:dyDescent="0.25">
      <c r="A56" s="357"/>
      <c r="B56" s="407" t="s">
        <v>859</v>
      </c>
      <c r="C56" s="407"/>
      <c r="D56" s="407"/>
      <c r="E56" s="407"/>
      <c r="F56" s="407"/>
      <c r="G56" s="407"/>
      <c r="H56" s="407"/>
      <c r="I56" s="407"/>
      <c r="J56" s="407"/>
      <c r="K56" s="357"/>
    </row>
    <row r="57" spans="1:11" ht="20.100000000000001" customHeight="1" x14ac:dyDescent="0.25">
      <c r="A57" s="357"/>
      <c r="B57" s="407"/>
      <c r="C57" s="407"/>
      <c r="D57" s="407"/>
      <c r="E57" s="407"/>
      <c r="F57" s="407"/>
      <c r="G57" s="407"/>
      <c r="H57" s="407"/>
      <c r="I57" s="407"/>
      <c r="J57" s="407"/>
      <c r="K57" s="357"/>
    </row>
    <row r="58" spans="1:11" ht="20.100000000000001" customHeight="1" x14ac:dyDescent="0.25">
      <c r="A58" s="357"/>
      <c r="B58" s="407" t="s">
        <v>860</v>
      </c>
      <c r="C58" s="407"/>
      <c r="D58" s="407"/>
      <c r="E58" s="407"/>
      <c r="F58" s="407"/>
      <c r="G58" s="407"/>
      <c r="H58" s="407"/>
      <c r="I58" s="407"/>
      <c r="J58" s="407"/>
      <c r="K58" s="357"/>
    </row>
    <row r="59" spans="1:11" ht="20.100000000000001" customHeight="1" x14ac:dyDescent="0.25">
      <c r="A59" s="357"/>
      <c r="B59" s="407"/>
      <c r="C59" s="407"/>
      <c r="D59" s="407"/>
      <c r="E59" s="407"/>
      <c r="F59" s="407"/>
      <c r="G59" s="407"/>
      <c r="H59" s="407"/>
      <c r="I59" s="407"/>
      <c r="J59" s="407"/>
      <c r="K59" s="357"/>
    </row>
    <row r="60" spans="1:11" ht="9.9499999999999993" customHeight="1" x14ac:dyDescent="0.3">
      <c r="A60" s="357"/>
      <c r="B60" s="315"/>
      <c r="C60" s="315"/>
      <c r="D60" s="315"/>
      <c r="E60" s="315"/>
      <c r="F60" s="315"/>
      <c r="G60" s="315"/>
      <c r="H60" s="315"/>
      <c r="I60" s="315"/>
      <c r="J60" s="315"/>
      <c r="K60" s="357"/>
    </row>
    <row r="61" spans="1:11" ht="18.75" x14ac:dyDescent="0.3">
      <c r="A61" s="357"/>
      <c r="B61" s="293" t="s">
        <v>825</v>
      </c>
      <c r="C61" s="292"/>
      <c r="D61" s="292"/>
      <c r="E61" s="292"/>
      <c r="F61" s="292"/>
      <c r="G61" s="292"/>
      <c r="H61" s="292"/>
      <c r="I61" s="292"/>
      <c r="J61" s="292"/>
      <c r="K61" s="357"/>
    </row>
    <row r="62" spans="1:11" ht="9.9499999999999993" customHeight="1" x14ac:dyDescent="0.3">
      <c r="A62" s="357"/>
      <c r="B62" s="315"/>
      <c r="C62" s="315"/>
      <c r="D62" s="315"/>
      <c r="E62" s="315"/>
      <c r="F62" s="315"/>
      <c r="G62" s="315"/>
      <c r="H62" s="315"/>
      <c r="I62" s="315"/>
      <c r="J62" s="315"/>
      <c r="K62" s="357"/>
    </row>
    <row r="63" spans="1:11" ht="18" customHeight="1" x14ac:dyDescent="0.3">
      <c r="A63" s="357"/>
      <c r="B63" s="413" t="s">
        <v>882</v>
      </c>
      <c r="C63" s="413"/>
      <c r="D63" s="413"/>
      <c r="E63" s="413"/>
      <c r="F63" s="413"/>
      <c r="G63" s="413"/>
      <c r="H63" s="413"/>
      <c r="I63" s="413"/>
      <c r="J63" s="413"/>
      <c r="K63" s="357"/>
    </row>
    <row r="64" spans="1:11" ht="18" customHeight="1" x14ac:dyDescent="0.3">
      <c r="A64" s="357"/>
      <c r="B64" s="414" t="s">
        <v>884</v>
      </c>
      <c r="C64" s="414"/>
      <c r="D64" s="414"/>
      <c r="E64" s="414"/>
      <c r="F64" s="414"/>
      <c r="G64" s="414"/>
      <c r="H64" s="414"/>
      <c r="I64" s="414"/>
      <c r="J64" s="414"/>
      <c r="K64" s="357"/>
    </row>
    <row r="65" spans="1:11" ht="18" customHeight="1" x14ac:dyDescent="0.25">
      <c r="A65" s="357"/>
      <c r="B65" s="407" t="s">
        <v>886</v>
      </c>
      <c r="C65" s="407"/>
      <c r="D65" s="407"/>
      <c r="E65" s="407"/>
      <c r="F65" s="407"/>
      <c r="G65" s="407"/>
      <c r="H65" s="407"/>
      <c r="I65" s="407"/>
      <c r="J65" s="407"/>
      <c r="K65" s="357"/>
    </row>
    <row r="66" spans="1:11" ht="18" customHeight="1" x14ac:dyDescent="0.25">
      <c r="A66" s="357"/>
      <c r="B66" s="407" t="s">
        <v>888</v>
      </c>
      <c r="C66" s="407"/>
      <c r="D66" s="407"/>
      <c r="E66" s="407"/>
      <c r="F66" s="407"/>
      <c r="G66" s="407"/>
      <c r="H66" s="407"/>
      <c r="I66" s="407"/>
      <c r="J66" s="407"/>
      <c r="K66" s="357"/>
    </row>
    <row r="67" spans="1:11" ht="18" customHeight="1" x14ac:dyDescent="0.25">
      <c r="A67" s="357"/>
      <c r="B67" s="407" t="s">
        <v>890</v>
      </c>
      <c r="C67" s="407"/>
      <c r="D67" s="407"/>
      <c r="E67" s="407"/>
      <c r="F67" s="407"/>
      <c r="G67" s="407"/>
      <c r="H67" s="407"/>
      <c r="I67" s="407"/>
      <c r="J67" s="407"/>
      <c r="K67" s="357"/>
    </row>
    <row r="68" spans="1:11" ht="18" customHeight="1" x14ac:dyDescent="0.25">
      <c r="A68" s="357"/>
      <c r="B68" s="407" t="s">
        <v>892</v>
      </c>
      <c r="C68" s="407"/>
      <c r="D68" s="407"/>
      <c r="E68" s="407"/>
      <c r="F68" s="407"/>
      <c r="G68" s="407"/>
      <c r="H68" s="407"/>
      <c r="I68" s="407"/>
      <c r="J68" s="407"/>
      <c r="K68" s="357"/>
    </row>
    <row r="69" spans="1:11" ht="18.75" x14ac:dyDescent="0.3">
      <c r="A69" s="357"/>
      <c r="B69" s="315"/>
      <c r="C69" s="315"/>
      <c r="D69" s="315"/>
      <c r="E69" s="315"/>
      <c r="F69" s="315"/>
      <c r="G69" s="315"/>
      <c r="H69" s="315"/>
      <c r="I69" s="315"/>
      <c r="J69" s="315"/>
      <c r="K69" s="357"/>
    </row>
    <row r="70" spans="1:11" ht="18.75" x14ac:dyDescent="0.3">
      <c r="A70" s="357"/>
      <c r="B70" s="293" t="s">
        <v>826</v>
      </c>
      <c r="C70" s="356"/>
      <c r="D70" s="356"/>
      <c r="E70" s="356"/>
      <c r="F70" s="356"/>
      <c r="G70" s="356"/>
      <c r="H70" s="356"/>
      <c r="I70" s="356"/>
      <c r="J70" s="356"/>
      <c r="K70" s="357"/>
    </row>
    <row r="71" spans="1:11" ht="18.75" x14ac:dyDescent="0.3">
      <c r="A71" s="357"/>
      <c r="B71" s="278" t="s">
        <v>827</v>
      </c>
      <c r="C71" s="383" t="s">
        <v>880</v>
      </c>
      <c r="D71" s="315"/>
      <c r="E71" s="315"/>
      <c r="F71" s="315"/>
      <c r="G71" s="315"/>
      <c r="H71" s="315"/>
      <c r="I71" s="315"/>
      <c r="J71" s="315"/>
      <c r="K71" s="357"/>
    </row>
    <row r="72" spans="1:11" ht="18.75" x14ac:dyDescent="0.3">
      <c r="A72" s="357"/>
      <c r="B72" s="278" t="s">
        <v>828</v>
      </c>
      <c r="C72" s="383" t="s">
        <v>894</v>
      </c>
      <c r="D72" s="315"/>
      <c r="E72" s="315"/>
      <c r="F72" s="315"/>
      <c r="G72" s="315"/>
      <c r="H72" s="315"/>
      <c r="I72" s="315"/>
      <c r="J72" s="315"/>
      <c r="K72" s="357"/>
    </row>
    <row r="73" spans="1:11" ht="18.75" x14ac:dyDescent="0.3">
      <c r="A73" s="357"/>
      <c r="B73" s="278" t="s">
        <v>867</v>
      </c>
      <c r="C73" s="383" t="s">
        <v>866</v>
      </c>
      <c r="D73" s="315"/>
      <c r="E73" s="315"/>
      <c r="F73" s="315"/>
      <c r="G73" s="315"/>
      <c r="H73" s="315"/>
      <c r="I73" s="315"/>
      <c r="J73" s="315"/>
      <c r="K73" s="357"/>
    </row>
    <row r="74" spans="1:11" ht="18.75" x14ac:dyDescent="0.3">
      <c r="A74" s="357"/>
      <c r="B74" s="278" t="s">
        <v>869</v>
      </c>
      <c r="C74" s="383" t="s">
        <v>868</v>
      </c>
      <c r="D74" s="315"/>
      <c r="E74" s="315"/>
      <c r="F74" s="315"/>
      <c r="G74" s="315"/>
      <c r="H74" s="315"/>
      <c r="I74" s="315"/>
      <c r="J74" s="315"/>
      <c r="K74" s="357"/>
    </row>
    <row r="75" spans="1:11" ht="18.75" x14ac:dyDescent="0.3">
      <c r="A75" s="357"/>
      <c r="B75" s="293" t="s">
        <v>881</v>
      </c>
      <c r="C75" s="356"/>
      <c r="D75" s="356"/>
      <c r="E75" s="356"/>
      <c r="F75" s="356"/>
      <c r="G75" s="356"/>
      <c r="H75" s="356"/>
      <c r="I75" s="356"/>
      <c r="J75" s="356"/>
      <c r="K75" s="357"/>
    </row>
    <row r="76" spans="1:11" ht="9.9499999999999993" customHeight="1" x14ac:dyDescent="0.3">
      <c r="A76" s="357"/>
      <c r="B76" s="409"/>
      <c r="C76" s="409"/>
      <c r="D76" s="409"/>
      <c r="E76" s="409"/>
      <c r="F76" s="409"/>
      <c r="G76" s="409"/>
      <c r="H76" s="409"/>
      <c r="I76" s="409"/>
      <c r="J76" s="409"/>
      <c r="K76" s="357"/>
    </row>
    <row r="77" spans="1:11" ht="18.75" x14ac:dyDescent="0.3">
      <c r="A77" s="357"/>
      <c r="B77" s="408" t="s">
        <v>883</v>
      </c>
      <c r="C77" s="409"/>
      <c r="D77" s="409"/>
      <c r="E77" s="409"/>
      <c r="F77" s="409"/>
      <c r="G77" s="409"/>
      <c r="H77" s="409"/>
      <c r="I77" s="409"/>
      <c r="J77" s="409"/>
      <c r="K77" s="357"/>
    </row>
    <row r="78" spans="1:11" ht="18.75" x14ac:dyDescent="0.3">
      <c r="A78" s="357"/>
      <c r="B78" s="408" t="s">
        <v>885</v>
      </c>
      <c r="C78" s="409"/>
      <c r="D78" s="409"/>
      <c r="E78" s="409"/>
      <c r="F78" s="409"/>
      <c r="G78" s="409"/>
      <c r="H78" s="409"/>
      <c r="I78" s="409"/>
      <c r="J78" s="409"/>
      <c r="K78" s="357"/>
    </row>
    <row r="79" spans="1:11" ht="18.75" x14ac:dyDescent="0.3">
      <c r="A79" s="357"/>
      <c r="B79" s="408" t="s">
        <v>887</v>
      </c>
      <c r="C79" s="409"/>
      <c r="D79" s="409"/>
      <c r="E79" s="409"/>
      <c r="F79" s="409"/>
      <c r="G79" s="409"/>
      <c r="H79" s="409"/>
      <c r="I79" s="409"/>
      <c r="J79" s="409"/>
      <c r="K79" s="357"/>
    </row>
    <row r="80" spans="1:11" ht="18.75" x14ac:dyDescent="0.3">
      <c r="A80" s="357"/>
      <c r="B80" s="408" t="s">
        <v>889</v>
      </c>
      <c r="C80" s="409"/>
      <c r="D80" s="409"/>
      <c r="E80" s="409"/>
      <c r="F80" s="409"/>
      <c r="G80" s="409"/>
      <c r="H80" s="409"/>
      <c r="I80" s="409"/>
      <c r="J80" s="409"/>
      <c r="K80" s="357"/>
    </row>
    <row r="81" spans="1:11" ht="18.75" x14ac:dyDescent="0.3">
      <c r="A81" s="357"/>
      <c r="B81" s="408" t="s">
        <v>891</v>
      </c>
      <c r="C81" s="409"/>
      <c r="D81" s="409"/>
      <c r="E81" s="409"/>
      <c r="F81" s="409"/>
      <c r="G81" s="409"/>
      <c r="H81" s="409"/>
      <c r="I81" s="409"/>
      <c r="J81" s="409"/>
      <c r="K81" s="357"/>
    </row>
    <row r="82" spans="1:11" ht="18.75" customHeight="1" x14ac:dyDescent="0.25">
      <c r="A82" s="357"/>
      <c r="B82" s="408" t="s">
        <v>893</v>
      </c>
      <c r="C82" s="408"/>
      <c r="D82" s="408"/>
      <c r="E82" s="408"/>
      <c r="F82" s="408"/>
      <c r="G82" s="408"/>
      <c r="H82" s="408"/>
      <c r="I82" s="408"/>
      <c r="J82" s="408"/>
      <c r="K82" s="357"/>
    </row>
    <row r="83" spans="1:11" ht="6" customHeight="1" x14ac:dyDescent="0.25">
      <c r="A83" s="357"/>
      <c r="B83" s="384"/>
      <c r="C83" s="384"/>
      <c r="D83" s="384"/>
      <c r="E83" s="384"/>
      <c r="F83" s="384"/>
      <c r="G83" s="384"/>
      <c r="H83" s="384"/>
      <c r="I83" s="384"/>
      <c r="J83" s="384"/>
      <c r="K83" s="357"/>
    </row>
    <row r="84" spans="1:11" ht="18.75" x14ac:dyDescent="0.3">
      <c r="A84" s="357"/>
      <c r="B84" s="291" t="s">
        <v>830</v>
      </c>
      <c r="C84" s="291"/>
      <c r="D84" s="291"/>
      <c r="E84" s="291"/>
      <c r="F84" s="291"/>
      <c r="G84" s="291"/>
      <c r="H84" s="291"/>
      <c r="I84" s="412" t="s">
        <v>829</v>
      </c>
      <c r="J84" s="412"/>
      <c r="K84" s="357"/>
    </row>
    <row r="85" spans="1:11" ht="18.75" x14ac:dyDescent="0.3">
      <c r="B85" s="145"/>
      <c r="C85" s="145"/>
      <c r="D85" s="145"/>
      <c r="E85" s="145"/>
      <c r="F85" s="145"/>
      <c r="G85" s="145"/>
      <c r="H85" s="145"/>
      <c r="I85" s="145"/>
      <c r="J85" s="145"/>
    </row>
  </sheetData>
  <sheetProtection algorithmName="SHA-512" hashValue="CprejzPk5Acw5JcJkDz9eaRb7dLw2DUcpF7e7uOw2KxwKZ3Kb+RAA7SYripmjoYbbMGbTl8wmOblow3lHhuELw==" saltValue="P/QYrUyC4qKM+H4itmAchQ==" spinCount="100000" sheet="1" objects="1" scenarios="1" selectLockedCells="1" selectUnlockedCells="1"/>
  <mergeCells count="42">
    <mergeCell ref="G42:J42"/>
    <mergeCell ref="B2:J2"/>
    <mergeCell ref="B3:B7"/>
    <mergeCell ref="C3:J7"/>
    <mergeCell ref="G9:J9"/>
    <mergeCell ref="G11:J18"/>
    <mergeCell ref="G20:J20"/>
    <mergeCell ref="G22:J28"/>
    <mergeCell ref="G30:J30"/>
    <mergeCell ref="G32:J41"/>
    <mergeCell ref="C41:D41"/>
    <mergeCell ref="C42:D42"/>
    <mergeCell ref="I44:J44"/>
    <mergeCell ref="I45:J45"/>
    <mergeCell ref="I46:J46"/>
    <mergeCell ref="I47:J47"/>
    <mergeCell ref="I48:J48"/>
    <mergeCell ref="C47:D47"/>
    <mergeCell ref="C46:D46"/>
    <mergeCell ref="C45:D45"/>
    <mergeCell ref="C44:D44"/>
    <mergeCell ref="I84:J84"/>
    <mergeCell ref="B54:J55"/>
    <mergeCell ref="B56:J57"/>
    <mergeCell ref="B58:J59"/>
    <mergeCell ref="B76:J76"/>
    <mergeCell ref="B77:J77"/>
    <mergeCell ref="B78:J78"/>
    <mergeCell ref="B79:J79"/>
    <mergeCell ref="B81:J81"/>
    <mergeCell ref="B63:J63"/>
    <mergeCell ref="B64:J64"/>
    <mergeCell ref="B65:J65"/>
    <mergeCell ref="B67:J67"/>
    <mergeCell ref="B68:J68"/>
    <mergeCell ref="B80:J80"/>
    <mergeCell ref="B82:J82"/>
    <mergeCell ref="C48:D48"/>
    <mergeCell ref="B66:J66"/>
    <mergeCell ref="I50:J50"/>
    <mergeCell ref="C50:D50"/>
    <mergeCell ref="C49:D49"/>
  </mergeCells>
  <hyperlinks>
    <hyperlink ref="C73" r:id="rId1" xr:uid="{1638A1BE-0DA6-402D-B4CD-67B86BAB425C}"/>
    <hyperlink ref="C74" r:id="rId2" xr:uid="{9FC3FA2C-BA1E-4424-8859-A60F7CE48669}"/>
    <hyperlink ref="C71" r:id="rId3" xr:uid="{F779A927-D08E-4B2B-9B6C-57680ECCD187}"/>
    <hyperlink ref="B77" r:id="rId4" xr:uid="{0BD3D143-E208-40F2-8253-70B926714727}"/>
    <hyperlink ref="B78" r:id="rId5" xr:uid="{A4CDAD97-6080-4E84-92F6-B93CB98D5E31}"/>
    <hyperlink ref="B79" r:id="rId6" xr:uid="{11B5834B-CCE8-4E6A-8FF7-A759C4E8A301}"/>
    <hyperlink ref="B80" r:id="rId7" xr:uid="{4CB9F407-E921-4B7D-A681-8113FB0E4C7A}"/>
    <hyperlink ref="B81" r:id="rId8" xr:uid="{DFFA5725-8F88-4EFF-961C-F0DD2A6D8820}"/>
    <hyperlink ref="B82" r:id="rId9" xr:uid="{AD2B8586-3B8C-40D0-A810-3E877750E82A}"/>
    <hyperlink ref="C72" r:id="rId10" xr:uid="{E348CE26-5DDE-4351-9105-4CD2C80D5A94}"/>
  </hyperlinks>
  <pageMargins left="0.25" right="0.25" top="0.75" bottom="0.75" header="0.3" footer="0.3"/>
  <pageSetup scale="46" orientation="portrait" r:id="rId11"/>
  <ignoredErrors>
    <ignoredError sqref="I47" formulaRange="1"/>
  </ignoredErrors>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A493-3A54-40A2-96A0-414A66AF48E5}">
  <sheetPr>
    <tabColor rgb="FF002060"/>
  </sheetPr>
  <dimension ref="A1"/>
  <sheetViews>
    <sheetView showGridLines="0" showRowColHeaders="0" workbookViewId="0">
      <selection activeCell="B3" sqref="B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36CCD-54F2-4260-80BF-1B92F573EE93}">
  <sheetPr>
    <tabColor rgb="FFFF0000"/>
  </sheetPr>
  <dimension ref="A1:I41"/>
  <sheetViews>
    <sheetView showGridLines="0" zoomScale="80" zoomScaleNormal="80" workbookViewId="0">
      <pane ySplit="3" topLeftCell="A4" activePane="bottomLeft" state="frozen"/>
      <selection pane="bottomLeft" activeCell="A16" sqref="A16"/>
    </sheetView>
  </sheetViews>
  <sheetFormatPr defaultRowHeight="15.75" x14ac:dyDescent="0.25"/>
  <cols>
    <col min="1" max="1" width="39.5703125" style="3" bestFit="1" customWidth="1"/>
    <col min="2" max="9" width="18.7109375" style="3" customWidth="1"/>
    <col min="10" max="16384" width="9.140625" style="3"/>
  </cols>
  <sheetData>
    <row r="1" spans="1:9" x14ac:dyDescent="0.25">
      <c r="A1" s="1" t="s">
        <v>715</v>
      </c>
      <c r="B1" s="2"/>
      <c r="C1" s="2"/>
      <c r="D1" s="2"/>
      <c r="E1" s="2"/>
      <c r="F1" s="2"/>
      <c r="G1" s="2"/>
      <c r="H1" s="2"/>
      <c r="I1" s="2"/>
    </row>
    <row r="2" spans="1:9" x14ac:dyDescent="0.25">
      <c r="A2" s="1" t="s">
        <v>0</v>
      </c>
      <c r="B2" s="2"/>
      <c r="C2" s="2"/>
      <c r="D2" s="2"/>
      <c r="E2" s="2"/>
      <c r="F2" s="2"/>
      <c r="G2" s="2"/>
      <c r="H2" s="2"/>
      <c r="I2" s="2"/>
    </row>
    <row r="3" spans="1:9" x14ac:dyDescent="0.25">
      <c r="A3" s="4" t="s">
        <v>1</v>
      </c>
      <c r="B3" s="2"/>
      <c r="C3" s="2"/>
      <c r="D3" s="2"/>
      <c r="E3" s="2"/>
      <c r="F3" s="2"/>
      <c r="G3" s="2"/>
      <c r="H3" s="2"/>
      <c r="I3" s="2"/>
    </row>
    <row r="4" spans="1:9" x14ac:dyDescent="0.25">
      <c r="A4" s="2"/>
      <c r="B4" s="2"/>
      <c r="C4" s="2"/>
      <c r="D4" s="2"/>
      <c r="E4" s="2"/>
      <c r="F4" s="2"/>
      <c r="G4" s="2"/>
      <c r="H4" s="2"/>
      <c r="I4" s="2"/>
    </row>
    <row r="5" spans="1:9" x14ac:dyDescent="0.25">
      <c r="A5" s="73"/>
      <c r="B5" s="2"/>
      <c r="C5" s="2"/>
      <c r="D5" s="2"/>
      <c r="E5" s="2"/>
      <c r="F5" s="2"/>
      <c r="G5" s="2"/>
      <c r="H5" s="2"/>
      <c r="I5" s="2"/>
    </row>
    <row r="6" spans="1:9" x14ac:dyDescent="0.25">
      <c r="A6" s="284" t="s">
        <v>895</v>
      </c>
      <c r="B6" s="285">
        <v>2022</v>
      </c>
      <c r="C6" s="285">
        <f t="shared" ref="C6:I6" si="0">B6+1</f>
        <v>2023</v>
      </c>
      <c r="D6" s="285">
        <f t="shared" si="0"/>
        <v>2024</v>
      </c>
      <c r="E6" s="286">
        <f t="shared" si="0"/>
        <v>2025</v>
      </c>
      <c r="F6" s="286">
        <f t="shared" si="0"/>
        <v>2026</v>
      </c>
      <c r="G6" s="286">
        <f t="shared" si="0"/>
        <v>2027</v>
      </c>
      <c r="H6" s="286">
        <f t="shared" si="0"/>
        <v>2028</v>
      </c>
      <c r="I6" s="286">
        <f t="shared" si="0"/>
        <v>2029</v>
      </c>
    </row>
    <row r="7" spans="1:9" x14ac:dyDescent="0.25">
      <c r="A7" s="73"/>
      <c r="B7" s="6"/>
      <c r="C7" s="6"/>
      <c r="D7" s="6"/>
      <c r="E7" s="2"/>
      <c r="F7" s="2"/>
      <c r="G7" s="2"/>
      <c r="H7" s="2"/>
      <c r="I7" s="2"/>
    </row>
    <row r="8" spans="1:9" x14ac:dyDescent="0.25">
      <c r="A8" s="73" t="s">
        <v>5</v>
      </c>
      <c r="B8" s="77">
        <v>315880</v>
      </c>
      <c r="C8" s="77">
        <v>352828</v>
      </c>
      <c r="D8" s="77">
        <v>387497</v>
      </c>
      <c r="E8" s="7">
        <f t="shared" ref="E8:I8" si="1">D8*(1+E9)</f>
        <v>429197.25932457286</v>
      </c>
      <c r="F8" s="7">
        <f t="shared" si="1"/>
        <v>475385.0672694876</v>
      </c>
      <c r="G8" s="7">
        <f t="shared" si="1"/>
        <v>526543.34871209785</v>
      </c>
      <c r="H8" s="7">
        <f t="shared" si="1"/>
        <v>583206.99820338027</v>
      </c>
      <c r="I8" s="7">
        <f t="shared" si="1"/>
        <v>645968.47265347058</v>
      </c>
    </row>
    <row r="9" spans="1:9" x14ac:dyDescent="0.25">
      <c r="A9" s="121" t="s">
        <v>2</v>
      </c>
      <c r="B9" s="122" t="s">
        <v>152</v>
      </c>
      <c r="C9" s="123">
        <f t="shared" ref="C9:D9" si="2">IFERROR(C8/B8-1,0)</f>
        <v>0.11696846903887548</v>
      </c>
      <c r="D9" s="123">
        <f t="shared" si="2"/>
        <v>9.8260342149715907E-2</v>
      </c>
      <c r="E9" s="123">
        <f t="shared" ref="E9:I9" si="3">IFERROR(AVERAGE($C$9:$D$9),0)</f>
        <v>0.10761440559429569</v>
      </c>
      <c r="F9" s="123">
        <f t="shared" si="3"/>
        <v>0.10761440559429569</v>
      </c>
      <c r="G9" s="123">
        <f t="shared" si="3"/>
        <v>0.10761440559429569</v>
      </c>
      <c r="H9" s="123">
        <f t="shared" si="3"/>
        <v>0.10761440559429569</v>
      </c>
      <c r="I9" s="123">
        <f t="shared" si="3"/>
        <v>0.10761440559429569</v>
      </c>
    </row>
    <row r="10" spans="1:9" x14ac:dyDescent="0.25">
      <c r="A10" s="121" t="s">
        <v>3</v>
      </c>
      <c r="B10" s="124">
        <f t="shared" ref="B10:I10" si="4">IFERROR(B8/B20,0)</f>
        <v>0.61457285552245888</v>
      </c>
      <c r="C10" s="124">
        <f t="shared" si="4"/>
        <v>0.61384343711126765</v>
      </c>
      <c r="D10" s="124">
        <f t="shared" si="4"/>
        <v>0.6074011025786924</v>
      </c>
      <c r="E10" s="124">
        <f t="shared" si="4"/>
        <v>0.60353832734372115</v>
      </c>
      <c r="F10" s="124">
        <f t="shared" si="4"/>
        <v>0.59950328463699665</v>
      </c>
      <c r="G10" s="124">
        <f t="shared" si="4"/>
        <v>0.59529399142094552</v>
      </c>
      <c r="H10" s="124">
        <f t="shared" si="4"/>
        <v>0.59090873352757967</v>
      </c>
      <c r="I10" s="124">
        <f t="shared" si="4"/>
        <v>0.58634608809739386</v>
      </c>
    </row>
    <row r="11" spans="1:9" x14ac:dyDescent="0.25">
      <c r="A11" s="73"/>
      <c r="B11" s="7"/>
      <c r="C11" s="7"/>
      <c r="D11" s="7"/>
      <c r="E11" s="2"/>
      <c r="F11" s="2"/>
      <c r="G11" s="2"/>
      <c r="H11" s="2"/>
      <c r="I11" s="2"/>
    </row>
    <row r="12" spans="1:9" x14ac:dyDescent="0.25">
      <c r="A12" s="73" t="s">
        <v>6</v>
      </c>
      <c r="B12" s="77">
        <v>118007</v>
      </c>
      <c r="C12" s="77">
        <v>131200</v>
      </c>
      <c r="D12" s="77">
        <v>142906</v>
      </c>
      <c r="E12" s="7">
        <f t="shared" ref="E12:I12" si="5">D12*(1+E13)</f>
        <v>157269.55448545929</v>
      </c>
      <c r="F12" s="7">
        <f t="shared" si="5"/>
        <v>173076.79711177171</v>
      </c>
      <c r="G12" s="7">
        <f t="shared" si="5"/>
        <v>190472.83370564261</v>
      </c>
      <c r="H12" s="7">
        <f t="shared" si="5"/>
        <v>209617.35475395984</v>
      </c>
      <c r="I12" s="7">
        <f t="shared" si="5"/>
        <v>230686.10131538028</v>
      </c>
    </row>
    <row r="13" spans="1:9" x14ac:dyDescent="0.25">
      <c r="A13" s="121" t="s">
        <v>2</v>
      </c>
      <c r="B13" s="122" t="s">
        <v>152</v>
      </c>
      <c r="C13" s="123">
        <f t="shared" ref="C13:D13" si="6">IFERROR(C12/B12-1,0)</f>
        <v>0.11179845263416577</v>
      </c>
      <c r="D13" s="123">
        <f t="shared" si="6"/>
        <v>8.9222560975609655E-2</v>
      </c>
      <c r="E13" s="123">
        <f t="shared" ref="E13:I13" si="7">IFERROR(AVERAGE($C$13:$D$13),0)</f>
        <v>0.10051050680488771</v>
      </c>
      <c r="F13" s="123">
        <f t="shared" si="7"/>
        <v>0.10051050680488771</v>
      </c>
      <c r="G13" s="123">
        <f t="shared" si="7"/>
        <v>0.10051050680488771</v>
      </c>
      <c r="H13" s="123">
        <f t="shared" si="7"/>
        <v>0.10051050680488771</v>
      </c>
      <c r="I13" s="123">
        <f t="shared" si="7"/>
        <v>0.10051050680488771</v>
      </c>
    </row>
    <row r="14" spans="1:9" x14ac:dyDescent="0.25">
      <c r="A14" s="121" t="s">
        <v>3</v>
      </c>
      <c r="B14" s="123">
        <f t="shared" ref="B14:I14" si="8">IFERROR(B12/B20,0)</f>
        <v>0.22959319666214642</v>
      </c>
      <c r="C14" s="123">
        <f t="shared" si="8"/>
        <v>0.22825926215889419</v>
      </c>
      <c r="D14" s="123">
        <f t="shared" si="8"/>
        <v>0.22400499091634415</v>
      </c>
      <c r="E14" s="124">
        <f t="shared" si="8"/>
        <v>0.22115286571405179</v>
      </c>
      <c r="F14" s="124">
        <f t="shared" si="8"/>
        <v>0.2182653926404011</v>
      </c>
      <c r="G14" s="124">
        <f t="shared" si="8"/>
        <v>0.21534282734979085</v>
      </c>
      <c r="H14" s="124">
        <f t="shared" si="8"/>
        <v>0.21238552693064353</v>
      </c>
      <c r="I14" s="124">
        <f t="shared" si="8"/>
        <v>0.20939395467566951</v>
      </c>
    </row>
    <row r="15" spans="1:9" x14ac:dyDescent="0.25">
      <c r="A15" s="73"/>
      <c r="B15" s="7"/>
      <c r="C15" s="7"/>
      <c r="D15" s="7"/>
      <c r="E15" s="2"/>
      <c r="F15" s="2"/>
      <c r="G15" s="2"/>
      <c r="H15" s="2"/>
      <c r="I15" s="2"/>
    </row>
    <row r="16" spans="1:9" x14ac:dyDescent="0.25">
      <c r="A16" s="73" t="s">
        <v>4</v>
      </c>
      <c r="B16" s="77">
        <v>80096</v>
      </c>
      <c r="C16" s="77">
        <v>90757</v>
      </c>
      <c r="D16" s="77">
        <v>107556</v>
      </c>
      <c r="E16" s="7">
        <f t="shared" ref="E16:I16" si="9">D16*(1+E17)</f>
        <v>124668.23740294688</v>
      </c>
      <c r="F16" s="7">
        <f t="shared" si="9"/>
        <v>144503.04415520772</v>
      </c>
      <c r="G16" s="7">
        <f t="shared" si="9"/>
        <v>167493.58300968751</v>
      </c>
      <c r="H16" s="7">
        <f t="shared" si="9"/>
        <v>194141.93322661601</v>
      </c>
      <c r="I16" s="7">
        <f t="shared" si="9"/>
        <v>225030.05523971535</v>
      </c>
    </row>
    <row r="17" spans="1:9" x14ac:dyDescent="0.25">
      <c r="A17" s="121" t="s">
        <v>2</v>
      </c>
      <c r="B17" s="122" t="s">
        <v>152</v>
      </c>
      <c r="C17" s="123">
        <f t="shared" ref="C17:D17" si="10">IFERROR(C16/B16-1,0)</f>
        <v>0.13310277666799841</v>
      </c>
      <c r="D17" s="123">
        <f t="shared" si="10"/>
        <v>0.18509867007503544</v>
      </c>
      <c r="E17" s="123">
        <f t="shared" ref="E17:I17" si="11">IFERROR(AVERAGE($C$17:$D$17),0)</f>
        <v>0.15910072337151693</v>
      </c>
      <c r="F17" s="123">
        <f t="shared" si="11"/>
        <v>0.15910072337151693</v>
      </c>
      <c r="G17" s="123">
        <f t="shared" si="11"/>
        <v>0.15910072337151693</v>
      </c>
      <c r="H17" s="123">
        <f t="shared" si="11"/>
        <v>0.15910072337151693</v>
      </c>
      <c r="I17" s="123">
        <f t="shared" si="11"/>
        <v>0.15910072337151693</v>
      </c>
    </row>
    <row r="18" spans="1:9" x14ac:dyDescent="0.25">
      <c r="A18" s="121" t="s">
        <v>3</v>
      </c>
      <c r="B18" s="123">
        <f t="shared" ref="B18:I18" si="12">IFERROR(B16/B20,0)</f>
        <v>0.15583394781539467</v>
      </c>
      <c r="C18" s="123">
        <f t="shared" si="12"/>
        <v>0.15789730072983812</v>
      </c>
      <c r="D18" s="123">
        <f t="shared" si="12"/>
        <v>0.16859390650496348</v>
      </c>
      <c r="E18" s="124">
        <f t="shared" si="12"/>
        <v>0.17530880694222703</v>
      </c>
      <c r="F18" s="124">
        <f t="shared" si="12"/>
        <v>0.18223132272260228</v>
      </c>
      <c r="G18" s="124">
        <f t="shared" si="12"/>
        <v>0.18936318122926366</v>
      </c>
      <c r="H18" s="124">
        <f t="shared" si="12"/>
        <v>0.19670573954177681</v>
      </c>
      <c r="I18" s="124">
        <f t="shared" si="12"/>
        <v>0.20425995722693671</v>
      </c>
    </row>
    <row r="19" spans="1:9" x14ac:dyDescent="0.25">
      <c r="A19" s="73"/>
      <c r="B19" s="7"/>
      <c r="C19" s="7"/>
      <c r="D19" s="7"/>
      <c r="E19" s="2"/>
      <c r="F19" s="2"/>
      <c r="G19" s="2"/>
      <c r="H19" s="2"/>
      <c r="I19" s="2"/>
    </row>
    <row r="20" spans="1:9" ht="16.5" thickBot="1" x14ac:dyDescent="0.3">
      <c r="A20" s="75" t="s">
        <v>153</v>
      </c>
      <c r="B20" s="12">
        <f t="shared" ref="B20:I20" si="13">B8+B12+B16</f>
        <v>513983</v>
      </c>
      <c r="C20" s="12">
        <f t="shared" si="13"/>
        <v>574785</v>
      </c>
      <c r="D20" s="12">
        <f t="shared" si="13"/>
        <v>637959</v>
      </c>
      <c r="E20" s="12">
        <f t="shared" si="13"/>
        <v>711135.05121297901</v>
      </c>
      <c r="F20" s="12">
        <f t="shared" si="13"/>
        <v>792964.908536467</v>
      </c>
      <c r="G20" s="12">
        <f t="shared" si="13"/>
        <v>884509.76542742795</v>
      </c>
      <c r="H20" s="12">
        <f t="shared" si="13"/>
        <v>986966.28618395608</v>
      </c>
      <c r="I20" s="12">
        <f t="shared" si="13"/>
        <v>1101684.6292085662</v>
      </c>
    </row>
    <row r="21" spans="1:9" x14ac:dyDescent="0.25">
      <c r="A21" s="121" t="s">
        <v>2</v>
      </c>
      <c r="B21" s="122" t="s">
        <v>152</v>
      </c>
      <c r="C21" s="123">
        <f t="shared" ref="C21:I21" si="14">IFERROR(C20/B20-1,0)</f>
        <v>0.1182957412988368</v>
      </c>
      <c r="D21" s="123">
        <f t="shared" si="14"/>
        <v>0.1099089224666614</v>
      </c>
      <c r="E21" s="123">
        <f t="shared" si="14"/>
        <v>0.11470337625612159</v>
      </c>
      <c r="F21" s="123">
        <f t="shared" si="14"/>
        <v>0.11506936296264869</v>
      </c>
      <c r="G21" s="123">
        <f t="shared" si="14"/>
        <v>0.11544629012640728</v>
      </c>
      <c r="H21" s="123">
        <f t="shared" si="14"/>
        <v>0.11583424486785332</v>
      </c>
      <c r="I21" s="123">
        <f t="shared" si="14"/>
        <v>0.11623329452129649</v>
      </c>
    </row>
    <row r="22" spans="1:9" x14ac:dyDescent="0.25">
      <c r="A22" s="74"/>
      <c r="B22" s="9"/>
      <c r="C22" s="10"/>
      <c r="D22" s="11"/>
      <c r="E22" s="11"/>
      <c r="F22" s="11"/>
      <c r="G22" s="11"/>
      <c r="H22" s="11"/>
      <c r="I22" s="11"/>
    </row>
    <row r="23" spans="1:9" x14ac:dyDescent="0.25">
      <c r="A23" s="1"/>
      <c r="B23" s="78"/>
      <c r="C23" s="1"/>
      <c r="D23" s="1"/>
      <c r="E23" s="1"/>
      <c r="F23" s="1"/>
      <c r="G23" s="1"/>
      <c r="H23" s="1"/>
      <c r="I23" s="1"/>
    </row>
    <row r="24" spans="1:9" x14ac:dyDescent="0.25">
      <c r="A24" s="284" t="s">
        <v>7</v>
      </c>
      <c r="B24" s="285">
        <f t="shared" ref="B24:I24" si="15">B6</f>
        <v>2022</v>
      </c>
      <c r="C24" s="285">
        <f t="shared" si="15"/>
        <v>2023</v>
      </c>
      <c r="D24" s="285">
        <f t="shared" si="15"/>
        <v>2024</v>
      </c>
      <c r="E24" s="286">
        <f t="shared" si="15"/>
        <v>2025</v>
      </c>
      <c r="F24" s="286">
        <f t="shared" si="15"/>
        <v>2026</v>
      </c>
      <c r="G24" s="286">
        <f t="shared" si="15"/>
        <v>2027</v>
      </c>
      <c r="H24" s="286">
        <f t="shared" si="15"/>
        <v>2028</v>
      </c>
      <c r="I24" s="286">
        <f t="shared" si="15"/>
        <v>2029</v>
      </c>
    </row>
    <row r="25" spans="1:9" x14ac:dyDescent="0.25">
      <c r="A25" s="73"/>
      <c r="B25" s="2"/>
      <c r="C25" s="2"/>
      <c r="D25" s="2"/>
      <c r="E25" s="2"/>
      <c r="F25" s="2"/>
      <c r="G25" s="2"/>
      <c r="H25" s="2"/>
      <c r="I25" s="2"/>
    </row>
    <row r="26" spans="1:9" x14ac:dyDescent="0.25">
      <c r="A26" s="76" t="s">
        <v>8</v>
      </c>
      <c r="B26" s="77">
        <v>2745</v>
      </c>
      <c r="C26" s="77">
        <v>3090</v>
      </c>
      <c r="D26" s="77">
        <v>2973</v>
      </c>
      <c r="E26" s="7">
        <f>D26*(1+'FS- Analysis'!G22)</f>
        <v>3314.0131376094487</v>
      </c>
      <c r="F26" s="7">
        <f>E26*(1+'FS- Analysis'!H22)</f>
        <v>3695.3545182040166</v>
      </c>
      <c r="G26" s="7">
        <f>F26*(1+'FS- Analysis'!I22)</f>
        <v>4121.9694880325278</v>
      </c>
      <c r="H26" s="7">
        <f>G26*(1+'FS- Analysis'!J22)</f>
        <v>4599.4347110471081</v>
      </c>
      <c r="I26" s="7">
        <f>H26*(1+'FS- Analysis'!K22)</f>
        <v>5134.0421604477206</v>
      </c>
    </row>
    <row r="27" spans="1:9" x14ac:dyDescent="0.25">
      <c r="A27" s="121" t="s">
        <v>3</v>
      </c>
      <c r="B27" s="123">
        <f t="shared" ref="B27:I27" si="16">IFERROR(B26/B38,0)</f>
        <v>0.14551526717557253</v>
      </c>
      <c r="C27" s="123">
        <f t="shared" si="16"/>
        <v>0.1332643291499547</v>
      </c>
      <c r="D27" s="123">
        <f t="shared" si="16"/>
        <v>0.14041467907240354</v>
      </c>
      <c r="E27" s="123">
        <f t="shared" si="16"/>
        <v>0.14041467907240351</v>
      </c>
      <c r="F27" s="123">
        <f t="shared" si="16"/>
        <v>0.14041467907240351</v>
      </c>
      <c r="G27" s="123">
        <f t="shared" si="16"/>
        <v>0.14041467907240354</v>
      </c>
      <c r="H27" s="123">
        <f t="shared" si="16"/>
        <v>0.14041467907240357</v>
      </c>
      <c r="I27" s="123">
        <f t="shared" si="16"/>
        <v>0.14041467907240354</v>
      </c>
    </row>
    <row r="28" spans="1:9" x14ac:dyDescent="0.25">
      <c r="A28" s="76"/>
      <c r="B28" s="2"/>
      <c r="C28" s="2"/>
      <c r="D28" s="2"/>
      <c r="E28" s="7"/>
      <c r="F28" s="7"/>
      <c r="G28" s="7"/>
      <c r="H28" s="7"/>
      <c r="I28" s="7"/>
    </row>
    <row r="29" spans="1:9" x14ac:dyDescent="0.25">
      <c r="A29" s="76" t="s">
        <v>137</v>
      </c>
      <c r="B29" s="77">
        <v>10621</v>
      </c>
      <c r="C29" s="77">
        <v>13434</v>
      </c>
      <c r="D29" s="77">
        <v>12150</v>
      </c>
      <c r="E29" s="7">
        <f>D29*(1+'FS- Analysis'!G26)</f>
        <v>13543.646021511875</v>
      </c>
      <c r="F29" s="7">
        <f>E29*(1+'FS- Analysis'!H26)</f>
        <v>15102.104741398858</v>
      </c>
      <c r="G29" s="7">
        <f>F29*(1+'FS- Analysis'!I26)</f>
        <v>16845.586706893781</v>
      </c>
      <c r="H29" s="7">
        <f>G29*(1+'FS- Analysis'!J26)</f>
        <v>18796.882522442767</v>
      </c>
      <c r="I29" s="7">
        <f>H29*(1+'FS- Analysis'!K26)</f>
        <v>20981.706104756071</v>
      </c>
    </row>
    <row r="30" spans="1:9" x14ac:dyDescent="0.25">
      <c r="A30" s="121" t="s">
        <v>3</v>
      </c>
      <c r="B30" s="123">
        <f t="shared" ref="B30:I30" si="17">IFERROR(B29/B38,0)</f>
        <v>0.5630301102629347</v>
      </c>
      <c r="C30" s="123">
        <f t="shared" si="17"/>
        <v>0.57937637469271575</v>
      </c>
      <c r="D30" s="123">
        <f t="shared" si="17"/>
        <v>0.5738440466632031</v>
      </c>
      <c r="E30" s="123">
        <f t="shared" si="17"/>
        <v>0.5738440466632031</v>
      </c>
      <c r="F30" s="123">
        <f t="shared" si="17"/>
        <v>0.5738440466632031</v>
      </c>
      <c r="G30" s="123">
        <f t="shared" si="17"/>
        <v>0.57384404666320321</v>
      </c>
      <c r="H30" s="123">
        <f t="shared" si="17"/>
        <v>0.5738440466632031</v>
      </c>
      <c r="I30" s="123">
        <f t="shared" si="17"/>
        <v>0.5738440466632031</v>
      </c>
    </row>
    <row r="31" spans="1:9" x14ac:dyDescent="0.25">
      <c r="A31" s="76"/>
      <c r="B31" s="2"/>
      <c r="C31" s="2"/>
      <c r="D31" s="2"/>
      <c r="E31" s="7"/>
      <c r="F31" s="7"/>
      <c r="G31" s="7"/>
      <c r="H31" s="7"/>
      <c r="I31" s="7"/>
    </row>
    <row r="32" spans="1:9" x14ac:dyDescent="0.25">
      <c r="A32" s="76" t="s">
        <v>138</v>
      </c>
      <c r="B32" s="77">
        <v>3875</v>
      </c>
      <c r="C32" s="77">
        <v>4623</v>
      </c>
      <c r="D32" s="77">
        <v>4084</v>
      </c>
      <c r="E32" s="7">
        <f>D32*(1+'FS- Analysis'!G30)</f>
        <v>4552.4485886300008</v>
      </c>
      <c r="F32" s="7">
        <f>E32*(1+'FS- Analysis'!H30)</f>
        <v>5076.2959476438646</v>
      </c>
      <c r="G32" s="7">
        <f>F32*(1+'FS- Analysis'!I30)</f>
        <v>5662.3354823830641</v>
      </c>
      <c r="H32" s="7">
        <f>G32*(1+'FS- Analysis'!J30)</f>
        <v>6318.2278371733573</v>
      </c>
      <c r="I32" s="7">
        <f>H32*(1+'FS- Analysis'!K30)</f>
        <v>7052.6162742241841</v>
      </c>
    </row>
    <row r="33" spans="1:9" x14ac:dyDescent="0.25">
      <c r="A33" s="121" t="s">
        <v>3</v>
      </c>
      <c r="B33" s="123">
        <f t="shared" ref="B33:I33" si="18">IFERROR(B32/B38,0)</f>
        <v>0.20541772688719254</v>
      </c>
      <c r="C33" s="123">
        <f t="shared" si="18"/>
        <v>0.19937896234959243</v>
      </c>
      <c r="D33" s="123">
        <f t="shared" si="18"/>
        <v>0.19288716761913757</v>
      </c>
      <c r="E33" s="123">
        <f t="shared" si="18"/>
        <v>0.19288716761913763</v>
      </c>
      <c r="F33" s="123">
        <f t="shared" si="18"/>
        <v>0.19288716761913763</v>
      </c>
      <c r="G33" s="123">
        <f t="shared" si="18"/>
        <v>0.19288716761913768</v>
      </c>
      <c r="H33" s="123">
        <f t="shared" si="18"/>
        <v>0.19288716761913763</v>
      </c>
      <c r="I33" s="123">
        <f t="shared" si="18"/>
        <v>0.19288716761913768</v>
      </c>
    </row>
    <row r="34" spans="1:9" x14ac:dyDescent="0.25">
      <c r="A34" s="76"/>
      <c r="B34" s="2"/>
      <c r="C34" s="2"/>
      <c r="D34" s="2"/>
      <c r="E34" s="7"/>
      <c r="F34" s="7"/>
      <c r="G34" s="7"/>
      <c r="H34" s="7"/>
      <c r="I34" s="7"/>
    </row>
    <row r="35" spans="1:9" x14ac:dyDescent="0.25">
      <c r="A35" s="76" t="s">
        <v>9</v>
      </c>
      <c r="B35" s="77">
        <v>1623</v>
      </c>
      <c r="C35" s="77">
        <v>2040</v>
      </c>
      <c r="D35" s="77">
        <v>1966</v>
      </c>
      <c r="E35" s="7">
        <f>D35*(1+'FS- Analysis'!G34)</f>
        <v>2191.5068377195353</v>
      </c>
      <c r="F35" s="7">
        <f>E35*(1+'FS- Analysis'!H34)</f>
        <v>2443.6821334642109</v>
      </c>
      <c r="G35" s="7">
        <f>F35*(1+'FS- Analysis'!I34)</f>
        <v>2725.796170020838</v>
      </c>
      <c r="H35" s="7">
        <f>G35*(1+'FS- Analysis'!J34)</f>
        <v>3041.5367110388879</v>
      </c>
      <c r="I35" s="7">
        <f>H35*(1+'FS- Analysis'!K34)</f>
        <v>3395.0645433704071</v>
      </c>
    </row>
    <row r="36" spans="1:9" x14ac:dyDescent="0.25">
      <c r="A36" s="121" t="s">
        <v>3</v>
      </c>
      <c r="B36" s="123">
        <f t="shared" ref="B36:I36" si="19">IFERROR(B35/B38,0)</f>
        <v>8.6036895674300257E-2</v>
      </c>
      <c r="C36" s="123">
        <f t="shared" si="19"/>
        <v>8.7980333807737093E-2</v>
      </c>
      <c r="D36" s="123">
        <f t="shared" si="19"/>
        <v>9.2854106645255743E-2</v>
      </c>
      <c r="E36" s="123">
        <f t="shared" si="19"/>
        <v>9.2854106645255771E-2</v>
      </c>
      <c r="F36" s="123">
        <f t="shared" si="19"/>
        <v>9.2854106645255771E-2</v>
      </c>
      <c r="G36" s="123">
        <f t="shared" si="19"/>
        <v>9.2854106645255785E-2</v>
      </c>
      <c r="H36" s="123">
        <f t="shared" si="19"/>
        <v>9.2854106645255757E-2</v>
      </c>
      <c r="I36" s="123">
        <f t="shared" si="19"/>
        <v>9.2854106645255771E-2</v>
      </c>
    </row>
    <row r="37" spans="1:9" x14ac:dyDescent="0.25">
      <c r="A37" s="73"/>
      <c r="B37" s="2"/>
      <c r="C37" s="2"/>
      <c r="D37" s="2"/>
      <c r="E37" s="2"/>
      <c r="F37" s="2"/>
      <c r="G37" s="2"/>
      <c r="H37" s="2"/>
      <c r="I37" s="2"/>
    </row>
    <row r="38" spans="1:9" ht="16.5" thickBot="1" x14ac:dyDescent="0.3">
      <c r="A38" s="75" t="s">
        <v>154</v>
      </c>
      <c r="B38" s="12">
        <f t="shared" ref="B38:I38" si="20">B26+B29+B32+B35</f>
        <v>18864</v>
      </c>
      <c r="C38" s="12">
        <f t="shared" si="20"/>
        <v>23187</v>
      </c>
      <c r="D38" s="12">
        <f t="shared" si="20"/>
        <v>21173</v>
      </c>
      <c r="E38" s="12">
        <f t="shared" si="20"/>
        <v>23601.614585470859</v>
      </c>
      <c r="F38" s="12">
        <f t="shared" si="20"/>
        <v>26317.437340710949</v>
      </c>
      <c r="G38" s="12">
        <f t="shared" si="20"/>
        <v>29355.687847330206</v>
      </c>
      <c r="H38" s="12">
        <f t="shared" si="20"/>
        <v>32756.08178170212</v>
      </c>
      <c r="I38" s="12">
        <f t="shared" si="20"/>
        <v>36563.429082798379</v>
      </c>
    </row>
    <row r="39" spans="1:9" x14ac:dyDescent="0.25">
      <c r="A39" s="121" t="s">
        <v>2</v>
      </c>
      <c r="B39" s="122" t="s">
        <v>152</v>
      </c>
      <c r="C39" s="124">
        <f t="shared" ref="C39:I39" si="21">IFERROR(C38/B38-1,0)</f>
        <v>0.22916666666666674</v>
      </c>
      <c r="D39" s="124">
        <f t="shared" si="21"/>
        <v>-8.6859015827834507E-2</v>
      </c>
      <c r="E39" s="124">
        <f t="shared" si="21"/>
        <v>0.11470337625612137</v>
      </c>
      <c r="F39" s="124">
        <f t="shared" si="21"/>
        <v>0.11506936296264869</v>
      </c>
      <c r="G39" s="124">
        <f t="shared" si="21"/>
        <v>0.11544629012640706</v>
      </c>
      <c r="H39" s="124">
        <f t="shared" si="21"/>
        <v>0.11583424486785332</v>
      </c>
      <c r="I39" s="124">
        <f t="shared" si="21"/>
        <v>0.11623329452129649</v>
      </c>
    </row>
    <row r="40" spans="1:9" x14ac:dyDescent="0.25">
      <c r="A40" s="121" t="s">
        <v>10</v>
      </c>
      <c r="B40" s="124">
        <f t="shared" ref="B40:I40" si="22">IFERROR(B38/B20,0)</f>
        <v>3.6701602971304495E-2</v>
      </c>
      <c r="C40" s="124">
        <f t="shared" si="22"/>
        <v>4.0340301156084446E-2</v>
      </c>
      <c r="D40" s="124">
        <f t="shared" si="22"/>
        <v>3.3188653189311537E-2</v>
      </c>
      <c r="E40" s="124">
        <f t="shared" si="22"/>
        <v>3.3188653189311537E-2</v>
      </c>
      <c r="F40" s="124">
        <f t="shared" si="22"/>
        <v>3.3188653189311537E-2</v>
      </c>
      <c r="G40" s="124">
        <f t="shared" si="22"/>
        <v>3.3188653189311537E-2</v>
      </c>
      <c r="H40" s="124">
        <f t="shared" si="22"/>
        <v>3.3188653189311537E-2</v>
      </c>
      <c r="I40" s="124">
        <f t="shared" si="22"/>
        <v>3.3188653189311537E-2</v>
      </c>
    </row>
    <row r="41" spans="1:9" x14ac:dyDescent="0.25">
      <c r="A41" s="2"/>
      <c r="B41" s="2"/>
      <c r="C41" s="2"/>
      <c r="D41" s="2"/>
      <c r="E41" s="2"/>
      <c r="F41" s="2"/>
      <c r="G41" s="2"/>
      <c r="H41" s="2"/>
      <c r="I41" s="2"/>
    </row>
  </sheetData>
  <sheetProtection algorithmName="SHA-512" hashValue="hx7x4EY+ChZCN21TeIfsPyTxgd5hn6CJ/fFr2frIIVA5mg2Gfdv4aRCYhRhdwNtIOHxqRqkYBLT7FcFokmsyow==" saltValue="kNSDcEm47zReQB64sWRGWA==" spinCount="100000" sheet="1" objects="1" scenarios="1" selectLockedCells="1" selectUnlockedCells="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13BDA-91A3-472D-BCA5-9D214E0797C5}">
  <sheetPr>
    <tabColor rgb="FF92D050"/>
    <pageSetUpPr fitToPage="1"/>
  </sheetPr>
  <dimension ref="A2:L206"/>
  <sheetViews>
    <sheetView showGridLines="0" zoomScale="80" zoomScaleNormal="80" workbookViewId="0">
      <pane ySplit="6" topLeftCell="A55" activePane="bottomLeft" state="frozen"/>
      <selection pane="bottomLeft" activeCell="E209" sqref="E209"/>
    </sheetView>
  </sheetViews>
  <sheetFormatPr defaultRowHeight="15.75" outlineLevelRow="3" x14ac:dyDescent="0.25"/>
  <cols>
    <col min="1" max="1" width="3.7109375" style="3" customWidth="1"/>
    <col min="2" max="2" width="62" style="3" bestFit="1" customWidth="1"/>
    <col min="3" max="3" width="3.140625" style="3" bestFit="1" customWidth="1"/>
    <col min="4" max="11" width="18.7109375" style="3" customWidth="1"/>
    <col min="12" max="12" width="24.140625" style="3" bestFit="1" customWidth="1"/>
    <col min="13" max="16384" width="9.140625" style="3"/>
  </cols>
  <sheetData>
    <row r="2" spans="1:12" x14ac:dyDescent="0.25">
      <c r="A2" s="14"/>
      <c r="B2" s="1" t="s">
        <v>715</v>
      </c>
      <c r="C2" s="1"/>
      <c r="D2" s="2"/>
      <c r="E2" s="2"/>
      <c r="F2" s="2"/>
      <c r="G2" s="2"/>
      <c r="H2" s="2"/>
      <c r="I2" s="209">
        <v>11351</v>
      </c>
      <c r="J2" s="209" t="s">
        <v>692</v>
      </c>
      <c r="K2" s="2"/>
    </row>
    <row r="3" spans="1:12" x14ac:dyDescent="0.25">
      <c r="A3" s="14"/>
      <c r="B3" s="1" t="s">
        <v>11</v>
      </c>
      <c r="C3" s="1"/>
      <c r="D3" s="2"/>
      <c r="E3" s="2"/>
      <c r="F3" s="16"/>
      <c r="G3" s="2"/>
      <c r="H3" s="2"/>
      <c r="I3" s="209">
        <v>11351</v>
      </c>
      <c r="J3" s="209" t="s">
        <v>692</v>
      </c>
      <c r="K3" s="2"/>
    </row>
    <row r="4" spans="1:12" x14ac:dyDescent="0.25">
      <c r="A4" s="14"/>
      <c r="B4" s="4" t="s">
        <v>1</v>
      </c>
      <c r="C4" s="4"/>
      <c r="D4" s="2"/>
      <c r="E4" s="2"/>
      <c r="F4" s="2"/>
      <c r="G4" s="2"/>
      <c r="H4" s="2"/>
      <c r="I4" s="2"/>
      <c r="J4" s="2"/>
      <c r="K4" s="2"/>
    </row>
    <row r="5" spans="1:12" x14ac:dyDescent="0.25">
      <c r="A5" s="14"/>
      <c r="B5" s="2"/>
      <c r="C5" s="2"/>
      <c r="D5" s="2"/>
      <c r="E5" s="2"/>
      <c r="F5" s="2"/>
      <c r="G5" s="2"/>
      <c r="H5" s="2"/>
      <c r="I5" s="2"/>
      <c r="J5" s="2"/>
      <c r="K5" s="2"/>
    </row>
    <row r="6" spans="1:12" x14ac:dyDescent="0.25">
      <c r="A6" s="14" t="s">
        <v>114</v>
      </c>
      <c r="B6" s="284" t="s">
        <v>12</v>
      </c>
      <c r="C6" s="284"/>
      <c r="D6" s="285">
        <f>'IS-Driver'!B6</f>
        <v>2022</v>
      </c>
      <c r="E6" s="285">
        <f>'IS-Driver'!C6</f>
        <v>2023</v>
      </c>
      <c r="F6" s="285">
        <f>'IS-Driver'!D6</f>
        <v>2024</v>
      </c>
      <c r="G6" s="286">
        <f>'IS-Driver'!E6</f>
        <v>2025</v>
      </c>
      <c r="H6" s="286">
        <f>'IS-Driver'!F6</f>
        <v>2026</v>
      </c>
      <c r="I6" s="286">
        <f>'IS-Driver'!G6</f>
        <v>2027</v>
      </c>
      <c r="J6" s="286">
        <f>'IS-Driver'!H6</f>
        <v>2028</v>
      </c>
      <c r="K6" s="286">
        <f>'IS-Driver'!I6</f>
        <v>2029</v>
      </c>
    </row>
    <row r="7" spans="1:12" x14ac:dyDescent="0.25">
      <c r="A7" s="14"/>
      <c r="B7" s="17" t="s">
        <v>13</v>
      </c>
      <c r="C7" s="89"/>
      <c r="D7" s="13"/>
      <c r="E7" s="13"/>
      <c r="F7" s="13"/>
      <c r="G7" s="2"/>
      <c r="H7" s="2"/>
      <c r="I7" s="2"/>
      <c r="J7" s="2"/>
      <c r="K7" s="2"/>
    </row>
    <row r="8" spans="1:12" outlineLevel="1" x14ac:dyDescent="0.25">
      <c r="A8" s="14"/>
      <c r="B8" s="17" t="s">
        <v>14</v>
      </c>
      <c r="C8" s="89"/>
      <c r="D8" s="80">
        <v>513983</v>
      </c>
      <c r="E8" s="80">
        <v>574785</v>
      </c>
      <c r="F8" s="80">
        <v>637959</v>
      </c>
      <c r="G8" s="18">
        <f>'IS-Driver'!E20</f>
        <v>711135.05121297901</v>
      </c>
      <c r="H8" s="18">
        <f>'IS-Driver'!F20</f>
        <v>792964.908536467</v>
      </c>
      <c r="I8" s="18">
        <f>'IS-Driver'!G20</f>
        <v>884509.76542742795</v>
      </c>
      <c r="J8" s="18">
        <f>'IS-Driver'!H20</f>
        <v>986966.28618395608</v>
      </c>
      <c r="K8" s="18">
        <f>'IS-Driver'!I20</f>
        <v>1101684.6292085662</v>
      </c>
    </row>
    <row r="9" spans="1:12" s="129" customFormat="1" outlineLevel="1" x14ac:dyDescent="0.25">
      <c r="A9" s="125"/>
      <c r="B9" s="126" t="s">
        <v>2</v>
      </c>
      <c r="C9" s="121"/>
      <c r="D9" s="127" t="s">
        <v>152</v>
      </c>
      <c r="E9" s="128">
        <f t="shared" ref="E9:K9" si="0">IFERROR(E8/D8-1,0)</f>
        <v>0.1182957412988368</v>
      </c>
      <c r="F9" s="128">
        <f t="shared" si="0"/>
        <v>0.1099089224666614</v>
      </c>
      <c r="G9" s="128">
        <f t="shared" si="0"/>
        <v>0.11470337625612159</v>
      </c>
      <c r="H9" s="128">
        <f t="shared" si="0"/>
        <v>0.11506936296264869</v>
      </c>
      <c r="I9" s="128">
        <f t="shared" si="0"/>
        <v>0.11544629012640728</v>
      </c>
      <c r="J9" s="128">
        <f t="shared" si="0"/>
        <v>0.11583424486785332</v>
      </c>
      <c r="K9" s="128">
        <f t="shared" si="0"/>
        <v>0.11623329452129649</v>
      </c>
    </row>
    <row r="10" spans="1:12" outlineLevel="1" x14ac:dyDescent="0.25">
      <c r="A10" s="14"/>
      <c r="B10" s="13"/>
      <c r="C10" s="76"/>
      <c r="D10" s="13"/>
      <c r="E10" s="13"/>
      <c r="F10" s="13"/>
      <c r="G10" s="2"/>
      <c r="H10" s="2"/>
      <c r="I10" s="2"/>
      <c r="J10" s="2"/>
      <c r="K10" s="2"/>
    </row>
    <row r="11" spans="1:12" outlineLevel="1" x14ac:dyDescent="0.25">
      <c r="A11" s="14"/>
      <c r="B11" s="17" t="s">
        <v>15</v>
      </c>
      <c r="C11" s="89"/>
      <c r="D11" s="80">
        <v>288831</v>
      </c>
      <c r="E11" s="80">
        <v>304739</v>
      </c>
      <c r="F11" s="80">
        <v>326288</v>
      </c>
      <c r="G11" s="19">
        <f t="shared" ref="G11:K11" si="1">G13*G8</f>
        <v>363714.33523185737</v>
      </c>
      <c r="H11" s="19">
        <f t="shared" si="1"/>
        <v>405566.7120873704</v>
      </c>
      <c r="I11" s="19">
        <f t="shared" si="1"/>
        <v>452387.88439662207</v>
      </c>
      <c r="J11" s="19">
        <f t="shared" si="1"/>
        <v>504789.89337307046</v>
      </c>
      <c r="K11" s="19">
        <f t="shared" si="1"/>
        <v>563463.28572087653</v>
      </c>
    </row>
    <row r="12" spans="1:12" s="129" customFormat="1" outlineLevel="1" x14ac:dyDescent="0.25">
      <c r="A12" s="125"/>
      <c r="B12" s="126" t="s">
        <v>2</v>
      </c>
      <c r="C12" s="121"/>
      <c r="D12" s="127" t="s">
        <v>152</v>
      </c>
      <c r="E12" s="128">
        <f t="shared" ref="E12:F12" si="2">IFERROR(E11/D11-1,0)</f>
        <v>5.5077190467782255E-2</v>
      </c>
      <c r="F12" s="128">
        <f t="shared" si="2"/>
        <v>7.0712970771709571E-2</v>
      </c>
      <c r="G12" s="128">
        <f t="shared" ref="G12" si="3">IFERROR(G11/F11-1,0)</f>
        <v>0.11470337625612159</v>
      </c>
      <c r="H12" s="128">
        <f t="shared" ref="H12" si="4">IFERROR(H11/G11-1,0)</f>
        <v>0.11506936296264847</v>
      </c>
      <c r="I12" s="128">
        <f t="shared" ref="I12" si="5">IFERROR(I11/H11-1,0)</f>
        <v>0.11544629012640728</v>
      </c>
      <c r="J12" s="128">
        <f t="shared" ref="J12" si="6">IFERROR(J11/I11-1,0)</f>
        <v>0.1158342448678531</v>
      </c>
      <c r="K12" s="128">
        <f t="shared" ref="K12" si="7">IFERROR(K11/J11-1,0)</f>
        <v>0.11623329452129672</v>
      </c>
    </row>
    <row r="13" spans="1:12" s="129" customFormat="1" outlineLevel="1" x14ac:dyDescent="0.25">
      <c r="A13" s="125"/>
      <c r="B13" s="126" t="s">
        <v>10</v>
      </c>
      <c r="C13" s="121"/>
      <c r="D13" s="130">
        <f t="shared" ref="D13:F13" si="8">IFERROR(D11/D8,0)</f>
        <v>0.56194660134673713</v>
      </c>
      <c r="E13" s="130">
        <f t="shared" si="8"/>
        <v>0.53017911044999433</v>
      </c>
      <c r="F13" s="130">
        <f t="shared" si="8"/>
        <v>0.51145606535843213</v>
      </c>
      <c r="G13" s="130">
        <f t="shared" ref="G13:K13" si="9">$F$13</f>
        <v>0.51145606535843213</v>
      </c>
      <c r="H13" s="130">
        <f t="shared" si="9"/>
        <v>0.51145606535843213</v>
      </c>
      <c r="I13" s="130">
        <f t="shared" si="9"/>
        <v>0.51145606535843213</v>
      </c>
      <c r="J13" s="130">
        <f t="shared" si="9"/>
        <v>0.51145606535843213</v>
      </c>
      <c r="K13" s="130">
        <f t="shared" si="9"/>
        <v>0.51145606535843213</v>
      </c>
      <c r="L13" s="131" t="s">
        <v>135</v>
      </c>
    </row>
    <row r="14" spans="1:12" outlineLevel="1" x14ac:dyDescent="0.25">
      <c r="A14" s="14"/>
      <c r="B14" s="21"/>
      <c r="C14" s="90"/>
      <c r="D14" s="22"/>
      <c r="E14" s="22"/>
      <c r="F14" s="22"/>
      <c r="G14" s="22"/>
      <c r="H14" s="22"/>
      <c r="I14" s="22"/>
      <c r="J14" s="22"/>
      <c r="K14" s="22"/>
    </row>
    <row r="15" spans="1:12" outlineLevel="1" x14ac:dyDescent="0.25">
      <c r="A15" s="14"/>
      <c r="B15" s="23" t="s">
        <v>16</v>
      </c>
      <c r="C15" s="91"/>
      <c r="D15" s="24">
        <f t="shared" ref="D15:K15" si="10">D8-D11</f>
        <v>225152</v>
      </c>
      <c r="E15" s="24">
        <f t="shared" si="10"/>
        <v>270046</v>
      </c>
      <c r="F15" s="24">
        <f t="shared" si="10"/>
        <v>311671</v>
      </c>
      <c r="G15" s="24">
        <f t="shared" si="10"/>
        <v>347420.71598112164</v>
      </c>
      <c r="H15" s="24">
        <f t="shared" si="10"/>
        <v>387398.19644909661</v>
      </c>
      <c r="I15" s="24">
        <f t="shared" si="10"/>
        <v>432121.88103080587</v>
      </c>
      <c r="J15" s="24">
        <f t="shared" si="10"/>
        <v>482176.39281088562</v>
      </c>
      <c r="K15" s="24">
        <f t="shared" si="10"/>
        <v>538221.34348768962</v>
      </c>
    </row>
    <row r="16" spans="1:12" s="129" customFormat="1" outlineLevel="1" x14ac:dyDescent="0.25">
      <c r="A16" s="125"/>
      <c r="B16" s="132" t="s">
        <v>2</v>
      </c>
      <c r="C16" s="133"/>
      <c r="D16" s="127" t="s">
        <v>152</v>
      </c>
      <c r="E16" s="128">
        <f t="shared" ref="E16:K16" si="11">IFERROR(E15/D15-1,0)</f>
        <v>0.19939418703808975</v>
      </c>
      <c r="F16" s="128">
        <f t="shared" si="11"/>
        <v>0.15414040570865706</v>
      </c>
      <c r="G16" s="128">
        <f t="shared" si="11"/>
        <v>0.11470337625612159</v>
      </c>
      <c r="H16" s="128">
        <f t="shared" si="11"/>
        <v>0.11506936296264869</v>
      </c>
      <c r="I16" s="128">
        <f t="shared" si="11"/>
        <v>0.11544629012640706</v>
      </c>
      <c r="J16" s="128">
        <f t="shared" si="11"/>
        <v>0.11583424486785332</v>
      </c>
      <c r="K16" s="128">
        <f t="shared" si="11"/>
        <v>0.11623329452129649</v>
      </c>
    </row>
    <row r="17" spans="1:12" s="129" customFormat="1" outlineLevel="1" x14ac:dyDescent="0.25">
      <c r="A17" s="125"/>
      <c r="B17" s="132" t="s">
        <v>10</v>
      </c>
      <c r="C17" s="133"/>
      <c r="D17" s="130">
        <f t="shared" ref="D17:K17" si="12">IFERROR(D15/D8,0)</f>
        <v>0.43805339865326287</v>
      </c>
      <c r="E17" s="130">
        <f t="shared" si="12"/>
        <v>0.46982088955000567</v>
      </c>
      <c r="F17" s="130">
        <f t="shared" si="12"/>
        <v>0.48854393464156787</v>
      </c>
      <c r="G17" s="130">
        <f t="shared" si="12"/>
        <v>0.48854393464156787</v>
      </c>
      <c r="H17" s="130">
        <f t="shared" si="12"/>
        <v>0.48854393464156792</v>
      </c>
      <c r="I17" s="130">
        <f t="shared" si="12"/>
        <v>0.48854393464156787</v>
      </c>
      <c r="J17" s="130">
        <f t="shared" si="12"/>
        <v>0.48854393464156787</v>
      </c>
      <c r="K17" s="130">
        <f t="shared" si="12"/>
        <v>0.48854393464156781</v>
      </c>
      <c r="L17" s="131" t="s">
        <v>135</v>
      </c>
    </row>
    <row r="18" spans="1:12" outlineLevel="1" x14ac:dyDescent="0.25">
      <c r="A18" s="14"/>
      <c r="B18" s="13"/>
      <c r="C18" s="76"/>
      <c r="D18" s="13"/>
      <c r="E18" s="13"/>
      <c r="F18" s="13"/>
      <c r="G18" s="2"/>
      <c r="H18" s="2"/>
      <c r="I18" s="2"/>
      <c r="J18" s="2"/>
      <c r="K18" s="2"/>
    </row>
    <row r="19" spans="1:12" outlineLevel="1" x14ac:dyDescent="0.25">
      <c r="A19" s="14"/>
      <c r="B19" s="17" t="s">
        <v>17</v>
      </c>
      <c r="C19" s="89"/>
      <c r="D19" s="13"/>
      <c r="E19" s="13"/>
      <c r="F19" s="13"/>
      <c r="G19" s="2"/>
      <c r="H19" s="2"/>
      <c r="I19" s="2"/>
      <c r="J19" s="2"/>
      <c r="K19" s="2"/>
    </row>
    <row r="20" spans="1:12" outlineLevel="1" x14ac:dyDescent="0.25">
      <c r="A20" s="14"/>
      <c r="B20" s="17"/>
      <c r="C20" s="89"/>
      <c r="D20" s="13"/>
      <c r="E20" s="13"/>
      <c r="F20" s="13"/>
      <c r="G20" s="2"/>
      <c r="H20" s="2"/>
      <c r="I20" s="2"/>
      <c r="J20" s="2"/>
      <c r="K20" s="2"/>
    </row>
    <row r="21" spans="1:12" outlineLevel="1" x14ac:dyDescent="0.25">
      <c r="A21" s="14"/>
      <c r="B21" s="13" t="s">
        <v>8</v>
      </c>
      <c r="C21" s="76"/>
      <c r="D21" s="79">
        <v>84299</v>
      </c>
      <c r="E21" s="79">
        <v>90619</v>
      </c>
      <c r="F21" s="79">
        <v>98505</v>
      </c>
      <c r="G21" s="26">
        <f t="shared" ref="G21:K21" si="13">G23*G8</f>
        <v>109803.85607810924</v>
      </c>
      <c r="H21" s="26">
        <f t="shared" si="13"/>
        <v>122438.91584785962</v>
      </c>
      <c r="I21" s="26">
        <f t="shared" si="13"/>
        <v>136574.03444959439</v>
      </c>
      <c r="J21" s="26">
        <f t="shared" si="13"/>
        <v>152393.98459861934</v>
      </c>
      <c r="K21" s="26">
        <f t="shared" si="13"/>
        <v>170107.23949374459</v>
      </c>
    </row>
    <row r="22" spans="1:12" s="129" customFormat="1" outlineLevel="1" x14ac:dyDescent="0.25">
      <c r="A22" s="125"/>
      <c r="B22" s="126" t="s">
        <v>2</v>
      </c>
      <c r="C22" s="121"/>
      <c r="D22" s="127" t="s">
        <v>152</v>
      </c>
      <c r="E22" s="134">
        <f t="shared" ref="E22:F22" si="14">IFERROR(E21/D21-1,0)</f>
        <v>7.4971233347963739E-2</v>
      </c>
      <c r="F22" s="134">
        <f t="shared" si="14"/>
        <v>8.7023692603096503E-2</v>
      </c>
      <c r="G22" s="134">
        <f t="shared" ref="G22" si="15">IFERROR(G21/F21-1,0)</f>
        <v>0.11470337625612137</v>
      </c>
      <c r="H22" s="134">
        <f t="shared" ref="H22" si="16">IFERROR(H21/G21-1,0)</f>
        <v>0.11506936296264869</v>
      </c>
      <c r="I22" s="134">
        <f t="shared" ref="I22" si="17">IFERROR(I21/H21-1,0)</f>
        <v>0.11544629012640728</v>
      </c>
      <c r="J22" s="134">
        <f t="shared" ref="J22" si="18">IFERROR(J21/I21-1,0)</f>
        <v>0.11583424486785332</v>
      </c>
      <c r="K22" s="134">
        <f t="shared" ref="K22" si="19">IFERROR(K21/J21-1,0)</f>
        <v>0.11623329452129649</v>
      </c>
    </row>
    <row r="23" spans="1:12" s="129" customFormat="1" outlineLevel="1" x14ac:dyDescent="0.25">
      <c r="A23" s="125"/>
      <c r="B23" s="126" t="s">
        <v>10</v>
      </c>
      <c r="C23" s="121"/>
      <c r="D23" s="130">
        <f t="shared" ref="D23:F23" si="20">IFERROR(D21/D8,0)</f>
        <v>0.16401126107283703</v>
      </c>
      <c r="E23" s="130">
        <f t="shared" si="20"/>
        <v>0.1576572109571405</v>
      </c>
      <c r="F23" s="130">
        <f t="shared" si="20"/>
        <v>0.15440647439725749</v>
      </c>
      <c r="G23" s="130">
        <f t="shared" ref="G23:K23" si="21">$F$23</f>
        <v>0.15440647439725749</v>
      </c>
      <c r="H23" s="130">
        <f t="shared" si="21"/>
        <v>0.15440647439725749</v>
      </c>
      <c r="I23" s="130">
        <f t="shared" si="21"/>
        <v>0.15440647439725749</v>
      </c>
      <c r="J23" s="130">
        <f t="shared" si="21"/>
        <v>0.15440647439725749</v>
      </c>
      <c r="K23" s="130">
        <f t="shared" si="21"/>
        <v>0.15440647439725749</v>
      </c>
      <c r="L23" s="131" t="s">
        <v>135</v>
      </c>
    </row>
    <row r="24" spans="1:12" outlineLevel="1" x14ac:dyDescent="0.25">
      <c r="A24" s="14"/>
      <c r="B24" s="13"/>
      <c r="C24" s="76"/>
      <c r="D24" s="13"/>
      <c r="E24" s="13"/>
      <c r="F24" s="13"/>
      <c r="G24" s="2"/>
      <c r="H24" s="2"/>
      <c r="I24" s="2"/>
      <c r="J24" s="2"/>
      <c r="K24" s="2"/>
    </row>
    <row r="25" spans="1:12" outlineLevel="1" x14ac:dyDescent="0.25">
      <c r="A25" s="14"/>
      <c r="B25" s="13" t="s">
        <v>137</v>
      </c>
      <c r="C25" s="76"/>
      <c r="D25" s="79">
        <v>73213</v>
      </c>
      <c r="E25" s="79">
        <v>85622</v>
      </c>
      <c r="F25" s="79">
        <v>88544</v>
      </c>
      <c r="G25" s="26">
        <f t="shared" ref="G25:K25" si="22">G27*G8</f>
        <v>98700.295747222015</v>
      </c>
      <c r="H25" s="26">
        <f t="shared" si="22"/>
        <v>110057.67590307987</v>
      </c>
      <c r="I25" s="26">
        <f t="shared" si="22"/>
        <v>122763.42628602493</v>
      </c>
      <c r="J25" s="26">
        <f t="shared" si="22"/>
        <v>136983.63506725698</v>
      </c>
      <c r="K25" s="26">
        <f t="shared" si="22"/>
        <v>152905.69426662728</v>
      </c>
    </row>
    <row r="26" spans="1:12" s="129" customFormat="1" outlineLevel="1" x14ac:dyDescent="0.25">
      <c r="A26" s="125"/>
      <c r="B26" s="126" t="s">
        <v>2</v>
      </c>
      <c r="C26" s="121"/>
      <c r="D26" s="127" t="s">
        <v>152</v>
      </c>
      <c r="E26" s="134">
        <f t="shared" ref="E26:K26" si="23">IFERROR(E25/D25-1,0)</f>
        <v>0.16949175692841445</v>
      </c>
      <c r="F26" s="134">
        <f t="shared" si="23"/>
        <v>3.4126743126766446E-2</v>
      </c>
      <c r="G26" s="134">
        <f t="shared" si="23"/>
        <v>0.11470337625612137</v>
      </c>
      <c r="H26" s="134">
        <f t="shared" si="23"/>
        <v>0.11506936296264869</v>
      </c>
      <c r="I26" s="134">
        <f t="shared" si="23"/>
        <v>0.11544629012640728</v>
      </c>
      <c r="J26" s="134">
        <f t="shared" si="23"/>
        <v>0.1158342448678531</v>
      </c>
      <c r="K26" s="134">
        <f t="shared" si="23"/>
        <v>0.11623329452129672</v>
      </c>
    </row>
    <row r="27" spans="1:12" s="129" customFormat="1" outlineLevel="1" x14ac:dyDescent="0.25">
      <c r="A27" s="125"/>
      <c r="B27" s="126" t="s">
        <v>10</v>
      </c>
      <c r="C27" s="121"/>
      <c r="D27" s="130">
        <f t="shared" ref="D27:F27" si="24">IFERROR(D25/D8,0)</f>
        <v>0.14244245432241923</v>
      </c>
      <c r="E27" s="130">
        <f t="shared" si="24"/>
        <v>0.14896352549214054</v>
      </c>
      <c r="F27" s="130">
        <f t="shared" si="24"/>
        <v>0.13879261833440706</v>
      </c>
      <c r="G27" s="130">
        <f t="shared" ref="G27:K27" si="25">$F$27</f>
        <v>0.13879261833440706</v>
      </c>
      <c r="H27" s="130">
        <f t="shared" si="25"/>
        <v>0.13879261833440706</v>
      </c>
      <c r="I27" s="130">
        <f t="shared" si="25"/>
        <v>0.13879261833440706</v>
      </c>
      <c r="J27" s="130">
        <f t="shared" si="25"/>
        <v>0.13879261833440706</v>
      </c>
      <c r="K27" s="130">
        <f t="shared" si="25"/>
        <v>0.13879261833440706</v>
      </c>
      <c r="L27" s="131" t="s">
        <v>135</v>
      </c>
    </row>
    <row r="28" spans="1:12" outlineLevel="1" x14ac:dyDescent="0.25">
      <c r="A28" s="14"/>
      <c r="B28" s="13"/>
      <c r="C28" s="76"/>
      <c r="D28" s="13"/>
      <c r="E28" s="13"/>
      <c r="F28" s="13"/>
      <c r="G28" s="2"/>
      <c r="H28" s="2"/>
      <c r="I28" s="2"/>
      <c r="J28" s="2"/>
      <c r="K28" s="2"/>
    </row>
    <row r="29" spans="1:12" outlineLevel="1" x14ac:dyDescent="0.25">
      <c r="A29" s="14"/>
      <c r="B29" s="13" t="s">
        <v>138</v>
      </c>
      <c r="C29" s="76"/>
      <c r="D29" s="79">
        <v>42238</v>
      </c>
      <c r="E29" s="79">
        <v>44370</v>
      </c>
      <c r="F29" s="79">
        <v>43907</v>
      </c>
      <c r="G29" s="26">
        <f t="shared" ref="G29:K29" si="26">G31*G8</f>
        <v>48943.281141277526</v>
      </c>
      <c r="H29" s="26">
        <f t="shared" si="26"/>
        <v>54575.153323506143</v>
      </c>
      <c r="I29" s="26">
        <f t="shared" si="26"/>
        <v>60875.652307784796</v>
      </c>
      <c r="J29" s="26">
        <f t="shared" si="26"/>
        <v>67927.137523695026</v>
      </c>
      <c r="K29" s="26">
        <f t="shared" si="26"/>
        <v>75822.53250547529</v>
      </c>
    </row>
    <row r="30" spans="1:12" s="129" customFormat="1" outlineLevel="1" x14ac:dyDescent="0.25">
      <c r="A30" s="125"/>
      <c r="B30" s="126" t="s">
        <v>2</v>
      </c>
      <c r="C30" s="121"/>
      <c r="D30" s="127" t="s">
        <v>152</v>
      </c>
      <c r="E30" s="134">
        <f t="shared" ref="E30:F30" si="27">IFERROR(E29/D29-1,0)</f>
        <v>5.04758748046783E-2</v>
      </c>
      <c r="F30" s="134">
        <f t="shared" si="27"/>
        <v>-1.0434978589136779E-2</v>
      </c>
      <c r="G30" s="134">
        <f t="shared" ref="G30" si="28">IFERROR(G29/F29-1,0)</f>
        <v>0.11470337625612159</v>
      </c>
      <c r="H30" s="134">
        <f t="shared" ref="H30" si="29">IFERROR(H29/G29-1,0)</f>
        <v>0.11506936296264869</v>
      </c>
      <c r="I30" s="134">
        <f t="shared" ref="I30" si="30">IFERROR(I29/H29-1,0)</f>
        <v>0.11544629012640728</v>
      </c>
      <c r="J30" s="134">
        <f t="shared" ref="J30" si="31">IFERROR(J29/I29-1,0)</f>
        <v>0.1158342448678531</v>
      </c>
      <c r="K30" s="134">
        <f t="shared" ref="K30" si="32">IFERROR(K29/J29-1,0)</f>
        <v>0.11623329452129672</v>
      </c>
    </row>
    <row r="31" spans="1:12" s="129" customFormat="1" outlineLevel="1" x14ac:dyDescent="0.25">
      <c r="A31" s="125"/>
      <c r="B31" s="126" t="s">
        <v>10</v>
      </c>
      <c r="C31" s="121"/>
      <c r="D31" s="130">
        <f t="shared" ref="D31:F31" si="33">IFERROR(D29/D8,0)</f>
        <v>8.2177815219569517E-2</v>
      </c>
      <c r="E31" s="130">
        <f t="shared" si="33"/>
        <v>7.7194081265168718E-2</v>
      </c>
      <c r="F31" s="130">
        <f t="shared" si="33"/>
        <v>6.8824172086293947E-2</v>
      </c>
      <c r="G31" s="130">
        <f t="shared" ref="G31:K31" si="34">$F$31</f>
        <v>6.8824172086293947E-2</v>
      </c>
      <c r="H31" s="130">
        <f t="shared" si="34"/>
        <v>6.8824172086293947E-2</v>
      </c>
      <c r="I31" s="130">
        <f t="shared" si="34"/>
        <v>6.8824172086293947E-2</v>
      </c>
      <c r="J31" s="130">
        <f t="shared" si="34"/>
        <v>6.8824172086293947E-2</v>
      </c>
      <c r="K31" s="130">
        <f t="shared" si="34"/>
        <v>6.8824172086293947E-2</v>
      </c>
      <c r="L31" s="131" t="s">
        <v>135</v>
      </c>
    </row>
    <row r="32" spans="1:12" outlineLevel="1" x14ac:dyDescent="0.25">
      <c r="A32" s="14"/>
      <c r="B32" s="13"/>
      <c r="C32" s="76"/>
      <c r="D32" s="27"/>
      <c r="E32" s="27"/>
      <c r="F32" s="27"/>
      <c r="G32" s="2"/>
      <c r="H32" s="2"/>
      <c r="I32" s="2"/>
      <c r="J32" s="2"/>
      <c r="K32" s="2"/>
    </row>
    <row r="33" spans="1:12" outlineLevel="1" x14ac:dyDescent="0.25">
      <c r="A33" s="14"/>
      <c r="B33" s="13" t="s">
        <v>9</v>
      </c>
      <c r="C33" s="76"/>
      <c r="D33" s="79">
        <v>11891</v>
      </c>
      <c r="E33" s="79">
        <v>11816</v>
      </c>
      <c r="F33" s="79">
        <v>11359</v>
      </c>
      <c r="G33" s="26">
        <f t="shared" ref="G33:K33" si="35">G35*G8</f>
        <v>12661.915650893285</v>
      </c>
      <c r="H33" s="26">
        <f t="shared" si="35"/>
        <v>14118.914218728365</v>
      </c>
      <c r="I33" s="26">
        <f t="shared" si="35"/>
        <v>15748.890485893537</v>
      </c>
      <c r="J33" s="26">
        <f t="shared" si="35"/>
        <v>17573.151322833532</v>
      </c>
      <c r="K33" s="26">
        <f t="shared" si="35"/>
        <v>19615.736596207757</v>
      </c>
    </row>
    <row r="34" spans="1:12" s="129" customFormat="1" outlineLevel="1" x14ac:dyDescent="0.25">
      <c r="A34" s="125"/>
      <c r="B34" s="126" t="s">
        <v>2</v>
      </c>
      <c r="C34" s="121"/>
      <c r="D34" s="127" t="s">
        <v>152</v>
      </c>
      <c r="E34" s="127">
        <f t="shared" ref="E34:K34" si="36">IFERROR(E33/D33-1,0)</f>
        <v>-6.3072912286603611E-3</v>
      </c>
      <c r="F34" s="127">
        <f t="shared" si="36"/>
        <v>-3.8676371022342559E-2</v>
      </c>
      <c r="G34" s="127">
        <f t="shared" si="36"/>
        <v>0.11470337625612159</v>
      </c>
      <c r="H34" s="127">
        <f t="shared" si="36"/>
        <v>0.11506936296264869</v>
      </c>
      <c r="I34" s="127">
        <f t="shared" si="36"/>
        <v>0.11544629012640728</v>
      </c>
      <c r="J34" s="127">
        <f t="shared" si="36"/>
        <v>0.1158342448678531</v>
      </c>
      <c r="K34" s="127">
        <f t="shared" si="36"/>
        <v>0.11623329452129672</v>
      </c>
    </row>
    <row r="35" spans="1:12" s="129" customFormat="1" outlineLevel="1" x14ac:dyDescent="0.25">
      <c r="A35" s="125"/>
      <c r="B35" s="126" t="s">
        <v>10</v>
      </c>
      <c r="C35" s="121"/>
      <c r="D35" s="130">
        <f t="shared" ref="D35:F35" si="37">IFERROR(D33/D8,0)</f>
        <v>2.3135006410717866E-2</v>
      </c>
      <c r="E35" s="130">
        <f t="shared" si="37"/>
        <v>2.0557251841993092E-2</v>
      </c>
      <c r="F35" s="130">
        <f t="shared" si="37"/>
        <v>1.7805219457676748E-2</v>
      </c>
      <c r="G35" s="130">
        <f t="shared" ref="G35:K35" si="38">$F$35</f>
        <v>1.7805219457676748E-2</v>
      </c>
      <c r="H35" s="130">
        <f t="shared" si="38"/>
        <v>1.7805219457676748E-2</v>
      </c>
      <c r="I35" s="130">
        <f t="shared" si="38"/>
        <v>1.7805219457676748E-2</v>
      </c>
      <c r="J35" s="130">
        <f t="shared" si="38"/>
        <v>1.7805219457676748E-2</v>
      </c>
      <c r="K35" s="130">
        <f t="shared" si="38"/>
        <v>1.7805219457676748E-2</v>
      </c>
      <c r="L35" s="131" t="s">
        <v>135</v>
      </c>
    </row>
    <row r="36" spans="1:12" outlineLevel="1" x14ac:dyDescent="0.25">
      <c r="A36" s="14"/>
      <c r="B36" s="13"/>
      <c r="C36" s="76"/>
      <c r="D36" s="27"/>
      <c r="E36" s="27"/>
      <c r="F36" s="27"/>
      <c r="G36" s="2"/>
      <c r="H36" s="2"/>
      <c r="I36" s="2"/>
      <c r="J36" s="2"/>
      <c r="K36" s="2"/>
    </row>
    <row r="37" spans="1:12" outlineLevel="1" x14ac:dyDescent="0.25">
      <c r="A37" s="14"/>
      <c r="B37" s="13" t="s">
        <v>18</v>
      </c>
      <c r="C37" s="76"/>
      <c r="D37" s="79">
        <v>1263</v>
      </c>
      <c r="E37" s="79">
        <v>767</v>
      </c>
      <c r="F37" s="79">
        <v>763</v>
      </c>
      <c r="G37" s="26">
        <f t="shared" ref="G37:K37" si="39">G39*G8</f>
        <v>850.5186760834207</v>
      </c>
      <c r="H37" s="26">
        <f t="shared" si="39"/>
        <v>948.38731832817518</v>
      </c>
      <c r="I37" s="26">
        <f t="shared" si="39"/>
        <v>1057.8751158320949</v>
      </c>
      <c r="J37" s="26">
        <f t="shared" si="39"/>
        <v>1180.4132810389985</v>
      </c>
      <c r="K37" s="26">
        <f t="shared" si="39"/>
        <v>1317.6166055908545</v>
      </c>
    </row>
    <row r="38" spans="1:12" s="129" customFormat="1" outlineLevel="1" x14ac:dyDescent="0.25">
      <c r="A38" s="125"/>
      <c r="B38" s="126" t="s">
        <v>2</v>
      </c>
      <c r="C38" s="121"/>
      <c r="D38" s="127" t="s">
        <v>152</v>
      </c>
      <c r="E38" s="127">
        <f t="shared" ref="E38:F38" si="40">IFERROR(E37/D37-1,0)</f>
        <v>-0.3927157561361837</v>
      </c>
      <c r="F38" s="127">
        <f t="shared" si="40"/>
        <v>-5.2151238591916504E-3</v>
      </c>
      <c r="G38" s="127">
        <f t="shared" ref="G38" si="41">IFERROR(G37/F37-1,0)</f>
        <v>0.11470337625612159</v>
      </c>
      <c r="H38" s="127">
        <f t="shared" ref="H38" si="42">IFERROR(H37/G37-1,0)</f>
        <v>0.11506936296264869</v>
      </c>
      <c r="I38" s="127">
        <f t="shared" ref="I38" si="43">IFERROR(I37/H37-1,0)</f>
        <v>0.11544629012640706</v>
      </c>
      <c r="J38" s="127">
        <f t="shared" ref="J38" si="44">IFERROR(J37/I37-1,0)</f>
        <v>0.11583424486785332</v>
      </c>
      <c r="K38" s="127">
        <f t="shared" ref="K38" si="45">IFERROR(K37/J37-1,0)</f>
        <v>0.11623329452129672</v>
      </c>
    </row>
    <row r="39" spans="1:12" s="129" customFormat="1" outlineLevel="1" x14ac:dyDescent="0.25">
      <c r="A39" s="125"/>
      <c r="B39" s="126" t="s">
        <v>10</v>
      </c>
      <c r="C39" s="121"/>
      <c r="D39" s="130">
        <f t="shared" ref="D39:F39" si="46">IFERROR(D37/D8,0)</f>
        <v>2.4572797154769712E-3</v>
      </c>
      <c r="E39" s="130">
        <f t="shared" si="46"/>
        <v>1.334411997529511E-3</v>
      </c>
      <c r="F39" s="130">
        <f t="shared" si="46"/>
        <v>1.1960016239288104E-3</v>
      </c>
      <c r="G39" s="130">
        <f t="shared" ref="G39:K39" si="47">$F$39</f>
        <v>1.1960016239288104E-3</v>
      </c>
      <c r="H39" s="130">
        <f t="shared" si="47"/>
        <v>1.1960016239288104E-3</v>
      </c>
      <c r="I39" s="130">
        <f t="shared" si="47"/>
        <v>1.1960016239288104E-3</v>
      </c>
      <c r="J39" s="130">
        <f t="shared" si="47"/>
        <v>1.1960016239288104E-3</v>
      </c>
      <c r="K39" s="130">
        <f t="shared" si="47"/>
        <v>1.1960016239288104E-3</v>
      </c>
      <c r="L39" s="131" t="s">
        <v>135</v>
      </c>
    </row>
    <row r="40" spans="1:12" outlineLevel="1" x14ac:dyDescent="0.25">
      <c r="A40" s="14"/>
      <c r="B40" s="13"/>
      <c r="C40" s="76"/>
      <c r="D40" s="27"/>
      <c r="E40" s="27"/>
      <c r="F40" s="27"/>
      <c r="G40" s="2"/>
      <c r="H40" s="2"/>
      <c r="I40" s="2"/>
      <c r="J40" s="2"/>
      <c r="K40" s="2"/>
    </row>
    <row r="41" spans="1:12" outlineLevel="1" x14ac:dyDescent="0.25">
      <c r="A41" s="14"/>
      <c r="B41" s="23" t="s">
        <v>19</v>
      </c>
      <c r="C41" s="91"/>
      <c r="D41" s="24">
        <f t="shared" ref="D41:K41" si="48">D21+D25+D29+D33+D37</f>
        <v>212904</v>
      </c>
      <c r="E41" s="24">
        <f t="shared" si="48"/>
        <v>233194</v>
      </c>
      <c r="F41" s="24">
        <f t="shared" si="48"/>
        <v>243078</v>
      </c>
      <c r="G41" s="24">
        <f t="shared" si="48"/>
        <v>270959.8672935855</v>
      </c>
      <c r="H41" s="24">
        <f t="shared" si="48"/>
        <v>302139.04661150218</v>
      </c>
      <c r="I41" s="24">
        <f t="shared" si="48"/>
        <v>337019.87864512968</v>
      </c>
      <c r="J41" s="24">
        <f t="shared" si="48"/>
        <v>376058.32179344387</v>
      </c>
      <c r="K41" s="24">
        <f t="shared" si="48"/>
        <v>419768.81946764578</v>
      </c>
    </row>
    <row r="42" spans="1:12" s="129" customFormat="1" outlineLevel="1" x14ac:dyDescent="0.25">
      <c r="A42" s="125"/>
      <c r="B42" s="132" t="s">
        <v>2</v>
      </c>
      <c r="C42" s="133"/>
      <c r="D42" s="127" t="s">
        <v>152</v>
      </c>
      <c r="E42" s="128">
        <f t="shared" ref="E42:K42" si="49">IFERROR(E41/D41-1,0)</f>
        <v>9.5301168601811037E-2</v>
      </c>
      <c r="F42" s="128">
        <f t="shared" si="49"/>
        <v>4.2385310085165218E-2</v>
      </c>
      <c r="G42" s="128">
        <f t="shared" si="49"/>
        <v>0.11470337625612159</v>
      </c>
      <c r="H42" s="128">
        <f t="shared" si="49"/>
        <v>0.11506936296264869</v>
      </c>
      <c r="I42" s="128">
        <f t="shared" si="49"/>
        <v>0.11544629012640706</v>
      </c>
      <c r="J42" s="128">
        <f t="shared" si="49"/>
        <v>0.11583424486785332</v>
      </c>
      <c r="K42" s="128">
        <f t="shared" si="49"/>
        <v>0.11623329452129672</v>
      </c>
    </row>
    <row r="43" spans="1:12" s="129" customFormat="1" outlineLevel="1" x14ac:dyDescent="0.25">
      <c r="A43" s="125"/>
      <c r="B43" s="132" t="s">
        <v>10</v>
      </c>
      <c r="C43" s="133"/>
      <c r="D43" s="128">
        <f t="shared" ref="D43:K43" si="50">IFERROR(D41/D8,0)</f>
        <v>0.4142238167410206</v>
      </c>
      <c r="E43" s="128">
        <f t="shared" si="50"/>
        <v>0.40570648155397238</v>
      </c>
      <c r="F43" s="128">
        <f t="shared" si="50"/>
        <v>0.38102448589956406</v>
      </c>
      <c r="G43" s="128">
        <f t="shared" si="50"/>
        <v>0.38102448589956406</v>
      </c>
      <c r="H43" s="128">
        <f t="shared" si="50"/>
        <v>0.38102448589956406</v>
      </c>
      <c r="I43" s="128">
        <f t="shared" si="50"/>
        <v>0.381024485899564</v>
      </c>
      <c r="J43" s="128">
        <f t="shared" si="50"/>
        <v>0.38102448589956406</v>
      </c>
      <c r="K43" s="128">
        <f t="shared" si="50"/>
        <v>0.38102448589956406</v>
      </c>
      <c r="L43" s="131"/>
    </row>
    <row r="44" spans="1:12" outlineLevel="1" x14ac:dyDescent="0.25">
      <c r="A44" s="14"/>
      <c r="B44" s="13"/>
      <c r="C44" s="76"/>
      <c r="D44" s="13"/>
      <c r="E44" s="13"/>
      <c r="F44" s="13"/>
      <c r="G44" s="2"/>
      <c r="H44" s="2"/>
      <c r="I44" s="2"/>
      <c r="J44" s="2"/>
      <c r="K44" s="2"/>
    </row>
    <row r="45" spans="1:12" outlineLevel="1" x14ac:dyDescent="0.25">
      <c r="A45" s="14"/>
      <c r="B45" s="17" t="s">
        <v>20</v>
      </c>
      <c r="C45" s="89"/>
      <c r="D45" s="18">
        <f t="shared" ref="D45:K45" si="51">D15-D41</f>
        <v>12248</v>
      </c>
      <c r="E45" s="18">
        <f t="shared" si="51"/>
        <v>36852</v>
      </c>
      <c r="F45" s="18">
        <f t="shared" si="51"/>
        <v>68593</v>
      </c>
      <c r="G45" s="18">
        <f t="shared" si="51"/>
        <v>76460.848687536141</v>
      </c>
      <c r="H45" s="18">
        <f t="shared" si="51"/>
        <v>85259.149837594421</v>
      </c>
      <c r="I45" s="18">
        <f t="shared" si="51"/>
        <v>95102.002385676198</v>
      </c>
      <c r="J45" s="18">
        <f t="shared" si="51"/>
        <v>106118.07101744175</v>
      </c>
      <c r="K45" s="18">
        <f t="shared" si="51"/>
        <v>118452.52402004384</v>
      </c>
    </row>
    <row r="46" spans="1:12" s="129" customFormat="1" outlineLevel="1" x14ac:dyDescent="0.25">
      <c r="A46" s="125"/>
      <c r="B46" s="126" t="s">
        <v>2</v>
      </c>
      <c r="C46" s="121"/>
      <c r="D46" s="127" t="s">
        <v>152</v>
      </c>
      <c r="E46" s="127">
        <f t="shared" ref="E46:K46" si="52">IFERROR(E45/D45-1,0)</f>
        <v>2.0088177661659046</v>
      </c>
      <c r="F46" s="127">
        <f t="shared" si="52"/>
        <v>0.86131010528600882</v>
      </c>
      <c r="G46" s="127">
        <f t="shared" si="52"/>
        <v>0.11470337625612159</v>
      </c>
      <c r="H46" s="127">
        <f t="shared" si="52"/>
        <v>0.11506936296264891</v>
      </c>
      <c r="I46" s="127">
        <f t="shared" si="52"/>
        <v>0.1154462901264075</v>
      </c>
      <c r="J46" s="127">
        <f t="shared" si="52"/>
        <v>0.11583424486785288</v>
      </c>
      <c r="K46" s="127">
        <f t="shared" si="52"/>
        <v>0.11623329452129583</v>
      </c>
    </row>
    <row r="47" spans="1:12" s="129" customFormat="1" outlineLevel="1" x14ac:dyDescent="0.25">
      <c r="A47" s="125"/>
      <c r="B47" s="126" t="s">
        <v>10</v>
      </c>
      <c r="C47" s="121"/>
      <c r="D47" s="130">
        <f t="shared" ref="D47:K47" si="53">IFERROR(D45/D8,0)</f>
        <v>2.3829581912242232E-2</v>
      </c>
      <c r="E47" s="130">
        <f t="shared" si="53"/>
        <v>6.4114407996033296E-2</v>
      </c>
      <c r="F47" s="130">
        <f t="shared" si="53"/>
        <v>0.1075194487420038</v>
      </c>
      <c r="G47" s="130">
        <f t="shared" si="53"/>
        <v>0.1075194487420038</v>
      </c>
      <c r="H47" s="130">
        <f t="shared" si="53"/>
        <v>0.10751944874200384</v>
      </c>
      <c r="I47" s="130">
        <f t="shared" si="53"/>
        <v>0.10751944874200386</v>
      </c>
      <c r="J47" s="130">
        <f t="shared" si="53"/>
        <v>0.10751944874200382</v>
      </c>
      <c r="K47" s="130">
        <f t="shared" si="53"/>
        <v>0.10751944874200375</v>
      </c>
      <c r="L47" s="131" t="s">
        <v>135</v>
      </c>
    </row>
    <row r="48" spans="1:12" outlineLevel="1" x14ac:dyDescent="0.25">
      <c r="A48" s="14"/>
      <c r="B48" s="13"/>
      <c r="C48" s="76"/>
      <c r="D48" s="13"/>
      <c r="E48" s="13"/>
      <c r="F48" s="13"/>
      <c r="G48" s="2"/>
      <c r="H48" s="2"/>
      <c r="I48" s="2"/>
      <c r="J48" s="2"/>
      <c r="K48" s="2"/>
    </row>
    <row r="49" spans="1:12" outlineLevel="1" x14ac:dyDescent="0.25">
      <c r="A49" s="14"/>
      <c r="B49" s="13" t="s">
        <v>21</v>
      </c>
      <c r="C49" s="76"/>
      <c r="D49" s="81">
        <v>989</v>
      </c>
      <c r="E49" s="81">
        <v>2949</v>
      </c>
      <c r="F49" s="81">
        <v>4677</v>
      </c>
      <c r="G49" s="7">
        <f t="shared" ref="G49:K49" ca="1" si="54">G153*G154</f>
        <v>7084.7891431608732</v>
      </c>
      <c r="H49" s="7">
        <f t="shared" ca="1" si="54"/>
        <v>11581.698908334914</v>
      </c>
      <c r="I49" s="7">
        <f t="shared" ca="1" si="54"/>
        <v>16841.230944114657</v>
      </c>
      <c r="J49" s="7">
        <f t="shared" ca="1" si="54"/>
        <v>22880.32374420718</v>
      </c>
      <c r="K49" s="7">
        <f t="shared" ca="1" si="54"/>
        <v>29797.825844200241</v>
      </c>
    </row>
    <row r="50" spans="1:12" outlineLevel="1" x14ac:dyDescent="0.25">
      <c r="A50" s="14"/>
      <c r="B50" s="13" t="s">
        <v>22</v>
      </c>
      <c r="C50" s="76"/>
      <c r="D50" s="81">
        <v>-2367</v>
      </c>
      <c r="E50" s="81">
        <v>-3182</v>
      </c>
      <c r="F50" s="81">
        <v>-2406</v>
      </c>
      <c r="G50" s="29">
        <f t="shared" ref="G50:K50" si="55">-G155*G156</f>
        <v>-2406</v>
      </c>
      <c r="H50" s="29">
        <f t="shared" si="55"/>
        <v>-2406</v>
      </c>
      <c r="I50" s="29">
        <f t="shared" si="55"/>
        <v>-2406</v>
      </c>
      <c r="J50" s="29">
        <f t="shared" si="55"/>
        <v>-2406</v>
      </c>
      <c r="K50" s="29">
        <f t="shared" si="55"/>
        <v>-2406</v>
      </c>
    </row>
    <row r="51" spans="1:12" outlineLevel="1" x14ac:dyDescent="0.25">
      <c r="A51" s="14"/>
      <c r="B51" s="2" t="s">
        <v>23</v>
      </c>
      <c r="C51" s="73"/>
      <c r="D51" s="81">
        <v>-16806</v>
      </c>
      <c r="E51" s="81">
        <v>938</v>
      </c>
      <c r="F51" s="81">
        <v>-2250</v>
      </c>
      <c r="G51" s="81">
        <v>0</v>
      </c>
      <c r="H51" s="81">
        <v>0</v>
      </c>
      <c r="I51" s="81">
        <v>0</v>
      </c>
      <c r="J51" s="81">
        <v>0</v>
      </c>
      <c r="K51" s="81">
        <v>0</v>
      </c>
    </row>
    <row r="52" spans="1:12" outlineLevel="1" x14ac:dyDescent="0.25">
      <c r="A52" s="14"/>
      <c r="B52" s="23" t="s">
        <v>24</v>
      </c>
      <c r="C52" s="91"/>
      <c r="D52" s="30">
        <f t="shared" ref="D52:K52" si="56">SUM(D49:D51)</f>
        <v>-18184</v>
      </c>
      <c r="E52" s="30">
        <f t="shared" si="56"/>
        <v>705</v>
      </c>
      <c r="F52" s="30">
        <f t="shared" si="56"/>
        <v>21</v>
      </c>
      <c r="G52" s="30">
        <f t="shared" ca="1" si="56"/>
        <v>4678.7891431608732</v>
      </c>
      <c r="H52" s="30">
        <f t="shared" ca="1" si="56"/>
        <v>9175.6989083349144</v>
      </c>
      <c r="I52" s="30">
        <f t="shared" ca="1" si="56"/>
        <v>14435.230944114657</v>
      </c>
      <c r="J52" s="30">
        <f t="shared" ca="1" si="56"/>
        <v>20474.32374420718</v>
      </c>
      <c r="K52" s="30">
        <f t="shared" ca="1" si="56"/>
        <v>27391.825844200241</v>
      </c>
      <c r="L52" s="87"/>
    </row>
    <row r="53" spans="1:12" outlineLevel="1" x14ac:dyDescent="0.25">
      <c r="A53" s="14"/>
      <c r="B53" s="13"/>
      <c r="C53" s="76"/>
      <c r="D53" s="13"/>
      <c r="E53" s="13"/>
      <c r="F53" s="13"/>
      <c r="G53" s="2"/>
      <c r="H53" s="2"/>
      <c r="I53" s="2"/>
      <c r="J53" s="2"/>
      <c r="K53" s="2"/>
    </row>
    <row r="54" spans="1:12" outlineLevel="1" x14ac:dyDescent="0.25">
      <c r="A54" s="14"/>
      <c r="B54" s="13" t="s">
        <v>25</v>
      </c>
      <c r="C54" s="76"/>
      <c r="D54" s="31">
        <f t="shared" ref="D54:K54" si="57">D45+D52</f>
        <v>-5936</v>
      </c>
      <c r="E54" s="31">
        <f t="shared" si="57"/>
        <v>37557</v>
      </c>
      <c r="F54" s="31">
        <f t="shared" si="57"/>
        <v>68614</v>
      </c>
      <c r="G54" s="31">
        <f t="shared" ca="1" si="57"/>
        <v>81139.637830697015</v>
      </c>
      <c r="H54" s="31">
        <f t="shared" ca="1" si="57"/>
        <v>94434.848745929339</v>
      </c>
      <c r="I54" s="31">
        <f t="shared" ca="1" si="57"/>
        <v>109537.23332979085</v>
      </c>
      <c r="J54" s="31">
        <f t="shared" ca="1" si="57"/>
        <v>126592.39476164893</v>
      </c>
      <c r="K54" s="31">
        <f t="shared" ca="1" si="57"/>
        <v>145844.34986424408</v>
      </c>
    </row>
    <row r="55" spans="1:12" outlineLevel="1" x14ac:dyDescent="0.25">
      <c r="A55" s="14"/>
      <c r="B55" s="13"/>
      <c r="C55" s="76"/>
      <c r="D55" s="31"/>
      <c r="E55" s="31"/>
      <c r="F55" s="31"/>
      <c r="G55" s="31"/>
      <c r="H55" s="31"/>
      <c r="I55" s="31"/>
      <c r="J55" s="31"/>
      <c r="K55" s="31"/>
    </row>
    <row r="56" spans="1:12" outlineLevel="1" x14ac:dyDescent="0.25">
      <c r="A56" s="14"/>
      <c r="B56" s="13" t="s">
        <v>26</v>
      </c>
      <c r="C56" s="76"/>
      <c r="D56" s="81">
        <v>3217</v>
      </c>
      <c r="E56" s="81">
        <v>-7120</v>
      </c>
      <c r="F56" s="81">
        <v>-9265</v>
      </c>
      <c r="G56" s="32">
        <f t="shared" ref="G56:K56" ca="1" si="58">-G57*G54</f>
        <v>-19473.513079367283</v>
      </c>
      <c r="H56" s="32">
        <f t="shared" ca="1" si="58"/>
        <v>-22664.363699023041</v>
      </c>
      <c r="I56" s="32">
        <f t="shared" ca="1" si="58"/>
        <v>-26288.935999149802</v>
      </c>
      <c r="J56" s="32">
        <f t="shared" ca="1" si="58"/>
        <v>-30382.174742795742</v>
      </c>
      <c r="K56" s="32">
        <f t="shared" ca="1" si="58"/>
        <v>-35002.643967418582</v>
      </c>
    </row>
    <row r="57" spans="1:12" outlineLevel="1" x14ac:dyDescent="0.25">
      <c r="A57" s="14"/>
      <c r="B57" s="8" t="s">
        <v>27</v>
      </c>
      <c r="C57" s="74"/>
      <c r="D57" s="20"/>
      <c r="E57" s="20"/>
      <c r="F57" s="20"/>
      <c r="G57" s="82">
        <v>0.24</v>
      </c>
      <c r="H57" s="82">
        <v>0.24</v>
      </c>
      <c r="I57" s="82">
        <v>0.24</v>
      </c>
      <c r="J57" s="82">
        <v>0.24</v>
      </c>
      <c r="K57" s="82">
        <v>0.24</v>
      </c>
      <c r="L57" s="88"/>
    </row>
    <row r="58" spans="1:12" outlineLevel="1" x14ac:dyDescent="0.25">
      <c r="A58" s="14"/>
      <c r="B58" s="13"/>
      <c r="C58" s="76"/>
      <c r="D58" s="31"/>
      <c r="E58" s="31"/>
      <c r="F58" s="31"/>
      <c r="G58" s="2"/>
      <c r="H58" s="2"/>
      <c r="I58" s="2"/>
      <c r="J58" s="2"/>
      <c r="K58" s="2"/>
    </row>
    <row r="59" spans="1:12" outlineLevel="1" x14ac:dyDescent="0.25">
      <c r="A59" s="14"/>
      <c r="B59" s="13" t="s">
        <v>28</v>
      </c>
      <c r="C59" s="76"/>
      <c r="D59" s="81">
        <v>-3</v>
      </c>
      <c r="E59" s="81">
        <v>-12</v>
      </c>
      <c r="F59" s="81">
        <v>-101</v>
      </c>
      <c r="G59" s="81">
        <v>0</v>
      </c>
      <c r="H59" s="81">
        <v>0</v>
      </c>
      <c r="I59" s="81">
        <v>0</v>
      </c>
      <c r="J59" s="81">
        <v>0</v>
      </c>
      <c r="K59" s="81">
        <v>0</v>
      </c>
    </row>
    <row r="60" spans="1:12" outlineLevel="1" x14ac:dyDescent="0.25">
      <c r="A60" s="14"/>
      <c r="B60" s="13"/>
      <c r="C60" s="76"/>
      <c r="D60" s="13"/>
      <c r="E60" s="13"/>
      <c r="F60" s="13"/>
      <c r="G60" s="2"/>
      <c r="H60" s="2"/>
      <c r="I60" s="2"/>
      <c r="J60" s="2"/>
      <c r="K60" s="2"/>
    </row>
    <row r="61" spans="1:12" outlineLevel="1" x14ac:dyDescent="0.25">
      <c r="A61" s="14"/>
      <c r="B61" s="109" t="s">
        <v>29</v>
      </c>
      <c r="C61" s="107"/>
      <c r="D61" s="108">
        <f t="shared" ref="D61:K61" si="59">D54+D56+D59</f>
        <v>-2722</v>
      </c>
      <c r="E61" s="108">
        <f t="shared" si="59"/>
        <v>30425</v>
      </c>
      <c r="F61" s="108">
        <f t="shared" si="59"/>
        <v>59248</v>
      </c>
      <c r="G61" s="108">
        <f t="shared" ca="1" si="59"/>
        <v>61666.124751329728</v>
      </c>
      <c r="H61" s="108">
        <f t="shared" ca="1" si="59"/>
        <v>71770.485046906295</v>
      </c>
      <c r="I61" s="108">
        <f t="shared" ca="1" si="59"/>
        <v>83248.297330641042</v>
      </c>
      <c r="J61" s="108">
        <f t="shared" ca="1" si="59"/>
        <v>96210.220018853186</v>
      </c>
      <c r="K61" s="108">
        <f t="shared" ca="1" si="59"/>
        <v>110841.7058968255</v>
      </c>
    </row>
    <row r="62" spans="1:12" s="129" customFormat="1" outlineLevel="1" x14ac:dyDescent="0.25">
      <c r="A62" s="125"/>
      <c r="B62" s="132" t="s">
        <v>2</v>
      </c>
      <c r="C62" s="135"/>
      <c r="D62" s="136" t="s">
        <v>152</v>
      </c>
      <c r="E62" s="130">
        <f t="shared" ref="E62:K62" si="60">IFERROR(E61/D61-1,0)</f>
        <v>-12.177443056576047</v>
      </c>
      <c r="F62" s="130">
        <f t="shared" si="60"/>
        <v>0.9473459326211997</v>
      </c>
      <c r="G62" s="130">
        <f t="shared" ca="1" si="60"/>
        <v>4.0813609764544401E-2</v>
      </c>
      <c r="H62" s="130">
        <f t="shared" ca="1" si="60"/>
        <v>0.16385593121543907</v>
      </c>
      <c r="I62" s="130">
        <f t="shared" ca="1" si="60"/>
        <v>0.15992384998141373</v>
      </c>
      <c r="J62" s="130">
        <f t="shared" ca="1" si="60"/>
        <v>0.15570195552145272</v>
      </c>
      <c r="K62" s="130">
        <f t="shared" ca="1" si="60"/>
        <v>0.15207829142377127</v>
      </c>
    </row>
    <row r="63" spans="1:12" s="129" customFormat="1" ht="16.5" outlineLevel="1" thickBot="1" x14ac:dyDescent="0.3">
      <c r="A63" s="125"/>
      <c r="B63" s="137" t="s">
        <v>155</v>
      </c>
      <c r="C63" s="138"/>
      <c r="D63" s="142">
        <f t="shared" ref="D63:K63" si="61">IFERROR(D61/D8,0)</f>
        <v>-5.2958950004183018E-3</v>
      </c>
      <c r="E63" s="143">
        <f t="shared" si="61"/>
        <v>5.2932835755978319E-2</v>
      </c>
      <c r="F63" s="143">
        <f t="shared" si="61"/>
        <v>9.2871171971866534E-2</v>
      </c>
      <c r="G63" s="143">
        <f t="shared" ca="1" si="61"/>
        <v>8.671506860215393E-2</v>
      </c>
      <c r="H63" s="143">
        <f t="shared" ca="1" si="61"/>
        <v>9.050903044293504E-2</v>
      </c>
      <c r="I63" s="143">
        <f t="shared" ca="1" si="61"/>
        <v>9.4118008171919246E-2</v>
      </c>
      <c r="J63" s="143">
        <f t="shared" ca="1" si="61"/>
        <v>9.7480756299026208E-2</v>
      </c>
      <c r="K63" s="143">
        <f t="shared" ca="1" si="61"/>
        <v>0.10061110317609907</v>
      </c>
    </row>
    <row r="64" spans="1:12" x14ac:dyDescent="0.25">
      <c r="A64" s="14"/>
      <c r="B64" s="2"/>
      <c r="C64" s="73"/>
      <c r="D64" s="2"/>
      <c r="E64" s="2"/>
      <c r="F64" s="2"/>
      <c r="G64" s="2"/>
      <c r="H64" s="2"/>
      <c r="I64" s="2"/>
      <c r="J64" s="2"/>
      <c r="K64" s="2"/>
    </row>
    <row r="65" spans="1:11" outlineLevel="1" x14ac:dyDescent="0.25">
      <c r="A65" s="14"/>
      <c r="B65" s="2" t="s">
        <v>30</v>
      </c>
      <c r="C65" s="73"/>
      <c r="D65" s="83">
        <v>-0.27</v>
      </c>
      <c r="E65" s="83">
        <v>2.95</v>
      </c>
      <c r="F65" s="83">
        <v>5.66</v>
      </c>
      <c r="G65" s="32">
        <f t="shared" ref="G65:K65" ca="1" si="62">G61/G87</f>
        <v>5.8010887721445323</v>
      </c>
      <c r="H65" s="32">
        <f t="shared" ca="1" si="62"/>
        <v>6.6518537684410868</v>
      </c>
      <c r="I65" s="32">
        <f t="shared" ca="1" si="62"/>
        <v>7.6016195395108968</v>
      </c>
      <c r="J65" s="32">
        <f t="shared" ca="1" si="62"/>
        <v>8.655375928022492</v>
      </c>
      <c r="K65" s="32">
        <f t="shared" ca="1" si="62"/>
        <v>9.8243061190015695</v>
      </c>
    </row>
    <row r="66" spans="1:11" outlineLevel="1" x14ac:dyDescent="0.25">
      <c r="A66" s="14"/>
      <c r="B66" s="2" t="s">
        <v>31</v>
      </c>
      <c r="C66" s="73"/>
      <c r="D66" s="83">
        <v>-0.27</v>
      </c>
      <c r="E66" s="83">
        <v>2.9</v>
      </c>
      <c r="F66" s="83">
        <v>5.53</v>
      </c>
      <c r="G66" s="32">
        <f t="shared" ref="G66:K66" ca="1" si="63">G61/G88</f>
        <v>5.6939597253144809</v>
      </c>
      <c r="H66" s="32">
        <f t="shared" ca="1" si="63"/>
        <v>6.5307959283593728</v>
      </c>
      <c r="I66" s="32">
        <f t="shared" ca="1" si="63"/>
        <v>7.4652846109036126</v>
      </c>
      <c r="J66" s="32">
        <f t="shared" ca="1" si="63"/>
        <v>8.5023954466045133</v>
      </c>
      <c r="K66" s="32">
        <f t="shared" ca="1" si="63"/>
        <v>9.653186665261531</v>
      </c>
    </row>
    <row r="67" spans="1:11" outlineLevel="1" x14ac:dyDescent="0.25">
      <c r="A67" s="14"/>
      <c r="B67" s="2"/>
      <c r="C67" s="73"/>
      <c r="D67" s="2"/>
      <c r="E67" s="2"/>
      <c r="F67" s="2"/>
      <c r="G67" s="2"/>
      <c r="H67" s="2"/>
      <c r="I67" s="2"/>
      <c r="J67" s="2"/>
      <c r="K67" s="2"/>
    </row>
    <row r="68" spans="1:11" outlineLevel="1" x14ac:dyDescent="0.25">
      <c r="A68" s="14"/>
      <c r="B68" s="34" t="s">
        <v>32</v>
      </c>
      <c r="C68" s="93"/>
      <c r="D68" s="42"/>
      <c r="E68" s="42"/>
      <c r="F68" s="42"/>
      <c r="G68" s="42"/>
      <c r="H68" s="42"/>
      <c r="I68" s="42"/>
      <c r="J68" s="42"/>
      <c r="K68" s="42"/>
    </row>
    <row r="69" spans="1:11" outlineLevel="1" x14ac:dyDescent="0.25">
      <c r="A69" s="14"/>
      <c r="B69" s="2" t="s">
        <v>33</v>
      </c>
      <c r="C69" s="73"/>
      <c r="D69" s="7">
        <f t="shared" ref="D69:K69" si="64">D45</f>
        <v>12248</v>
      </c>
      <c r="E69" s="7">
        <f t="shared" si="64"/>
        <v>36852</v>
      </c>
      <c r="F69" s="7">
        <f t="shared" si="64"/>
        <v>68593</v>
      </c>
      <c r="G69" s="7">
        <f t="shared" si="64"/>
        <v>76460.848687536141</v>
      </c>
      <c r="H69" s="7">
        <f t="shared" si="64"/>
        <v>85259.149837594421</v>
      </c>
      <c r="I69" s="7">
        <f t="shared" si="64"/>
        <v>95102.002385676198</v>
      </c>
      <c r="J69" s="7">
        <f t="shared" si="64"/>
        <v>106118.07101744175</v>
      </c>
      <c r="K69" s="7">
        <f t="shared" si="64"/>
        <v>118452.52402004384</v>
      </c>
    </row>
    <row r="70" spans="1:11" outlineLevel="1" x14ac:dyDescent="0.25">
      <c r="A70" s="14"/>
      <c r="B70" s="2" t="s">
        <v>34</v>
      </c>
      <c r="C70" s="73"/>
      <c r="D70" s="7">
        <f t="shared" ref="D70:K70" si="65">D164</f>
        <v>41921</v>
      </c>
      <c r="E70" s="7">
        <f t="shared" si="65"/>
        <v>48663</v>
      </c>
      <c r="F70" s="7">
        <f t="shared" si="65"/>
        <v>52795</v>
      </c>
      <c r="G70" s="7">
        <f t="shared" si="65"/>
        <v>59019.498245984985</v>
      </c>
      <c r="H70" s="7">
        <f t="shared" si="65"/>
        <v>65810.834311525643</v>
      </c>
      <c r="I70" s="7">
        <f t="shared" si="65"/>
        <v>73408.450982914947</v>
      </c>
      <c r="J70" s="7">
        <f t="shared" si="65"/>
        <v>81911.663469439707</v>
      </c>
      <c r="K70" s="7">
        <f t="shared" si="65"/>
        <v>91432.525974212433</v>
      </c>
    </row>
    <row r="71" spans="1:11" outlineLevel="1" x14ac:dyDescent="0.25">
      <c r="A71" s="15"/>
      <c r="B71" s="1" t="s">
        <v>35</v>
      </c>
      <c r="C71" s="94"/>
      <c r="D71" s="35">
        <f t="shared" ref="D71:K71" si="66">SUM(D69:D70)</f>
        <v>54169</v>
      </c>
      <c r="E71" s="35">
        <f t="shared" si="66"/>
        <v>85515</v>
      </c>
      <c r="F71" s="35">
        <f t="shared" si="66"/>
        <v>121388</v>
      </c>
      <c r="G71" s="35">
        <f t="shared" si="66"/>
        <v>135480.34693352113</v>
      </c>
      <c r="H71" s="35">
        <f t="shared" si="66"/>
        <v>151069.98414912005</v>
      </c>
      <c r="I71" s="35">
        <f t="shared" si="66"/>
        <v>168510.45336859114</v>
      </c>
      <c r="J71" s="35">
        <f t="shared" si="66"/>
        <v>188029.73448688147</v>
      </c>
      <c r="K71" s="35">
        <f t="shared" si="66"/>
        <v>209885.04999425629</v>
      </c>
    </row>
    <row r="72" spans="1:11" outlineLevel="1" x14ac:dyDescent="0.25">
      <c r="A72" s="14"/>
      <c r="B72" s="2" t="s">
        <v>36</v>
      </c>
      <c r="C72" s="73"/>
      <c r="D72" s="7">
        <f t="shared" ref="D72:K72" si="67">D37</f>
        <v>1263</v>
      </c>
      <c r="E72" s="7">
        <f t="shared" si="67"/>
        <v>767</v>
      </c>
      <c r="F72" s="7">
        <f t="shared" si="67"/>
        <v>763</v>
      </c>
      <c r="G72" s="7">
        <f t="shared" si="67"/>
        <v>850.5186760834207</v>
      </c>
      <c r="H72" s="7">
        <f t="shared" si="67"/>
        <v>948.38731832817518</v>
      </c>
      <c r="I72" s="7">
        <f t="shared" si="67"/>
        <v>1057.8751158320949</v>
      </c>
      <c r="J72" s="7">
        <f t="shared" si="67"/>
        <v>1180.4132810389985</v>
      </c>
      <c r="K72" s="7">
        <f t="shared" si="67"/>
        <v>1317.6166055908545</v>
      </c>
    </row>
    <row r="73" spans="1:11" outlineLevel="1" x14ac:dyDescent="0.25">
      <c r="A73" s="14"/>
      <c r="B73" s="2" t="s">
        <v>37</v>
      </c>
      <c r="C73" s="95" t="s">
        <v>38</v>
      </c>
      <c r="D73" s="7">
        <f t="shared" ref="D73:K73" si="68">IF($C$73="Y",D167,0)</f>
        <v>0</v>
      </c>
      <c r="E73" s="7">
        <f t="shared" si="68"/>
        <v>0</v>
      </c>
      <c r="F73" s="7">
        <f t="shared" si="68"/>
        <v>0</v>
      </c>
      <c r="G73" s="7">
        <f t="shared" si="68"/>
        <v>0</v>
      </c>
      <c r="H73" s="7">
        <f t="shared" si="68"/>
        <v>0</v>
      </c>
      <c r="I73" s="7">
        <f t="shared" si="68"/>
        <v>0</v>
      </c>
      <c r="J73" s="7">
        <f t="shared" si="68"/>
        <v>0</v>
      </c>
      <c r="K73" s="7">
        <f t="shared" si="68"/>
        <v>0</v>
      </c>
    </row>
    <row r="74" spans="1:11" outlineLevel="1" x14ac:dyDescent="0.25">
      <c r="A74" s="15"/>
      <c r="B74" s="1" t="s">
        <v>39</v>
      </c>
      <c r="C74" s="94"/>
      <c r="D74" s="35">
        <f t="shared" ref="D74:K74" si="69">D69+D72+D73</f>
        <v>13511</v>
      </c>
      <c r="E74" s="35">
        <f t="shared" si="69"/>
        <v>37619</v>
      </c>
      <c r="F74" s="35">
        <f t="shared" si="69"/>
        <v>69356</v>
      </c>
      <c r="G74" s="35">
        <f t="shared" si="69"/>
        <v>77311.36736361956</v>
      </c>
      <c r="H74" s="35">
        <f t="shared" si="69"/>
        <v>86207.53715592259</v>
      </c>
      <c r="I74" s="35">
        <f t="shared" si="69"/>
        <v>96159.877501508294</v>
      </c>
      <c r="J74" s="35">
        <f t="shared" si="69"/>
        <v>107298.48429848075</v>
      </c>
      <c r="K74" s="35">
        <f t="shared" si="69"/>
        <v>119770.1406256347</v>
      </c>
    </row>
    <row r="75" spans="1:11" outlineLevel="1" x14ac:dyDescent="0.25">
      <c r="A75" s="15"/>
      <c r="B75" s="1" t="s">
        <v>40</v>
      </c>
      <c r="C75" s="94"/>
      <c r="D75" s="35">
        <f t="shared" ref="D75:K75" si="70">D71+D72+D73</f>
        <v>55432</v>
      </c>
      <c r="E75" s="35">
        <f t="shared" si="70"/>
        <v>86282</v>
      </c>
      <c r="F75" s="35">
        <f t="shared" si="70"/>
        <v>122151</v>
      </c>
      <c r="G75" s="35">
        <f t="shared" si="70"/>
        <v>136330.86560960455</v>
      </c>
      <c r="H75" s="35">
        <f t="shared" si="70"/>
        <v>152018.37146744822</v>
      </c>
      <c r="I75" s="35">
        <f t="shared" si="70"/>
        <v>169568.32848442323</v>
      </c>
      <c r="J75" s="35">
        <f t="shared" si="70"/>
        <v>189210.14776792045</v>
      </c>
      <c r="K75" s="35">
        <f t="shared" si="70"/>
        <v>211202.66659984714</v>
      </c>
    </row>
    <row r="76" spans="1:11" outlineLevel="1" x14ac:dyDescent="0.25">
      <c r="A76" s="14"/>
      <c r="B76" s="2"/>
      <c r="C76" s="73"/>
      <c r="D76" s="7"/>
      <c r="E76" s="7"/>
      <c r="F76" s="7"/>
      <c r="G76" s="7"/>
      <c r="H76" s="7"/>
      <c r="I76" s="7"/>
      <c r="J76" s="7"/>
      <c r="K76" s="7"/>
    </row>
    <row r="77" spans="1:11" outlineLevel="1" x14ac:dyDescent="0.25">
      <c r="A77" s="14"/>
      <c r="B77" s="2" t="s">
        <v>39</v>
      </c>
      <c r="C77" s="73"/>
      <c r="D77" s="7">
        <f t="shared" ref="D77:K77" si="71">D74</f>
        <v>13511</v>
      </c>
      <c r="E77" s="7">
        <f t="shared" si="71"/>
        <v>37619</v>
      </c>
      <c r="F77" s="7">
        <f t="shared" si="71"/>
        <v>69356</v>
      </c>
      <c r="G77" s="7">
        <f t="shared" si="71"/>
        <v>77311.36736361956</v>
      </c>
      <c r="H77" s="7">
        <f t="shared" si="71"/>
        <v>86207.53715592259</v>
      </c>
      <c r="I77" s="7">
        <f t="shared" si="71"/>
        <v>96159.877501508294</v>
      </c>
      <c r="J77" s="7">
        <f t="shared" si="71"/>
        <v>107298.48429848075</v>
      </c>
      <c r="K77" s="7">
        <f t="shared" si="71"/>
        <v>119770.1406256347</v>
      </c>
    </row>
    <row r="78" spans="1:11" outlineLevel="1" x14ac:dyDescent="0.25">
      <c r="A78" s="14"/>
      <c r="B78" s="2" t="s">
        <v>24</v>
      </c>
      <c r="C78" s="73"/>
      <c r="D78" s="7">
        <f>D52</f>
        <v>-18184</v>
      </c>
      <c r="E78" s="7">
        <f t="shared" ref="E78:K78" si="72">E52</f>
        <v>705</v>
      </c>
      <c r="F78" s="7">
        <f t="shared" si="72"/>
        <v>21</v>
      </c>
      <c r="G78" s="7">
        <f t="shared" ca="1" si="72"/>
        <v>4678.7891431608732</v>
      </c>
      <c r="H78" s="7">
        <f t="shared" ca="1" si="72"/>
        <v>9175.6989083349144</v>
      </c>
      <c r="I78" s="7">
        <f t="shared" ca="1" si="72"/>
        <v>14435.230944114657</v>
      </c>
      <c r="J78" s="7">
        <f t="shared" ca="1" si="72"/>
        <v>20474.32374420718</v>
      </c>
      <c r="K78" s="7">
        <f t="shared" ca="1" si="72"/>
        <v>27391.825844200241</v>
      </c>
    </row>
    <row r="79" spans="1:11" outlineLevel="1" x14ac:dyDescent="0.25">
      <c r="A79" s="14"/>
      <c r="B79" s="2" t="s">
        <v>41</v>
      </c>
      <c r="C79" s="73"/>
      <c r="D79" s="7">
        <f t="shared" ref="D79:K79" si="73">SUM(D77:D78)</f>
        <v>-4673</v>
      </c>
      <c r="E79" s="7">
        <f t="shared" si="73"/>
        <v>38324</v>
      </c>
      <c r="F79" s="7">
        <f t="shared" si="73"/>
        <v>69377</v>
      </c>
      <c r="G79" s="7">
        <f t="shared" ca="1" si="73"/>
        <v>81990.156506780433</v>
      </c>
      <c r="H79" s="7">
        <f t="shared" ca="1" si="73"/>
        <v>95383.236064257508</v>
      </c>
      <c r="I79" s="7">
        <f t="shared" ca="1" si="73"/>
        <v>110595.10844562296</v>
      </c>
      <c r="J79" s="7">
        <f t="shared" ca="1" si="73"/>
        <v>127772.80804268793</v>
      </c>
      <c r="K79" s="7">
        <f t="shared" ca="1" si="73"/>
        <v>147161.96646983494</v>
      </c>
    </row>
    <row r="80" spans="1:11" outlineLevel="1" x14ac:dyDescent="0.25">
      <c r="A80" s="14"/>
      <c r="B80" s="2" t="s">
        <v>26</v>
      </c>
      <c r="C80" s="73"/>
      <c r="D80" s="7">
        <f t="shared" ref="D80:K80" si="74">D56</f>
        <v>3217</v>
      </c>
      <c r="E80" s="7">
        <f t="shared" si="74"/>
        <v>-7120</v>
      </c>
      <c r="F80" s="7">
        <f t="shared" si="74"/>
        <v>-9265</v>
      </c>
      <c r="G80" s="7">
        <f t="shared" ca="1" si="74"/>
        <v>-19473.513079367283</v>
      </c>
      <c r="H80" s="7">
        <f t="shared" ca="1" si="74"/>
        <v>-22664.363699023041</v>
      </c>
      <c r="I80" s="7">
        <f t="shared" ca="1" si="74"/>
        <v>-26288.935999149802</v>
      </c>
      <c r="J80" s="7">
        <f t="shared" ca="1" si="74"/>
        <v>-30382.174742795742</v>
      </c>
      <c r="K80" s="7">
        <f t="shared" ca="1" si="74"/>
        <v>-35002.643967418582</v>
      </c>
    </row>
    <row r="81" spans="1:12" outlineLevel="1" x14ac:dyDescent="0.25">
      <c r="A81" s="14"/>
      <c r="B81" s="1" t="s">
        <v>42</v>
      </c>
      <c r="C81" s="94"/>
      <c r="D81" s="35">
        <f t="shared" ref="D81:K81" si="75">D79+D80</f>
        <v>-1456</v>
      </c>
      <c r="E81" s="35">
        <f t="shared" si="75"/>
        <v>31204</v>
      </c>
      <c r="F81" s="35">
        <f t="shared" si="75"/>
        <v>60112</v>
      </c>
      <c r="G81" s="35">
        <f t="shared" ca="1" si="75"/>
        <v>62516.643427413146</v>
      </c>
      <c r="H81" s="35">
        <f t="shared" ca="1" si="75"/>
        <v>72718.872365234463</v>
      </c>
      <c r="I81" s="35">
        <f t="shared" ca="1" si="75"/>
        <v>84306.172446473152</v>
      </c>
      <c r="J81" s="35">
        <f t="shared" ca="1" si="75"/>
        <v>97390.633299892186</v>
      </c>
      <c r="K81" s="35">
        <f t="shared" ca="1" si="75"/>
        <v>112159.32250241635</v>
      </c>
    </row>
    <row r="82" spans="1:12" outlineLevel="1" x14ac:dyDescent="0.25">
      <c r="A82" s="14"/>
      <c r="B82" s="2"/>
      <c r="C82" s="73"/>
      <c r="D82" s="36"/>
      <c r="E82" s="36"/>
      <c r="F82" s="36"/>
      <c r="G82" s="32"/>
      <c r="H82" s="32"/>
      <c r="I82" s="32"/>
      <c r="J82" s="32"/>
      <c r="K82" s="32"/>
    </row>
    <row r="83" spans="1:12" outlineLevel="1" x14ac:dyDescent="0.25">
      <c r="A83" s="14"/>
      <c r="B83" s="2" t="s">
        <v>43</v>
      </c>
      <c r="C83" s="73"/>
      <c r="D83" s="37">
        <f t="shared" ref="D83:K83" si="76">D81/D87</f>
        <v>-0.14289920502502698</v>
      </c>
      <c r="E83" s="37">
        <f t="shared" si="76"/>
        <v>3.0283385093167703</v>
      </c>
      <c r="F83" s="37">
        <f t="shared" si="76"/>
        <v>5.7397116394538337</v>
      </c>
      <c r="G83" s="37">
        <f t="shared" ca="1" si="76"/>
        <v>5.8810992213534448</v>
      </c>
      <c r="H83" s="37">
        <f t="shared" ca="1" si="76"/>
        <v>6.7397524882733402</v>
      </c>
      <c r="I83" s="37">
        <f t="shared" ca="1" si="76"/>
        <v>7.6982168803421782</v>
      </c>
      <c r="J83" s="37">
        <f t="shared" ca="1" si="76"/>
        <v>8.76156964315817</v>
      </c>
      <c r="K83" s="37">
        <f t="shared" ca="1" si="76"/>
        <v>9.9410913017634943</v>
      </c>
    </row>
    <row r="84" spans="1:12" outlineLevel="1" x14ac:dyDescent="0.25">
      <c r="A84" s="14"/>
      <c r="B84" s="2" t="s">
        <v>44</v>
      </c>
      <c r="C84" s="73"/>
      <c r="D84" s="37">
        <f t="shared" ref="D84:K84" si="77">D81/D88</f>
        <v>-0.14278709424340491</v>
      </c>
      <c r="E84" s="37">
        <f t="shared" si="77"/>
        <v>2.9740754860846361</v>
      </c>
      <c r="F84" s="37">
        <f t="shared" si="77"/>
        <v>5.6069396511519445</v>
      </c>
      <c r="G84" s="37">
        <f t="shared" ca="1" si="77"/>
        <v>5.7724926168619159</v>
      </c>
      <c r="H84" s="37">
        <f t="shared" ca="1" si="77"/>
        <v>6.6170949694345076</v>
      </c>
      <c r="I84" s="37">
        <f t="shared" ca="1" si="77"/>
        <v>7.560149479924454</v>
      </c>
      <c r="J84" s="37">
        <f t="shared" ca="1" si="77"/>
        <v>8.6067122281673321</v>
      </c>
      <c r="K84" s="37">
        <f t="shared" ca="1" si="77"/>
        <v>9.7679376873980566</v>
      </c>
    </row>
    <row r="85" spans="1:12" outlineLevel="1" x14ac:dyDescent="0.25">
      <c r="A85" s="14"/>
      <c r="B85" s="2"/>
      <c r="C85" s="73"/>
      <c r="D85" s="36"/>
      <c r="E85" s="36"/>
      <c r="F85" s="36"/>
      <c r="G85" s="32"/>
      <c r="H85" s="32"/>
      <c r="I85" s="32"/>
      <c r="J85" s="32"/>
      <c r="K85" s="32"/>
    </row>
    <row r="86" spans="1:12" outlineLevel="1" x14ac:dyDescent="0.25">
      <c r="A86" s="14"/>
      <c r="B86" s="34" t="s">
        <v>45</v>
      </c>
      <c r="C86" s="93"/>
      <c r="D86" s="36"/>
      <c r="E86" s="36"/>
      <c r="F86" s="36"/>
      <c r="G86" s="32"/>
      <c r="H86" s="32"/>
      <c r="I86" s="32"/>
      <c r="J86" s="32"/>
      <c r="K86" s="32"/>
    </row>
    <row r="87" spans="1:12" outlineLevel="1" x14ac:dyDescent="0.25">
      <c r="A87" s="14"/>
      <c r="B87" s="2" t="s">
        <v>46</v>
      </c>
      <c r="C87" s="73"/>
      <c r="D87" s="29">
        <f>'Share Calculation'!D19</f>
        <v>10189</v>
      </c>
      <c r="E87" s="29">
        <f>'Share Calculation'!E19</f>
        <v>10304</v>
      </c>
      <c r="F87" s="29">
        <f>'Share Calculation'!F19</f>
        <v>10473</v>
      </c>
      <c r="G87" s="7">
        <f>'Share Calculation'!G19</f>
        <v>10630.094999999999</v>
      </c>
      <c r="H87" s="7">
        <f>'Share Calculation'!H19</f>
        <v>10789.546424999999</v>
      </c>
      <c r="I87" s="7">
        <f>'Share Calculation'!I19</f>
        <v>10951.389621374999</v>
      </c>
      <c r="J87" s="7">
        <f>'Share Calculation'!J19</f>
        <v>11115.660465695624</v>
      </c>
      <c r="K87" s="7">
        <f>'Share Calculation'!K19</f>
        <v>11282.395372681058</v>
      </c>
    </row>
    <row r="88" spans="1:12" outlineLevel="1" x14ac:dyDescent="0.25">
      <c r="A88" s="14"/>
      <c r="B88" s="2" t="s">
        <v>47</v>
      </c>
      <c r="C88" s="73"/>
      <c r="D88" s="29">
        <f>'Share Calculation'!D23</f>
        <v>10197</v>
      </c>
      <c r="E88" s="29">
        <f>'Share Calculation'!E23</f>
        <v>10492</v>
      </c>
      <c r="F88" s="29">
        <f>'Share Calculation'!F23</f>
        <v>10721</v>
      </c>
      <c r="G88" s="7">
        <f>'Share Calculation'!G23</f>
        <v>10830.094999999999</v>
      </c>
      <c r="H88" s="7">
        <f>'Share Calculation'!H23</f>
        <v>10989.546424999999</v>
      </c>
      <c r="I88" s="7">
        <f>'Share Calculation'!I23</f>
        <v>11151.389621374999</v>
      </c>
      <c r="J88" s="7">
        <f>'Share Calculation'!J23</f>
        <v>11315.660465695624</v>
      </c>
      <c r="K88" s="7">
        <f>'Share Calculation'!K23</f>
        <v>11482.395372681058</v>
      </c>
    </row>
    <row r="89" spans="1:12" outlineLevel="1" x14ac:dyDescent="0.25">
      <c r="A89" s="14"/>
      <c r="B89" s="2"/>
      <c r="C89" s="73"/>
      <c r="D89" s="38"/>
      <c r="E89" s="38"/>
      <c r="F89" s="38"/>
      <c r="G89" s="7"/>
      <c r="H89" s="7"/>
      <c r="I89" s="7"/>
      <c r="J89" s="7"/>
      <c r="K89" s="7"/>
    </row>
    <row r="90" spans="1:12" outlineLevel="1" x14ac:dyDescent="0.25">
      <c r="A90" s="14"/>
      <c r="B90" s="2" t="s">
        <v>48</v>
      </c>
      <c r="C90" s="73"/>
      <c r="D90" s="84"/>
      <c r="E90" s="29">
        <f>'Share Calculation'!E25</f>
        <v>10246.5</v>
      </c>
      <c r="F90" s="29">
        <f>'Share Calculation'!F25</f>
        <v>10388.5</v>
      </c>
      <c r="G90" s="29">
        <f>'Share Calculation'!G25</f>
        <v>10551.547500000001</v>
      </c>
      <c r="H90" s="29">
        <f>'Share Calculation'!H25</f>
        <v>10709.820712499999</v>
      </c>
      <c r="I90" s="29">
        <f>'Share Calculation'!I25</f>
        <v>10870.468023187499</v>
      </c>
      <c r="J90" s="29">
        <f>'Share Calculation'!J25</f>
        <v>11033.525043535312</v>
      </c>
      <c r="K90" s="105">
        <f>'Share Calculation'!K25</f>
        <v>11199.027919188342</v>
      </c>
    </row>
    <row r="91" spans="1:12" outlineLevel="1" x14ac:dyDescent="0.25">
      <c r="A91" s="14"/>
      <c r="B91" s="2" t="s">
        <v>49</v>
      </c>
      <c r="C91" s="73"/>
      <c r="D91" s="84"/>
      <c r="E91" s="29">
        <f>'Share Calculation'!E26</f>
        <v>10254.5</v>
      </c>
      <c r="F91" s="29">
        <f>'Share Calculation'!F26</f>
        <v>10576.5</v>
      </c>
      <c r="G91" s="29">
        <f>'Share Calculation'!G26</f>
        <v>10799.547500000001</v>
      </c>
      <c r="H91" s="29">
        <f>'Share Calculation'!H26</f>
        <v>10909.820712499999</v>
      </c>
      <c r="I91" s="29">
        <f>'Share Calculation'!I26</f>
        <v>11070.468023187499</v>
      </c>
      <c r="J91" s="29">
        <f>'Share Calculation'!J26</f>
        <v>11233.525043535312</v>
      </c>
      <c r="K91" s="105">
        <f>'Share Calculation'!K26</f>
        <v>11399.027919188342</v>
      </c>
    </row>
    <row r="92" spans="1:12" x14ac:dyDescent="0.25">
      <c r="A92" s="14"/>
      <c r="B92" s="2"/>
      <c r="C92" s="73"/>
      <c r="D92" s="2"/>
      <c r="E92" s="2"/>
      <c r="F92" s="2"/>
      <c r="G92" s="2"/>
      <c r="H92" s="2"/>
      <c r="I92" s="2"/>
      <c r="J92" s="2"/>
      <c r="K92" s="2"/>
    </row>
    <row r="93" spans="1:12" x14ac:dyDescent="0.25">
      <c r="A93" s="14" t="s">
        <v>114</v>
      </c>
      <c r="B93" s="284" t="s">
        <v>50</v>
      </c>
      <c r="C93" s="284"/>
      <c r="D93" s="285">
        <f>'IS-Driver'!B6</f>
        <v>2022</v>
      </c>
      <c r="E93" s="285">
        <f>'IS-Driver'!C6</f>
        <v>2023</v>
      </c>
      <c r="F93" s="285">
        <f>'IS-Driver'!D6</f>
        <v>2024</v>
      </c>
      <c r="G93" s="286">
        <f>'IS-Driver'!E6</f>
        <v>2025</v>
      </c>
      <c r="H93" s="286">
        <f>'IS-Driver'!F6</f>
        <v>2026</v>
      </c>
      <c r="I93" s="286">
        <f>'IS-Driver'!G6</f>
        <v>2027</v>
      </c>
      <c r="J93" s="286">
        <f>'IS-Driver'!H6</f>
        <v>2028</v>
      </c>
      <c r="K93" s="286">
        <f>'IS-Driver'!I6</f>
        <v>2029</v>
      </c>
    </row>
    <row r="94" spans="1:12" ht="18.75" outlineLevel="1" x14ac:dyDescent="0.3">
      <c r="A94" s="14"/>
      <c r="B94" s="40"/>
      <c r="C94" s="96"/>
      <c r="D94" s="429" t="s">
        <v>133</v>
      </c>
      <c r="E94" s="429"/>
      <c r="F94" s="429"/>
      <c r="G94" s="429"/>
      <c r="H94" s="429"/>
      <c r="I94" s="429"/>
      <c r="J94" s="429"/>
      <c r="K94" s="429"/>
    </row>
    <row r="95" spans="1:12" outlineLevel="1" x14ac:dyDescent="0.25">
      <c r="A95" s="14"/>
      <c r="B95" s="17" t="s">
        <v>51</v>
      </c>
      <c r="C95" s="89"/>
      <c r="D95" s="13"/>
      <c r="E95" s="31"/>
      <c r="F95" s="31"/>
      <c r="G95" s="31"/>
      <c r="H95" s="2"/>
      <c r="I95" s="2"/>
      <c r="J95" s="2"/>
      <c r="K95" s="2"/>
    </row>
    <row r="96" spans="1:12" outlineLevel="1" x14ac:dyDescent="0.25">
      <c r="A96" s="14"/>
      <c r="B96" s="13" t="s">
        <v>52</v>
      </c>
      <c r="C96" s="76"/>
      <c r="D96" s="25">
        <v>53888</v>
      </c>
      <c r="E96" s="25">
        <v>73387</v>
      </c>
      <c r="F96" s="25">
        <v>78779</v>
      </c>
      <c r="G96" s="7">
        <f ca="1">F96+G204</f>
        <v>161132.92873843646</v>
      </c>
      <c r="H96" s="7">
        <f ca="1">G96+H204</f>
        <v>259522.65864377737</v>
      </c>
      <c r="I96" s="7">
        <f ca="1">H96+I204</f>
        <v>372528.55652333004</v>
      </c>
      <c r="J96" s="7">
        <f ca="1">I96+J204</f>
        <v>502251.0620534402</v>
      </c>
      <c r="K96" s="7">
        <f ca="1">J96+K204</f>
        <v>650562.74077838578</v>
      </c>
      <c r="L96" s="88" t="s">
        <v>134</v>
      </c>
    </row>
    <row r="97" spans="1:12" outlineLevel="1" x14ac:dyDescent="0.25">
      <c r="A97" s="14"/>
      <c r="B97" s="13" t="s">
        <v>53</v>
      </c>
      <c r="C97" s="76"/>
      <c r="D97" s="25">
        <v>16138</v>
      </c>
      <c r="E97" s="25">
        <v>13393</v>
      </c>
      <c r="F97" s="25">
        <v>22423</v>
      </c>
      <c r="G97" s="42">
        <f t="shared" ref="G97:K97" si="78">$F$97</f>
        <v>22423</v>
      </c>
      <c r="H97" s="42">
        <f t="shared" si="78"/>
        <v>22423</v>
      </c>
      <c r="I97" s="42">
        <f t="shared" si="78"/>
        <v>22423</v>
      </c>
      <c r="J97" s="42">
        <f t="shared" si="78"/>
        <v>22423</v>
      </c>
      <c r="K97" s="42">
        <f t="shared" si="78"/>
        <v>22423</v>
      </c>
      <c r="L97" s="88" t="s">
        <v>135</v>
      </c>
    </row>
    <row r="98" spans="1:12" outlineLevel="1" x14ac:dyDescent="0.25">
      <c r="A98" s="14"/>
      <c r="B98" s="13" t="s">
        <v>54</v>
      </c>
      <c r="C98" s="76"/>
      <c r="D98" s="25">
        <v>34405</v>
      </c>
      <c r="E98" s="25">
        <v>33318</v>
      </c>
      <c r="F98" s="25">
        <v>34214</v>
      </c>
      <c r="G98" s="42">
        <f>G11/365*G139</f>
        <v>38952.203006500597</v>
      </c>
      <c r="H98" s="42">
        <f t="shared" ref="H98:K98" si="79">H11/365*H139</f>
        <v>43434.408192450384</v>
      </c>
      <c r="I98" s="42">
        <f t="shared" si="79"/>
        <v>48448.749482104809</v>
      </c>
      <c r="J98" s="42">
        <f t="shared" si="79"/>
        <v>54060.773793156215</v>
      </c>
      <c r="K98" s="42">
        <f t="shared" si="79"/>
        <v>60344.435635505346</v>
      </c>
    </row>
    <row r="99" spans="1:12" outlineLevel="1" x14ac:dyDescent="0.25">
      <c r="A99" s="14"/>
      <c r="B99" s="13" t="s">
        <v>55</v>
      </c>
      <c r="C99" s="76"/>
      <c r="D99" s="25">
        <v>42360</v>
      </c>
      <c r="E99" s="25">
        <v>52253</v>
      </c>
      <c r="F99" s="25">
        <v>55451</v>
      </c>
      <c r="G99" s="42">
        <f t="shared" ref="G99:K99" si="80">G8/365*G140</f>
        <v>63229.916493595134</v>
      </c>
      <c r="H99" s="42">
        <f t="shared" si="80"/>
        <v>70505.742704694596</v>
      </c>
      <c r="I99" s="42">
        <f t="shared" si="80"/>
        <v>78645.369132558582</v>
      </c>
      <c r="J99" s="42">
        <f t="shared" si="80"/>
        <v>87755.196078382083</v>
      </c>
      <c r="K99" s="42">
        <f t="shared" si="80"/>
        <v>97955.271629934796</v>
      </c>
    </row>
    <row r="100" spans="1:12" outlineLevel="1" x14ac:dyDescent="0.25">
      <c r="A100" s="14"/>
      <c r="B100" s="17" t="s">
        <v>56</v>
      </c>
      <c r="C100" s="89"/>
      <c r="D100" s="24">
        <f t="shared" ref="D100:K100" si="81">SUM(D96:D99)</f>
        <v>146791</v>
      </c>
      <c r="E100" s="24">
        <f t="shared" si="81"/>
        <v>172351</v>
      </c>
      <c r="F100" s="24">
        <f t="shared" si="81"/>
        <v>190867</v>
      </c>
      <c r="G100" s="24">
        <f t="shared" ca="1" si="81"/>
        <v>285738.04823853215</v>
      </c>
      <c r="H100" s="24">
        <f t="shared" ca="1" si="81"/>
        <v>395885.8095409224</v>
      </c>
      <c r="I100" s="24">
        <f t="shared" ca="1" si="81"/>
        <v>522045.67513799341</v>
      </c>
      <c r="J100" s="24">
        <f t="shared" ca="1" si="81"/>
        <v>666490.03192497848</v>
      </c>
      <c r="K100" s="24">
        <f t="shared" ca="1" si="81"/>
        <v>831285.44804382592</v>
      </c>
    </row>
    <row r="101" spans="1:12" outlineLevel="1" x14ac:dyDescent="0.25">
      <c r="A101" s="14"/>
      <c r="B101" s="13"/>
      <c r="C101" s="76"/>
      <c r="D101" s="13"/>
      <c r="E101" s="13"/>
      <c r="F101" s="13"/>
      <c r="G101" s="2"/>
      <c r="H101" s="2"/>
      <c r="I101" s="2"/>
      <c r="J101" s="2"/>
      <c r="K101" s="2"/>
    </row>
    <row r="102" spans="1:12" outlineLevel="1" x14ac:dyDescent="0.25">
      <c r="A102" s="14"/>
      <c r="B102" s="13" t="s">
        <v>57</v>
      </c>
      <c r="C102" s="76"/>
      <c r="D102" s="25">
        <v>186715</v>
      </c>
      <c r="E102" s="25">
        <v>204177</v>
      </c>
      <c r="F102" s="25">
        <v>252665</v>
      </c>
      <c r="G102" s="84"/>
      <c r="H102" s="84"/>
      <c r="I102" s="84"/>
      <c r="J102" s="84"/>
      <c r="K102" s="84"/>
    </row>
    <row r="103" spans="1:12" outlineLevel="1" x14ac:dyDescent="0.25">
      <c r="A103" s="14"/>
      <c r="B103" s="13" t="s">
        <v>58</v>
      </c>
      <c r="C103" s="76"/>
      <c r="D103" s="25">
        <v>66123</v>
      </c>
      <c r="E103" s="25">
        <v>72513</v>
      </c>
      <c r="F103" s="25">
        <v>76141</v>
      </c>
      <c r="G103" s="84"/>
      <c r="H103" s="84"/>
      <c r="I103" s="84"/>
      <c r="J103" s="84"/>
      <c r="K103" s="84"/>
    </row>
    <row r="104" spans="1:12" outlineLevel="1" x14ac:dyDescent="0.25">
      <c r="A104" s="14"/>
      <c r="B104" s="17" t="s">
        <v>59</v>
      </c>
      <c r="C104" s="89"/>
      <c r="D104" s="24">
        <f t="shared" ref="D104:F104" si="82">SUM(D102:D103)</f>
        <v>252838</v>
      </c>
      <c r="E104" s="24">
        <f t="shared" si="82"/>
        <v>276690</v>
      </c>
      <c r="F104" s="24">
        <f t="shared" si="82"/>
        <v>328806</v>
      </c>
      <c r="G104" s="30">
        <f t="shared" ref="G104:K104" si="83">F104-G164+G150</f>
        <v>340900.00687531289</v>
      </c>
      <c r="H104" s="30">
        <f t="shared" si="83"/>
        <v>354385.66341743397</v>
      </c>
      <c r="I104" s="30">
        <f t="shared" si="83"/>
        <v>369428.18897726183</v>
      </c>
      <c r="J104" s="30">
        <f t="shared" si="83"/>
        <v>386213.15412621771</v>
      </c>
      <c r="K104" s="30">
        <f t="shared" si="83"/>
        <v>404949.09107286186</v>
      </c>
    </row>
    <row r="105" spans="1:12" outlineLevel="1" x14ac:dyDescent="0.25">
      <c r="A105" s="14"/>
      <c r="B105" s="17"/>
      <c r="C105" s="89"/>
      <c r="D105" s="18"/>
      <c r="E105" s="18"/>
      <c r="F105" s="18"/>
      <c r="G105" s="64"/>
      <c r="H105" s="64"/>
      <c r="I105" s="64"/>
      <c r="J105" s="64"/>
      <c r="K105" s="64"/>
    </row>
    <row r="106" spans="1:12" outlineLevel="1" x14ac:dyDescent="0.25">
      <c r="A106" s="14"/>
      <c r="B106" s="13" t="s">
        <v>60</v>
      </c>
      <c r="C106" s="76"/>
      <c r="D106" s="25">
        <v>20288</v>
      </c>
      <c r="E106" s="25">
        <v>22789</v>
      </c>
      <c r="F106" s="25">
        <v>23074</v>
      </c>
      <c r="G106" s="42">
        <f t="shared" ref="G106:K106" si="84">$F$106</f>
        <v>23074</v>
      </c>
      <c r="H106" s="42">
        <f t="shared" si="84"/>
        <v>23074</v>
      </c>
      <c r="I106" s="42">
        <f t="shared" si="84"/>
        <v>23074</v>
      </c>
      <c r="J106" s="42">
        <f t="shared" si="84"/>
        <v>23074</v>
      </c>
      <c r="K106" s="42">
        <f t="shared" si="84"/>
        <v>23074</v>
      </c>
      <c r="L106" s="88" t="s">
        <v>135</v>
      </c>
    </row>
    <row r="107" spans="1:12" outlineLevel="1" x14ac:dyDescent="0.25">
      <c r="A107" s="14"/>
      <c r="B107" s="13" t="s">
        <v>61</v>
      </c>
      <c r="C107" s="76"/>
      <c r="D107" s="25">
        <v>42758</v>
      </c>
      <c r="E107" s="25">
        <v>56024</v>
      </c>
      <c r="F107" s="25">
        <v>82147</v>
      </c>
      <c r="G107" s="42">
        <f t="shared" ref="G107:K107" si="85">$F$107</f>
        <v>82147</v>
      </c>
      <c r="H107" s="42">
        <f t="shared" si="85"/>
        <v>82147</v>
      </c>
      <c r="I107" s="42">
        <f t="shared" si="85"/>
        <v>82147</v>
      </c>
      <c r="J107" s="42">
        <f t="shared" si="85"/>
        <v>82147</v>
      </c>
      <c r="K107" s="42">
        <f t="shared" si="85"/>
        <v>82147</v>
      </c>
      <c r="L107" s="88" t="s">
        <v>135</v>
      </c>
    </row>
    <row r="108" spans="1:12" outlineLevel="1" x14ac:dyDescent="0.25">
      <c r="A108" s="14"/>
      <c r="B108" s="23" t="s">
        <v>131</v>
      </c>
      <c r="C108" s="76"/>
      <c r="D108" s="85">
        <f t="shared" ref="D108:K108" si="86">SUM(D104:D107)</f>
        <v>315884</v>
      </c>
      <c r="E108" s="85">
        <f t="shared" si="86"/>
        <v>355503</v>
      </c>
      <c r="F108" s="85">
        <f t="shared" si="86"/>
        <v>434027</v>
      </c>
      <c r="G108" s="85">
        <f t="shared" si="86"/>
        <v>446121.00687531289</v>
      </c>
      <c r="H108" s="85">
        <f t="shared" si="86"/>
        <v>459606.66341743397</v>
      </c>
      <c r="I108" s="85">
        <f t="shared" si="86"/>
        <v>474649.18897726183</v>
      </c>
      <c r="J108" s="85">
        <f t="shared" si="86"/>
        <v>491434.15412621771</v>
      </c>
      <c r="K108" s="85">
        <f t="shared" si="86"/>
        <v>510170.09107286186</v>
      </c>
    </row>
    <row r="109" spans="1:12" outlineLevel="1" x14ac:dyDescent="0.25">
      <c r="A109" s="14"/>
      <c r="B109" s="13"/>
      <c r="C109" s="76"/>
      <c r="D109" s="27"/>
      <c r="E109" s="27"/>
      <c r="F109" s="27"/>
      <c r="G109" s="2"/>
      <c r="H109" s="2"/>
      <c r="I109" s="2"/>
      <c r="J109" s="2"/>
      <c r="K109" s="2"/>
    </row>
    <row r="110" spans="1:12" ht="16.5" outlineLevel="1" thickBot="1" x14ac:dyDescent="0.3">
      <c r="A110" s="14"/>
      <c r="B110" s="33" t="s">
        <v>62</v>
      </c>
      <c r="C110" s="92"/>
      <c r="D110" s="43">
        <f t="shared" ref="D110:K110" si="87">D100+D108</f>
        <v>462675</v>
      </c>
      <c r="E110" s="43">
        <f t="shared" si="87"/>
        <v>527854</v>
      </c>
      <c r="F110" s="43">
        <f t="shared" si="87"/>
        <v>624894</v>
      </c>
      <c r="G110" s="43">
        <f t="shared" ca="1" si="87"/>
        <v>731859.05511384504</v>
      </c>
      <c r="H110" s="43">
        <f t="shared" ca="1" si="87"/>
        <v>855492.47295835637</v>
      </c>
      <c r="I110" s="43">
        <f t="shared" ca="1" si="87"/>
        <v>996694.86411525519</v>
      </c>
      <c r="J110" s="43">
        <f t="shared" ca="1" si="87"/>
        <v>1157924.1860511962</v>
      </c>
      <c r="K110" s="43">
        <f t="shared" ca="1" si="87"/>
        <v>1341455.5391166878</v>
      </c>
    </row>
    <row r="111" spans="1:12" outlineLevel="1" x14ac:dyDescent="0.25">
      <c r="A111" s="14"/>
      <c r="B111" s="13"/>
      <c r="C111" s="76"/>
      <c r="D111" s="13"/>
      <c r="E111" s="13"/>
      <c r="F111" s="13"/>
      <c r="G111" s="2"/>
      <c r="H111" s="2"/>
      <c r="I111" s="2"/>
      <c r="J111" s="2"/>
      <c r="K111" s="2"/>
    </row>
    <row r="112" spans="1:12" outlineLevel="1" x14ac:dyDescent="0.25">
      <c r="A112" s="14"/>
      <c r="B112" s="17" t="s">
        <v>63</v>
      </c>
      <c r="C112" s="89"/>
      <c r="D112" s="13"/>
      <c r="E112" s="31"/>
      <c r="F112" s="31"/>
      <c r="G112" s="31"/>
      <c r="H112" s="2"/>
      <c r="I112" s="2"/>
      <c r="J112" s="2"/>
      <c r="K112" s="2"/>
    </row>
    <row r="113" spans="1:12" outlineLevel="1" x14ac:dyDescent="0.25">
      <c r="A113" s="14"/>
      <c r="B113" s="13" t="s">
        <v>64</v>
      </c>
      <c r="C113" s="76"/>
      <c r="D113" s="25">
        <v>79600</v>
      </c>
      <c r="E113" s="25">
        <v>84981</v>
      </c>
      <c r="F113" s="25">
        <v>94363</v>
      </c>
      <c r="G113" s="7">
        <f t="shared" ref="G113:K113" si="88">G11/365*G141</f>
        <v>103306.95178649374</v>
      </c>
      <c r="H113" s="7">
        <f t="shared" si="88"/>
        <v>115194.41691817863</v>
      </c>
      <c r="I113" s="7">
        <f t="shared" si="88"/>
        <v>128493.18499465699</v>
      </c>
      <c r="J113" s="7">
        <f t="shared" si="88"/>
        <v>143377.09604917845</v>
      </c>
      <c r="K113" s="7">
        <f t="shared" si="88"/>
        <v>160042.28828187086</v>
      </c>
    </row>
    <row r="114" spans="1:12" outlineLevel="1" x14ac:dyDescent="0.25">
      <c r="A114" s="14"/>
      <c r="B114" s="13" t="s">
        <v>65</v>
      </c>
      <c r="C114" s="76"/>
      <c r="D114" s="25">
        <v>62566</v>
      </c>
      <c r="E114" s="25">
        <v>64709</v>
      </c>
      <c r="F114" s="25">
        <v>66965</v>
      </c>
      <c r="G114" s="7">
        <f t="shared" ref="G114:K114" si="89">G144*G11</f>
        <v>75939.036878517873</v>
      </c>
      <c r="H114" s="7">
        <f t="shared" si="89"/>
        <v>84677.293476125997</v>
      </c>
      <c r="I114" s="7">
        <f t="shared" si="89"/>
        <v>94452.97286588978</v>
      </c>
      <c r="J114" s="7">
        <f t="shared" si="89"/>
        <v>105393.86165333395</v>
      </c>
      <c r="K114" s="7">
        <f t="shared" si="89"/>
        <v>117644.13741562271</v>
      </c>
    </row>
    <row r="115" spans="1:12" outlineLevel="1" x14ac:dyDescent="0.25">
      <c r="A115" s="14"/>
      <c r="B115" s="13" t="s">
        <v>66</v>
      </c>
      <c r="C115" s="76"/>
      <c r="D115" s="25">
        <v>13227</v>
      </c>
      <c r="E115" s="25">
        <v>15227</v>
      </c>
      <c r="F115" s="25">
        <v>18103</v>
      </c>
      <c r="G115" s="7">
        <f t="shared" ref="G115:K115" si="90">G145*G8</f>
        <v>19509.306166094524</v>
      </c>
      <c r="H115" s="7">
        <f t="shared" si="90"/>
        <v>21754.229598470294</v>
      </c>
      <c r="I115" s="7">
        <f t="shared" si="90"/>
        <v>24265.67470017177</v>
      </c>
      <c r="J115" s="7">
        <f t="shared" si="90"/>
        <v>27076.470805275138</v>
      </c>
      <c r="K115" s="7">
        <f t="shared" si="90"/>
        <v>30223.658210981972</v>
      </c>
    </row>
    <row r="116" spans="1:12" outlineLevel="1" x14ac:dyDescent="0.25">
      <c r="A116" s="14"/>
      <c r="B116" s="17" t="s">
        <v>67</v>
      </c>
      <c r="C116" s="89"/>
      <c r="D116" s="24">
        <f t="shared" ref="D116:K116" si="91">SUM(D113:D115)</f>
        <v>155393</v>
      </c>
      <c r="E116" s="24">
        <f t="shared" si="91"/>
        <v>164917</v>
      </c>
      <c r="F116" s="24">
        <f t="shared" si="91"/>
        <v>179431</v>
      </c>
      <c r="G116" s="24">
        <f t="shared" si="91"/>
        <v>198755.29483110612</v>
      </c>
      <c r="H116" s="24">
        <f t="shared" si="91"/>
        <v>221625.93999277492</v>
      </c>
      <c r="I116" s="24">
        <f t="shared" si="91"/>
        <v>247211.83256071855</v>
      </c>
      <c r="J116" s="24">
        <f t="shared" si="91"/>
        <v>275847.42850778752</v>
      </c>
      <c r="K116" s="24">
        <f t="shared" si="91"/>
        <v>307910.08390847559</v>
      </c>
    </row>
    <row r="117" spans="1:12" outlineLevel="1" x14ac:dyDescent="0.25">
      <c r="A117" s="14"/>
      <c r="B117" s="13"/>
      <c r="C117" s="76"/>
      <c r="D117" s="13"/>
      <c r="E117" s="13"/>
      <c r="F117" s="13"/>
      <c r="G117" s="2"/>
      <c r="H117" s="2"/>
      <c r="I117" s="2"/>
      <c r="J117" s="2"/>
      <c r="K117" s="2"/>
    </row>
    <row r="118" spans="1:12" outlineLevel="1" x14ac:dyDescent="0.25">
      <c r="A118" s="14"/>
      <c r="B118" s="13" t="s">
        <v>139</v>
      </c>
      <c r="C118" s="76"/>
      <c r="D118" s="25">
        <v>72968</v>
      </c>
      <c r="E118" s="25">
        <v>77297</v>
      </c>
      <c r="F118" s="25">
        <v>78277</v>
      </c>
      <c r="G118" s="42">
        <f t="shared" ref="G118:K118" si="92">F118</f>
        <v>78277</v>
      </c>
      <c r="H118" s="42">
        <f t="shared" si="92"/>
        <v>78277</v>
      </c>
      <c r="I118" s="42">
        <f t="shared" si="92"/>
        <v>78277</v>
      </c>
      <c r="J118" s="42">
        <f t="shared" si="92"/>
        <v>78277</v>
      </c>
      <c r="K118" s="42">
        <f t="shared" si="92"/>
        <v>78277</v>
      </c>
      <c r="L118" s="88" t="s">
        <v>135</v>
      </c>
    </row>
    <row r="119" spans="1:12" outlineLevel="1" x14ac:dyDescent="0.25">
      <c r="A119" s="14"/>
      <c r="B119" s="13" t="s">
        <v>140</v>
      </c>
      <c r="C119" s="76"/>
      <c r="D119" s="25">
        <v>67150</v>
      </c>
      <c r="E119" s="25">
        <v>58314</v>
      </c>
      <c r="F119" s="25">
        <v>52623</v>
      </c>
      <c r="G119" s="42">
        <f t="shared" ref="G119:K119" si="93">F119</f>
        <v>52623</v>
      </c>
      <c r="H119" s="42">
        <f t="shared" si="93"/>
        <v>52623</v>
      </c>
      <c r="I119" s="42">
        <f t="shared" si="93"/>
        <v>52623</v>
      </c>
      <c r="J119" s="42">
        <f t="shared" si="93"/>
        <v>52623</v>
      </c>
      <c r="K119" s="42">
        <f t="shared" si="93"/>
        <v>52623</v>
      </c>
      <c r="L119" s="88" t="s">
        <v>135</v>
      </c>
    </row>
    <row r="120" spans="1:12" outlineLevel="1" x14ac:dyDescent="0.25">
      <c r="A120" s="14"/>
      <c r="B120" s="13" t="s">
        <v>141</v>
      </c>
      <c r="C120" s="76"/>
      <c r="D120" s="25">
        <v>21121</v>
      </c>
      <c r="E120" s="25">
        <v>25451</v>
      </c>
      <c r="F120" s="25">
        <v>28593</v>
      </c>
      <c r="G120" s="42">
        <f t="shared" ref="G120:K120" si="94">F120</f>
        <v>28593</v>
      </c>
      <c r="H120" s="42">
        <f t="shared" si="94"/>
        <v>28593</v>
      </c>
      <c r="I120" s="42">
        <f t="shared" si="94"/>
        <v>28593</v>
      </c>
      <c r="J120" s="42">
        <f t="shared" si="94"/>
        <v>28593</v>
      </c>
      <c r="K120" s="42">
        <f t="shared" si="94"/>
        <v>28593</v>
      </c>
      <c r="L120" s="88" t="s">
        <v>135</v>
      </c>
    </row>
    <row r="121" spans="1:12" outlineLevel="1" x14ac:dyDescent="0.25">
      <c r="A121" s="14"/>
      <c r="B121" s="23" t="s">
        <v>132</v>
      </c>
      <c r="C121" s="76"/>
      <c r="D121" s="85">
        <f t="shared" ref="D121:K121" si="95">SUM(D118:D120)</f>
        <v>161239</v>
      </c>
      <c r="E121" s="85">
        <f t="shared" si="95"/>
        <v>161062</v>
      </c>
      <c r="F121" s="85">
        <f t="shared" si="95"/>
        <v>159493</v>
      </c>
      <c r="G121" s="85">
        <f t="shared" si="95"/>
        <v>159493</v>
      </c>
      <c r="H121" s="85">
        <f t="shared" si="95"/>
        <v>159493</v>
      </c>
      <c r="I121" s="85">
        <f t="shared" si="95"/>
        <v>159493</v>
      </c>
      <c r="J121" s="85">
        <f t="shared" si="95"/>
        <v>159493</v>
      </c>
      <c r="K121" s="85">
        <f t="shared" si="95"/>
        <v>159493</v>
      </c>
    </row>
    <row r="122" spans="1:12" outlineLevel="1" x14ac:dyDescent="0.25">
      <c r="A122" s="14"/>
      <c r="B122" s="13"/>
      <c r="C122" s="76"/>
      <c r="D122" s="44"/>
      <c r="E122" s="44"/>
      <c r="F122" s="44"/>
      <c r="G122" s="2"/>
      <c r="H122" s="2"/>
      <c r="I122" s="2"/>
      <c r="J122" s="2"/>
      <c r="K122" s="2"/>
    </row>
    <row r="123" spans="1:12" outlineLevel="1" x14ac:dyDescent="0.25">
      <c r="A123" s="14"/>
      <c r="B123" s="45" t="s">
        <v>68</v>
      </c>
      <c r="C123" s="97"/>
      <c r="D123" s="46">
        <f t="shared" ref="D123:K123" si="96">D116+D121</f>
        <v>316632</v>
      </c>
      <c r="E123" s="46">
        <f t="shared" si="96"/>
        <v>325979</v>
      </c>
      <c r="F123" s="46">
        <f t="shared" si="96"/>
        <v>338924</v>
      </c>
      <c r="G123" s="46">
        <f t="shared" si="96"/>
        <v>358248.29483110609</v>
      </c>
      <c r="H123" s="46">
        <f t="shared" si="96"/>
        <v>381118.93999277492</v>
      </c>
      <c r="I123" s="46">
        <f t="shared" si="96"/>
        <v>406704.83256071853</v>
      </c>
      <c r="J123" s="46">
        <f t="shared" si="96"/>
        <v>435340.42850778752</v>
      </c>
      <c r="K123" s="46">
        <f t="shared" si="96"/>
        <v>467403.08390847559</v>
      </c>
    </row>
    <row r="124" spans="1:12" outlineLevel="1" x14ac:dyDescent="0.25">
      <c r="A124" s="14"/>
      <c r="B124" s="13"/>
      <c r="C124" s="76"/>
      <c r="D124" s="13"/>
      <c r="E124" s="13"/>
      <c r="F124" s="13"/>
      <c r="G124" s="2"/>
      <c r="H124" s="2"/>
      <c r="I124" s="2"/>
      <c r="J124" s="2"/>
      <c r="K124" s="2"/>
    </row>
    <row r="125" spans="1:12" outlineLevel="1" x14ac:dyDescent="0.25">
      <c r="A125" s="14"/>
      <c r="B125" s="17" t="s">
        <v>69</v>
      </c>
      <c r="C125" s="89"/>
      <c r="D125" s="13"/>
      <c r="E125" s="13"/>
      <c r="F125" s="13"/>
      <c r="G125" s="2"/>
      <c r="H125" s="2"/>
      <c r="I125" s="2"/>
      <c r="J125" s="2"/>
      <c r="K125" s="2"/>
    </row>
    <row r="126" spans="1:12" outlineLevel="1" x14ac:dyDescent="0.25">
      <c r="A126" s="14"/>
      <c r="B126" s="13" t="s">
        <v>70</v>
      </c>
      <c r="C126" s="76"/>
      <c r="D126" s="25">
        <v>108</v>
      </c>
      <c r="E126" s="25">
        <v>109</v>
      </c>
      <c r="F126" s="25">
        <v>111</v>
      </c>
      <c r="G126" s="7">
        <f t="shared" ref="G126:K126" si="97">$F$126</f>
        <v>111</v>
      </c>
      <c r="H126" s="7">
        <f t="shared" si="97"/>
        <v>111</v>
      </c>
      <c r="I126" s="7">
        <f t="shared" si="97"/>
        <v>111</v>
      </c>
      <c r="J126" s="7">
        <f t="shared" si="97"/>
        <v>111</v>
      </c>
      <c r="K126" s="7">
        <f t="shared" si="97"/>
        <v>111</v>
      </c>
    </row>
    <row r="127" spans="1:12" outlineLevel="1" x14ac:dyDescent="0.25">
      <c r="A127" s="14"/>
      <c r="B127" s="13" t="s">
        <v>71</v>
      </c>
      <c r="C127" s="76"/>
      <c r="D127" s="25">
        <v>75066</v>
      </c>
      <c r="E127" s="25">
        <v>99025</v>
      </c>
      <c r="F127" s="25">
        <v>120864</v>
      </c>
      <c r="G127" s="32">
        <f t="shared" ref="G127:K127" si="98">F127+G167</f>
        <v>147088.63553140924</v>
      </c>
      <c r="H127" s="32">
        <f t="shared" si="98"/>
        <v>176330.92316734538</v>
      </c>
      <c r="I127" s="32">
        <f t="shared" si="98"/>
        <v>208949.12442565965</v>
      </c>
      <c r="J127" s="32">
        <f t="shared" si="98"/>
        <v>245345.63039567842</v>
      </c>
      <c r="K127" s="32">
        <f t="shared" si="98"/>
        <v>285972.62216365652</v>
      </c>
      <c r="L127" s="88"/>
    </row>
    <row r="128" spans="1:12" outlineLevel="1" x14ac:dyDescent="0.25">
      <c r="A128" s="14"/>
      <c r="B128" s="13" t="s">
        <v>72</v>
      </c>
      <c r="C128" s="76"/>
      <c r="D128" s="25">
        <v>83193</v>
      </c>
      <c r="E128" s="25">
        <v>113618</v>
      </c>
      <c r="F128" s="25">
        <v>172866</v>
      </c>
      <c r="G128" s="7">
        <f t="shared" ref="G128:K128" ca="1" si="99">F128+G61</f>
        <v>234532.12475132971</v>
      </c>
      <c r="H128" s="7">
        <f t="shared" ca="1" si="99"/>
        <v>306302.60979823599</v>
      </c>
      <c r="I128" s="7">
        <f t="shared" ca="1" si="99"/>
        <v>389550.90712887701</v>
      </c>
      <c r="J128" s="7">
        <f t="shared" ca="1" si="99"/>
        <v>485761.12714773021</v>
      </c>
      <c r="K128" s="7">
        <f t="shared" ca="1" si="99"/>
        <v>596602.83304455574</v>
      </c>
      <c r="L128" s="88"/>
    </row>
    <row r="129" spans="1:12" outlineLevel="1" x14ac:dyDescent="0.25">
      <c r="A129" s="14"/>
      <c r="B129" s="13" t="s">
        <v>73</v>
      </c>
      <c r="C129" s="76"/>
      <c r="D129" s="25">
        <v>-7837</v>
      </c>
      <c r="E129" s="25">
        <v>-7837</v>
      </c>
      <c r="F129" s="25">
        <v>-7837</v>
      </c>
      <c r="G129" s="7">
        <f>F129-'Share Calculation'!G7</f>
        <v>-8087</v>
      </c>
      <c r="H129" s="7">
        <f>G129-'Share Calculation'!H7</f>
        <v>-8337</v>
      </c>
      <c r="I129" s="7">
        <f>H129-'Share Calculation'!I7</f>
        <v>-8587</v>
      </c>
      <c r="J129" s="7">
        <f>I129-'Share Calculation'!J7</f>
        <v>-8600</v>
      </c>
      <c r="K129" s="7">
        <f>J129-'Share Calculation'!K7</f>
        <v>-8600</v>
      </c>
      <c r="L129" s="88"/>
    </row>
    <row r="130" spans="1:12" outlineLevel="1" x14ac:dyDescent="0.25">
      <c r="A130" s="14"/>
      <c r="B130" s="13" t="s">
        <v>74</v>
      </c>
      <c r="C130" s="76"/>
      <c r="D130" s="25">
        <v>-4487</v>
      </c>
      <c r="E130" s="25">
        <v>-3040</v>
      </c>
      <c r="F130" s="25">
        <v>-34</v>
      </c>
      <c r="G130" s="7">
        <f t="shared" ref="G130:K130" si="100">F130</f>
        <v>-34</v>
      </c>
      <c r="H130" s="7">
        <f t="shared" si="100"/>
        <v>-34</v>
      </c>
      <c r="I130" s="7">
        <f t="shared" si="100"/>
        <v>-34</v>
      </c>
      <c r="J130" s="7">
        <f t="shared" si="100"/>
        <v>-34</v>
      </c>
      <c r="K130" s="7">
        <f t="shared" si="100"/>
        <v>-34</v>
      </c>
      <c r="L130" s="1"/>
    </row>
    <row r="131" spans="1:12" outlineLevel="1" x14ac:dyDescent="0.25">
      <c r="A131" s="14"/>
      <c r="B131" s="13"/>
      <c r="C131" s="76"/>
      <c r="D131" s="13"/>
      <c r="E131" s="13"/>
      <c r="F131" s="13"/>
      <c r="G131" s="2"/>
      <c r="H131" s="2"/>
      <c r="I131" s="2"/>
      <c r="J131" s="2"/>
      <c r="K131" s="2"/>
    </row>
    <row r="132" spans="1:12" outlineLevel="1" x14ac:dyDescent="0.25">
      <c r="A132" s="14"/>
      <c r="B132" s="45" t="s">
        <v>75</v>
      </c>
      <c r="C132" s="97"/>
      <c r="D132" s="47">
        <f t="shared" ref="D132:K132" si="101">SUM(D126:D130)</f>
        <v>146043</v>
      </c>
      <c r="E132" s="47">
        <f t="shared" si="101"/>
        <v>201875</v>
      </c>
      <c r="F132" s="47">
        <f t="shared" si="101"/>
        <v>285970</v>
      </c>
      <c r="G132" s="47">
        <f t="shared" ca="1" si="101"/>
        <v>373610.76028273895</v>
      </c>
      <c r="H132" s="47">
        <f t="shared" ca="1" si="101"/>
        <v>474373.5329655814</v>
      </c>
      <c r="I132" s="47">
        <f t="shared" ca="1" si="101"/>
        <v>589990.03155453666</v>
      </c>
      <c r="J132" s="47">
        <f t="shared" ca="1" si="101"/>
        <v>722583.75754340866</v>
      </c>
      <c r="K132" s="47">
        <f t="shared" ca="1" si="101"/>
        <v>874052.45520821225</v>
      </c>
    </row>
    <row r="133" spans="1:12" outlineLevel="1" x14ac:dyDescent="0.25">
      <c r="A133" s="14"/>
      <c r="B133" s="13"/>
      <c r="C133" s="76"/>
      <c r="D133" s="13"/>
      <c r="E133" s="13"/>
      <c r="F133" s="13"/>
      <c r="G133" s="2"/>
      <c r="H133" s="2"/>
      <c r="I133" s="2"/>
      <c r="J133" s="2"/>
      <c r="K133" s="2"/>
    </row>
    <row r="134" spans="1:12" ht="16.5" outlineLevel="1" thickBot="1" x14ac:dyDescent="0.3">
      <c r="A134" s="14"/>
      <c r="B134" s="33" t="s">
        <v>76</v>
      </c>
      <c r="C134" s="92"/>
      <c r="D134" s="43">
        <f t="shared" ref="D134:K134" si="102">D123+D132</f>
        <v>462675</v>
      </c>
      <c r="E134" s="43">
        <f t="shared" si="102"/>
        <v>527854</v>
      </c>
      <c r="F134" s="43">
        <f t="shared" si="102"/>
        <v>624894</v>
      </c>
      <c r="G134" s="43">
        <f t="shared" ca="1" si="102"/>
        <v>731859.05511384504</v>
      </c>
      <c r="H134" s="43">
        <f t="shared" ca="1" si="102"/>
        <v>855492.47295835637</v>
      </c>
      <c r="I134" s="43">
        <f t="shared" ca="1" si="102"/>
        <v>996694.86411525519</v>
      </c>
      <c r="J134" s="43">
        <f t="shared" ca="1" si="102"/>
        <v>1157924.1860511962</v>
      </c>
      <c r="K134" s="43">
        <f t="shared" ca="1" si="102"/>
        <v>1341455.5391166878</v>
      </c>
    </row>
    <row r="135" spans="1:12" outlineLevel="1" x14ac:dyDescent="0.25">
      <c r="A135" s="14"/>
      <c r="B135" s="86" t="s">
        <v>77</v>
      </c>
      <c r="C135" s="48"/>
      <c r="D135" s="49" t="str">
        <f t="shared" ref="D135:K135" si="103">IF(D110-D134&lt;=0.1,"Balanced","Non-Balanced")</f>
        <v>Balanced</v>
      </c>
      <c r="E135" s="49" t="str">
        <f t="shared" si="103"/>
        <v>Balanced</v>
      </c>
      <c r="F135" s="49" t="str">
        <f t="shared" si="103"/>
        <v>Balanced</v>
      </c>
      <c r="G135" s="49" t="str">
        <f t="shared" ca="1" si="103"/>
        <v>Balanced</v>
      </c>
      <c r="H135" s="49" t="str">
        <f t="shared" ca="1" si="103"/>
        <v>Balanced</v>
      </c>
      <c r="I135" s="49" t="str">
        <f t="shared" ca="1" si="103"/>
        <v>Balanced</v>
      </c>
      <c r="J135" s="49" t="str">
        <f t="shared" ca="1" si="103"/>
        <v>Balanced</v>
      </c>
      <c r="K135" s="49" t="str">
        <f t="shared" ca="1" si="103"/>
        <v>Balanced</v>
      </c>
    </row>
    <row r="136" spans="1:12" x14ac:dyDescent="0.25">
      <c r="A136" s="14"/>
      <c r="B136" s="2"/>
      <c r="C136" s="2"/>
      <c r="D136" s="2"/>
      <c r="E136" s="2"/>
      <c r="F136" s="2"/>
      <c r="G136" s="2"/>
      <c r="H136" s="2"/>
      <c r="I136" s="2"/>
      <c r="J136" s="2"/>
      <c r="K136" s="2"/>
    </row>
    <row r="137" spans="1:12" x14ac:dyDescent="0.25">
      <c r="A137" s="14" t="s">
        <v>114</v>
      </c>
      <c r="B137" s="50" t="s">
        <v>78</v>
      </c>
      <c r="C137" s="50"/>
      <c r="D137" s="51"/>
      <c r="E137" s="51"/>
      <c r="F137" s="51"/>
      <c r="G137" s="51"/>
      <c r="H137" s="51"/>
      <c r="I137" s="51"/>
      <c r="J137" s="51"/>
      <c r="K137" s="51"/>
    </row>
    <row r="138" spans="1:12" outlineLevel="1" x14ac:dyDescent="0.25">
      <c r="A138" s="14"/>
      <c r="B138" s="1"/>
      <c r="C138" s="94"/>
      <c r="D138" s="2"/>
      <c r="E138" s="2"/>
      <c r="F138" s="2"/>
      <c r="G138" s="2"/>
      <c r="H138" s="2"/>
      <c r="I138" s="2"/>
      <c r="J138" s="2"/>
      <c r="K138" s="2"/>
    </row>
    <row r="139" spans="1:12" outlineLevel="1" x14ac:dyDescent="0.25">
      <c r="A139" s="14"/>
      <c r="B139" s="2" t="s">
        <v>79</v>
      </c>
      <c r="C139" s="73"/>
      <c r="D139" s="52">
        <f t="shared" ref="D139:F139" si="104">D98/(D11/365)</f>
        <v>43.4781065744328</v>
      </c>
      <c r="E139" s="52">
        <f t="shared" si="104"/>
        <v>39.906510161154301</v>
      </c>
      <c r="F139" s="52">
        <f t="shared" si="104"/>
        <v>38.273273917520719</v>
      </c>
      <c r="G139" s="52">
        <f t="shared" ref="G139:K139" si="105">AVERAGE($E$139:$F$139)</f>
        <v>39.089892039337514</v>
      </c>
      <c r="H139" s="52">
        <f t="shared" si="105"/>
        <v>39.089892039337514</v>
      </c>
      <c r="I139" s="52">
        <f t="shared" si="105"/>
        <v>39.089892039337514</v>
      </c>
      <c r="J139" s="52">
        <f t="shared" si="105"/>
        <v>39.089892039337514</v>
      </c>
      <c r="K139" s="52">
        <f t="shared" si="105"/>
        <v>39.089892039337514</v>
      </c>
      <c r="L139" s="88" t="s">
        <v>135</v>
      </c>
    </row>
    <row r="140" spans="1:12" outlineLevel="1" x14ac:dyDescent="0.25">
      <c r="A140" s="14"/>
      <c r="B140" s="2" t="s">
        <v>80</v>
      </c>
      <c r="C140" s="73"/>
      <c r="D140" s="52">
        <f t="shared" ref="D140:F140" si="106">D99/(D8/365)</f>
        <v>30.081539661817608</v>
      </c>
      <c r="E140" s="52">
        <f t="shared" si="106"/>
        <v>33.181702723627097</v>
      </c>
      <c r="F140" s="52">
        <f t="shared" si="106"/>
        <v>31.725573273517579</v>
      </c>
      <c r="G140" s="52">
        <f t="shared" ref="G140:K140" si="107">AVERAGE($E$140:$F$140)</f>
        <v>32.45363799857234</v>
      </c>
      <c r="H140" s="52">
        <f t="shared" si="107"/>
        <v>32.45363799857234</v>
      </c>
      <c r="I140" s="52">
        <f t="shared" si="107"/>
        <v>32.45363799857234</v>
      </c>
      <c r="J140" s="52">
        <f t="shared" si="107"/>
        <v>32.45363799857234</v>
      </c>
      <c r="K140" s="52">
        <f t="shared" si="107"/>
        <v>32.45363799857234</v>
      </c>
      <c r="L140" s="88" t="s">
        <v>135</v>
      </c>
    </row>
    <row r="141" spans="1:12" outlineLevel="1" x14ac:dyDescent="0.25">
      <c r="A141" s="14"/>
      <c r="B141" s="2" t="s">
        <v>81</v>
      </c>
      <c r="C141" s="73"/>
      <c r="D141" s="52">
        <f t="shared" ref="D141:F141" si="108">D113/(D11/365)</f>
        <v>100.59169548975005</v>
      </c>
      <c r="E141" s="52">
        <f t="shared" si="108"/>
        <v>101.78567561093264</v>
      </c>
      <c r="F141" s="52">
        <f t="shared" si="108"/>
        <v>105.5585709557201</v>
      </c>
      <c r="G141" s="52">
        <f t="shared" ref="G141:K141" si="109">AVERAGE($E$141:$F$141)</f>
        <v>103.67212328332637</v>
      </c>
      <c r="H141" s="52">
        <f t="shared" si="109"/>
        <v>103.67212328332637</v>
      </c>
      <c r="I141" s="52">
        <f t="shared" si="109"/>
        <v>103.67212328332637</v>
      </c>
      <c r="J141" s="52">
        <f t="shared" si="109"/>
        <v>103.67212328332637</v>
      </c>
      <c r="K141" s="52">
        <f t="shared" si="109"/>
        <v>103.67212328332637</v>
      </c>
      <c r="L141" s="88" t="s">
        <v>135</v>
      </c>
    </row>
    <row r="142" spans="1:12" outlineLevel="1" x14ac:dyDescent="0.25">
      <c r="A142" s="14"/>
      <c r="B142" s="2" t="s">
        <v>82</v>
      </c>
      <c r="C142" s="73"/>
      <c r="D142" s="52">
        <f t="shared" ref="D142:K142" si="110">D139+D140-D141</f>
        <v>-27.032049253499636</v>
      </c>
      <c r="E142" s="52">
        <f t="shared" si="110"/>
        <v>-28.697462726151244</v>
      </c>
      <c r="F142" s="52">
        <f t="shared" si="110"/>
        <v>-35.559723764681806</v>
      </c>
      <c r="G142" s="52">
        <f t="shared" si="110"/>
        <v>-32.128593245416525</v>
      </c>
      <c r="H142" s="52">
        <f t="shared" si="110"/>
        <v>-32.128593245416525</v>
      </c>
      <c r="I142" s="52">
        <f t="shared" si="110"/>
        <v>-32.128593245416525</v>
      </c>
      <c r="J142" s="52">
        <f t="shared" si="110"/>
        <v>-32.128593245416525</v>
      </c>
      <c r="K142" s="52">
        <f t="shared" si="110"/>
        <v>-32.128593245416525</v>
      </c>
      <c r="L142" s="88" t="s">
        <v>135</v>
      </c>
    </row>
    <row r="143" spans="1:12" outlineLevel="1" x14ac:dyDescent="0.25">
      <c r="A143" s="14"/>
      <c r="B143" s="2"/>
      <c r="C143" s="73"/>
      <c r="D143" s="2"/>
      <c r="E143" s="2"/>
      <c r="F143" s="2"/>
      <c r="G143" s="2"/>
      <c r="H143" s="2"/>
      <c r="I143" s="2"/>
      <c r="J143" s="2"/>
      <c r="K143" s="2"/>
    </row>
    <row r="144" spans="1:12" s="129" customFormat="1" outlineLevel="1" x14ac:dyDescent="0.25">
      <c r="A144" s="125"/>
      <c r="B144" s="139" t="s">
        <v>83</v>
      </c>
      <c r="C144" s="140"/>
      <c r="D144" s="128">
        <f t="shared" ref="D144:F144" si="111">D114/D11</f>
        <v>0.21661802230370009</v>
      </c>
      <c r="E144" s="128">
        <f t="shared" si="111"/>
        <v>0.21234236510587748</v>
      </c>
      <c r="F144" s="128">
        <f t="shared" si="111"/>
        <v>0.20523280047074977</v>
      </c>
      <c r="G144" s="128">
        <f t="shared" ref="G144:K144" si="112">AVERAGE($E$144:$F$144)</f>
        <v>0.20878758278831361</v>
      </c>
      <c r="H144" s="128">
        <f t="shared" si="112"/>
        <v>0.20878758278831361</v>
      </c>
      <c r="I144" s="128">
        <f t="shared" si="112"/>
        <v>0.20878758278831361</v>
      </c>
      <c r="J144" s="128">
        <f t="shared" si="112"/>
        <v>0.20878758278831361</v>
      </c>
      <c r="K144" s="128">
        <f t="shared" si="112"/>
        <v>0.20878758278831361</v>
      </c>
      <c r="L144" s="131" t="s">
        <v>135</v>
      </c>
    </row>
    <row r="145" spans="1:12" s="129" customFormat="1" outlineLevel="1" x14ac:dyDescent="0.25">
      <c r="A145" s="125"/>
      <c r="B145" s="139" t="s">
        <v>84</v>
      </c>
      <c r="C145" s="140"/>
      <c r="D145" s="128">
        <f t="shared" ref="D145:F145" si="113">D115/D8</f>
        <v>2.5734314169923909E-2</v>
      </c>
      <c r="E145" s="128">
        <f t="shared" si="113"/>
        <v>2.6491644701932028E-2</v>
      </c>
      <c r="F145" s="128">
        <f t="shared" si="113"/>
        <v>2.837643171426377E-2</v>
      </c>
      <c r="G145" s="128">
        <f t="shared" ref="G145:K145" si="114">AVERAGE($E$145:$F$145)</f>
        <v>2.7434038208097901E-2</v>
      </c>
      <c r="H145" s="128">
        <f t="shared" si="114"/>
        <v>2.7434038208097901E-2</v>
      </c>
      <c r="I145" s="128">
        <f t="shared" si="114"/>
        <v>2.7434038208097901E-2</v>
      </c>
      <c r="J145" s="128">
        <f t="shared" si="114"/>
        <v>2.7434038208097901E-2</v>
      </c>
      <c r="K145" s="128">
        <f t="shared" si="114"/>
        <v>2.7434038208097901E-2</v>
      </c>
      <c r="L145" s="131" t="s">
        <v>135</v>
      </c>
    </row>
    <row r="146" spans="1:12" outlineLevel="1" x14ac:dyDescent="0.25">
      <c r="A146" s="14"/>
      <c r="B146" s="2"/>
      <c r="C146" s="73"/>
      <c r="D146" s="53"/>
      <c r="E146" s="53"/>
      <c r="F146" s="53"/>
      <c r="G146" s="53"/>
      <c r="H146" s="53"/>
      <c r="I146" s="53"/>
      <c r="J146" s="53"/>
      <c r="K146" s="53"/>
    </row>
    <row r="147" spans="1:12" outlineLevel="1" x14ac:dyDescent="0.25">
      <c r="A147" s="14"/>
      <c r="B147" s="2" t="s">
        <v>85</v>
      </c>
      <c r="C147" s="73"/>
      <c r="D147" s="52">
        <f t="shared" ref="D147:F147" si="115">D164</f>
        <v>41921</v>
      </c>
      <c r="E147" s="52">
        <f t="shared" si="115"/>
        <v>48663</v>
      </c>
      <c r="F147" s="52">
        <f t="shared" si="115"/>
        <v>52795</v>
      </c>
      <c r="G147" s="52">
        <f t="shared" ref="G147:K147" si="116">G148*G8</f>
        <v>59019.498245984985</v>
      </c>
      <c r="H147" s="52">
        <f t="shared" si="116"/>
        <v>65810.834311525643</v>
      </c>
      <c r="I147" s="52">
        <f t="shared" si="116"/>
        <v>73408.450982914947</v>
      </c>
      <c r="J147" s="52">
        <f t="shared" si="116"/>
        <v>81911.663469439707</v>
      </c>
      <c r="K147" s="52">
        <f t="shared" si="116"/>
        <v>91432.525974212433</v>
      </c>
      <c r="L147" s="88"/>
    </row>
    <row r="148" spans="1:12" s="129" customFormat="1" outlineLevel="1" x14ac:dyDescent="0.25">
      <c r="A148" s="125"/>
      <c r="B148" s="126" t="s">
        <v>86</v>
      </c>
      <c r="C148" s="121"/>
      <c r="D148" s="128">
        <f t="shared" ref="D148:F148" si="117">IFERROR(D147/D8,0)</f>
        <v>8.1561063303650122E-2</v>
      </c>
      <c r="E148" s="128">
        <f t="shared" si="117"/>
        <v>8.4662960933218512E-2</v>
      </c>
      <c r="F148" s="128">
        <f t="shared" si="117"/>
        <v>8.2756101881155369E-2</v>
      </c>
      <c r="G148" s="128">
        <f t="shared" ref="G148:K148" si="118">IFERROR(AVERAGE($D$148:$F$148),0)</f>
        <v>8.2993375372674663E-2</v>
      </c>
      <c r="H148" s="128">
        <f t="shared" si="118"/>
        <v>8.2993375372674663E-2</v>
      </c>
      <c r="I148" s="128">
        <f t="shared" si="118"/>
        <v>8.2993375372674663E-2</v>
      </c>
      <c r="J148" s="128">
        <f t="shared" si="118"/>
        <v>8.2993375372674663E-2</v>
      </c>
      <c r="K148" s="128">
        <f t="shared" si="118"/>
        <v>8.2993375372674663E-2</v>
      </c>
      <c r="L148" s="131"/>
    </row>
    <row r="149" spans="1:12" s="129" customFormat="1" outlineLevel="1" x14ac:dyDescent="0.25">
      <c r="A149" s="125"/>
      <c r="B149" s="126" t="s">
        <v>87</v>
      </c>
      <c r="C149" s="121"/>
      <c r="D149" s="128">
        <f t="shared" ref="D149:K149" si="119">IFERROR(D147/D150,0)</f>
        <v>0.65866918061120272</v>
      </c>
      <c r="E149" s="128">
        <f t="shared" si="119"/>
        <v>0.92288873295529972</v>
      </c>
      <c r="F149" s="128">
        <f t="shared" si="119"/>
        <v>0.6360920011084471</v>
      </c>
      <c r="G149" s="128">
        <f t="shared" si="119"/>
        <v>0.8299337537267466</v>
      </c>
      <c r="H149" s="128">
        <f t="shared" si="119"/>
        <v>0.8299337537267466</v>
      </c>
      <c r="I149" s="128">
        <f t="shared" si="119"/>
        <v>0.8299337537267466</v>
      </c>
      <c r="J149" s="128">
        <f t="shared" si="119"/>
        <v>0.82993375372674649</v>
      </c>
      <c r="K149" s="128">
        <f t="shared" si="119"/>
        <v>0.8299337537267466</v>
      </c>
    </row>
    <row r="150" spans="1:12" outlineLevel="1" x14ac:dyDescent="0.25">
      <c r="A150" s="14"/>
      <c r="B150" s="2" t="s">
        <v>88</v>
      </c>
      <c r="C150" s="73"/>
      <c r="D150" s="52">
        <f t="shared" ref="D150:F150" si="120">-D184</f>
        <v>63645</v>
      </c>
      <c r="E150" s="52">
        <f t="shared" si="120"/>
        <v>52729</v>
      </c>
      <c r="F150" s="52">
        <f t="shared" si="120"/>
        <v>82999</v>
      </c>
      <c r="G150" s="52">
        <f t="shared" ref="G150:K150" si="121">G151*G8</f>
        <v>71113.505121297901</v>
      </c>
      <c r="H150" s="52">
        <f t="shared" si="121"/>
        <v>79296.490853646712</v>
      </c>
      <c r="I150" s="52">
        <f t="shared" si="121"/>
        <v>88450.976542742806</v>
      </c>
      <c r="J150" s="52">
        <f t="shared" si="121"/>
        <v>98696.628618395611</v>
      </c>
      <c r="K150" s="52">
        <f t="shared" si="121"/>
        <v>110168.46292085662</v>
      </c>
    </row>
    <row r="151" spans="1:12" s="129" customFormat="1" outlineLevel="1" x14ac:dyDescent="0.25">
      <c r="A151" s="125"/>
      <c r="B151" s="126" t="s">
        <v>89</v>
      </c>
      <c r="C151" s="121"/>
      <c r="D151" s="123">
        <f t="shared" ref="D151:F151" si="122">IFERROR(D150/D8,0)</f>
        <v>0.12382705264571008</v>
      </c>
      <c r="E151" s="128">
        <f t="shared" si="122"/>
        <v>9.1736910322990334E-2</v>
      </c>
      <c r="F151" s="128">
        <f t="shared" si="122"/>
        <v>0.13010083720113674</v>
      </c>
      <c r="G151" s="141">
        <v>0.1</v>
      </c>
      <c r="H151" s="141">
        <v>0.1</v>
      </c>
      <c r="I151" s="141">
        <v>0.1</v>
      </c>
      <c r="J151" s="141">
        <v>0.1</v>
      </c>
      <c r="K151" s="141">
        <v>0.1</v>
      </c>
    </row>
    <row r="152" spans="1:12" outlineLevel="1" x14ac:dyDescent="0.25">
      <c r="A152" s="14"/>
      <c r="B152" s="8"/>
      <c r="C152" s="74"/>
      <c r="D152" s="10"/>
      <c r="E152" s="10"/>
      <c r="F152" s="10"/>
      <c r="G152" s="10"/>
      <c r="H152" s="10"/>
      <c r="I152" s="10"/>
      <c r="J152" s="10"/>
      <c r="K152" s="10"/>
    </row>
    <row r="153" spans="1:12" outlineLevel="1" x14ac:dyDescent="0.25">
      <c r="A153" s="14"/>
      <c r="B153" s="2" t="s">
        <v>90</v>
      </c>
      <c r="C153" s="73"/>
      <c r="D153" s="54" t="s">
        <v>152</v>
      </c>
      <c r="E153" s="52">
        <f>AVERAGE(SUM(E96:E97),SUM(D96:D97))</f>
        <v>78403</v>
      </c>
      <c r="F153" s="52">
        <f>AVERAGE(SUM(F96:F97),SUM(E96:E97))</f>
        <v>93991</v>
      </c>
      <c r="G153" s="52">
        <f t="shared" ref="G153:K153" ca="1" si="123">AVERAGE(SUM(G96:G97),SUM(F96:F97))</f>
        <v>142378.96436921821</v>
      </c>
      <c r="H153" s="52">
        <f t="shared" ca="1" si="123"/>
        <v>232750.7936911069</v>
      </c>
      <c r="I153" s="52">
        <f t="shared" ca="1" si="123"/>
        <v>338448.6075835537</v>
      </c>
      <c r="J153" s="52">
        <f t="shared" ca="1" si="123"/>
        <v>459812.80928838509</v>
      </c>
      <c r="K153" s="52">
        <f t="shared" ca="1" si="123"/>
        <v>598829.9014159129</v>
      </c>
    </row>
    <row r="154" spans="1:12" s="129" customFormat="1" outlineLevel="1" x14ac:dyDescent="0.25">
      <c r="A154" s="125"/>
      <c r="B154" s="126" t="s">
        <v>91</v>
      </c>
      <c r="C154" s="121"/>
      <c r="D154" s="123"/>
      <c r="E154" s="128">
        <f t="shared" ref="E154:F154" si="124">E49/E153</f>
        <v>3.7613356631761539E-2</v>
      </c>
      <c r="F154" s="128">
        <f t="shared" si="124"/>
        <v>4.9760083412241599E-2</v>
      </c>
      <c r="G154" s="128">
        <f t="shared" ref="G154:K154" si="125">$F$154</f>
        <v>4.9760083412241599E-2</v>
      </c>
      <c r="H154" s="128">
        <f t="shared" si="125"/>
        <v>4.9760083412241599E-2</v>
      </c>
      <c r="I154" s="128">
        <f t="shared" si="125"/>
        <v>4.9760083412241599E-2</v>
      </c>
      <c r="J154" s="128">
        <f t="shared" si="125"/>
        <v>4.9760083412241599E-2</v>
      </c>
      <c r="K154" s="128">
        <f t="shared" si="125"/>
        <v>4.9760083412241599E-2</v>
      </c>
    </row>
    <row r="155" spans="1:12" outlineLevel="1" x14ac:dyDescent="0.25">
      <c r="A155" s="14"/>
      <c r="B155" s="2" t="s">
        <v>92</v>
      </c>
      <c r="C155" s="73"/>
      <c r="D155" s="52">
        <f t="shared" ref="D155:K155" si="126">D119</f>
        <v>67150</v>
      </c>
      <c r="E155" s="52">
        <f t="shared" si="126"/>
        <v>58314</v>
      </c>
      <c r="F155" s="52">
        <f t="shared" si="126"/>
        <v>52623</v>
      </c>
      <c r="G155" s="52">
        <f t="shared" si="126"/>
        <v>52623</v>
      </c>
      <c r="H155" s="52">
        <f t="shared" si="126"/>
        <v>52623</v>
      </c>
      <c r="I155" s="52">
        <f t="shared" si="126"/>
        <v>52623</v>
      </c>
      <c r="J155" s="52">
        <f t="shared" si="126"/>
        <v>52623</v>
      </c>
      <c r="K155" s="52">
        <f t="shared" si="126"/>
        <v>52623</v>
      </c>
    </row>
    <row r="156" spans="1:12" s="129" customFormat="1" outlineLevel="1" x14ac:dyDescent="0.25">
      <c r="A156" s="125"/>
      <c r="B156" s="126" t="s">
        <v>91</v>
      </c>
      <c r="C156" s="121"/>
      <c r="D156" s="128">
        <f t="shared" ref="D156:F156" si="127">-D50/D155</f>
        <v>3.524944154877141E-2</v>
      </c>
      <c r="E156" s="128">
        <f t="shared" si="127"/>
        <v>5.4566656377542273E-2</v>
      </c>
      <c r="F156" s="128">
        <f t="shared" si="127"/>
        <v>4.5721452596773272E-2</v>
      </c>
      <c r="G156" s="128">
        <f t="shared" ref="G156:K156" si="128">F156</f>
        <v>4.5721452596773272E-2</v>
      </c>
      <c r="H156" s="128">
        <f t="shared" si="128"/>
        <v>4.5721452596773272E-2</v>
      </c>
      <c r="I156" s="128">
        <f t="shared" si="128"/>
        <v>4.5721452596773272E-2</v>
      </c>
      <c r="J156" s="128">
        <f t="shared" si="128"/>
        <v>4.5721452596773272E-2</v>
      </c>
      <c r="K156" s="128">
        <f t="shared" si="128"/>
        <v>4.5721452596773272E-2</v>
      </c>
    </row>
    <row r="157" spans="1:12" x14ac:dyDescent="0.25">
      <c r="A157" s="14"/>
      <c r="B157" s="2"/>
      <c r="C157" s="73"/>
      <c r="D157" s="2"/>
      <c r="E157" s="2"/>
      <c r="F157" s="2"/>
      <c r="G157" s="2"/>
      <c r="H157" s="2"/>
      <c r="I157" s="2"/>
      <c r="J157" s="2"/>
      <c r="K157" s="2"/>
    </row>
    <row r="158" spans="1:12" x14ac:dyDescent="0.25">
      <c r="A158" s="14" t="s">
        <v>114</v>
      </c>
      <c r="B158" s="284" t="s">
        <v>93</v>
      </c>
      <c r="C158" s="284"/>
      <c r="D158" s="285">
        <f>'IS-Driver'!B6</f>
        <v>2022</v>
      </c>
      <c r="E158" s="285">
        <f>'IS-Driver'!C6</f>
        <v>2023</v>
      </c>
      <c r="F158" s="285">
        <f>'IS-Driver'!D6</f>
        <v>2024</v>
      </c>
      <c r="G158" s="286">
        <f>'IS-Driver'!E6</f>
        <v>2025</v>
      </c>
      <c r="H158" s="286">
        <f>'IS-Driver'!F6</f>
        <v>2026</v>
      </c>
      <c r="I158" s="286">
        <f>'IS-Driver'!G6</f>
        <v>2027</v>
      </c>
      <c r="J158" s="286">
        <f>'IS-Driver'!H6</f>
        <v>2028</v>
      </c>
      <c r="K158" s="286">
        <f>'IS-Driver'!I6</f>
        <v>2029</v>
      </c>
    </row>
    <row r="159" spans="1:12" x14ac:dyDescent="0.25">
      <c r="A159" s="14"/>
      <c r="B159" s="40"/>
      <c r="C159" s="40"/>
      <c r="D159" s="41"/>
      <c r="E159" s="41"/>
      <c r="F159" s="41"/>
      <c r="G159" s="41"/>
      <c r="H159" s="41"/>
      <c r="I159" s="41"/>
      <c r="J159" s="41"/>
      <c r="K159" s="41"/>
    </row>
    <row r="160" spans="1:12" outlineLevel="1" x14ac:dyDescent="0.25">
      <c r="A160" s="14"/>
      <c r="B160" s="50" t="s">
        <v>94</v>
      </c>
      <c r="C160" s="50"/>
      <c r="D160" s="51"/>
      <c r="E160" s="51"/>
      <c r="F160" s="51"/>
      <c r="G160" s="51"/>
      <c r="H160" s="51"/>
      <c r="I160" s="51"/>
      <c r="J160" s="51"/>
      <c r="K160" s="51"/>
    </row>
    <row r="161" spans="1:11" outlineLevel="1" x14ac:dyDescent="0.25">
      <c r="A161" s="14"/>
      <c r="B161" s="40"/>
      <c r="C161" s="96"/>
      <c r="D161" s="41"/>
      <c r="E161" s="41"/>
      <c r="F161" s="41"/>
      <c r="G161" s="41"/>
      <c r="H161" s="41"/>
      <c r="I161" s="41"/>
      <c r="J161" s="41"/>
      <c r="K161" s="41"/>
    </row>
    <row r="162" spans="1:11" outlineLevel="2" x14ac:dyDescent="0.25">
      <c r="A162" s="14"/>
      <c r="B162" s="17" t="s">
        <v>95</v>
      </c>
      <c r="C162" s="89"/>
      <c r="D162" s="18">
        <f t="shared" ref="D162:K162" si="129">D61</f>
        <v>-2722</v>
      </c>
      <c r="E162" s="18">
        <f t="shared" si="129"/>
        <v>30425</v>
      </c>
      <c r="F162" s="18">
        <f t="shared" si="129"/>
        <v>59248</v>
      </c>
      <c r="G162" s="18">
        <f t="shared" ca="1" si="129"/>
        <v>61666.124751329728</v>
      </c>
      <c r="H162" s="18">
        <f t="shared" ca="1" si="129"/>
        <v>71770.485046906295</v>
      </c>
      <c r="I162" s="18">
        <f t="shared" ca="1" si="129"/>
        <v>83248.297330641042</v>
      </c>
      <c r="J162" s="18">
        <f t="shared" ca="1" si="129"/>
        <v>96210.220018853186</v>
      </c>
      <c r="K162" s="18">
        <f t="shared" ca="1" si="129"/>
        <v>110841.7058968255</v>
      </c>
    </row>
    <row r="163" spans="1:11" outlineLevel="2" x14ac:dyDescent="0.25">
      <c r="A163" s="14"/>
      <c r="B163" s="17"/>
      <c r="C163" s="89"/>
      <c r="D163" s="18"/>
      <c r="E163" s="18"/>
      <c r="F163" s="18"/>
      <c r="G163" s="2"/>
      <c r="H163" s="2"/>
      <c r="I163" s="2"/>
      <c r="J163" s="2"/>
      <c r="K163" s="2"/>
    </row>
    <row r="164" spans="1:11" outlineLevel="2" x14ac:dyDescent="0.25">
      <c r="A164" s="14"/>
      <c r="B164" s="13" t="s">
        <v>96</v>
      </c>
      <c r="C164" s="76"/>
      <c r="D164" s="25">
        <v>41921</v>
      </c>
      <c r="E164" s="25">
        <v>48663</v>
      </c>
      <c r="F164" s="25">
        <v>52795</v>
      </c>
      <c r="G164" s="7">
        <f t="shared" ref="G164:K164" si="130">G147</f>
        <v>59019.498245984985</v>
      </c>
      <c r="H164" s="7">
        <f t="shared" si="130"/>
        <v>65810.834311525643</v>
      </c>
      <c r="I164" s="7">
        <f t="shared" si="130"/>
        <v>73408.450982914947</v>
      </c>
      <c r="J164" s="7">
        <f t="shared" si="130"/>
        <v>81911.663469439707</v>
      </c>
      <c r="K164" s="7">
        <f t="shared" si="130"/>
        <v>91432.525974212433</v>
      </c>
    </row>
    <row r="165" spans="1:11" outlineLevel="2" x14ac:dyDescent="0.25">
      <c r="A165" s="14"/>
      <c r="B165" s="13"/>
      <c r="C165" s="76"/>
      <c r="D165" s="44"/>
      <c r="E165" s="44"/>
      <c r="F165" s="44"/>
      <c r="G165" s="7"/>
      <c r="H165" s="7"/>
      <c r="I165" s="7"/>
      <c r="J165" s="7"/>
      <c r="K165" s="7"/>
    </row>
    <row r="166" spans="1:11" outlineLevel="2" x14ac:dyDescent="0.25">
      <c r="A166" s="14"/>
      <c r="B166" s="13" t="s">
        <v>97</v>
      </c>
      <c r="C166" s="76"/>
      <c r="D166" s="44"/>
      <c r="E166" s="44"/>
      <c r="F166" s="44"/>
      <c r="G166" s="7"/>
      <c r="H166" s="7"/>
      <c r="I166" s="7"/>
      <c r="J166" s="7"/>
      <c r="K166" s="7"/>
    </row>
    <row r="167" spans="1:11" outlineLevel="2" x14ac:dyDescent="0.25">
      <c r="A167" s="14"/>
      <c r="B167" s="55" t="s">
        <v>98</v>
      </c>
      <c r="C167" s="98"/>
      <c r="D167" s="25">
        <v>19621</v>
      </c>
      <c r="E167" s="25">
        <v>24023</v>
      </c>
      <c r="F167" s="25">
        <v>22011</v>
      </c>
      <c r="G167" s="32">
        <f t="shared" ref="G167:K167" si="131">G168*G41</f>
        <v>26224.635531409243</v>
      </c>
      <c r="H167" s="32">
        <f t="shared" si="131"/>
        <v>29242.287635936143</v>
      </c>
      <c r="I167" s="32">
        <f t="shared" si="131"/>
        <v>32618.201258314271</v>
      </c>
      <c r="J167" s="32">
        <f t="shared" si="131"/>
        <v>36396.50597001877</v>
      </c>
      <c r="K167" s="32">
        <f t="shared" si="131"/>
        <v>40626.991767978099</v>
      </c>
    </row>
    <row r="168" spans="1:11" outlineLevel="2" x14ac:dyDescent="0.25">
      <c r="A168" s="14"/>
      <c r="B168" s="56" t="s">
        <v>99</v>
      </c>
      <c r="C168" s="99"/>
      <c r="D168" s="20">
        <f t="shared" ref="D168:F168" si="132">IFERROR(D167/D41,0)</f>
        <v>9.2158907300943144E-2</v>
      </c>
      <c r="E168" s="20">
        <f t="shared" si="132"/>
        <v>0.10301723028894397</v>
      </c>
      <c r="F168" s="20">
        <f t="shared" si="132"/>
        <v>9.055118110236221E-2</v>
      </c>
      <c r="G168" s="20">
        <f t="shared" ref="G168:K168" si="133">IFERROR(AVERAGE($E$168:$F$168),0)</f>
        <v>9.6784205695653089E-2</v>
      </c>
      <c r="H168" s="20">
        <f t="shared" si="133"/>
        <v>9.6784205695653089E-2</v>
      </c>
      <c r="I168" s="20">
        <f t="shared" si="133"/>
        <v>9.6784205695653089E-2</v>
      </c>
      <c r="J168" s="20">
        <f t="shared" si="133"/>
        <v>9.6784205695653089E-2</v>
      </c>
      <c r="K168" s="20">
        <f t="shared" si="133"/>
        <v>9.6784205695653089E-2</v>
      </c>
    </row>
    <row r="169" spans="1:11" outlineLevel="2" x14ac:dyDescent="0.25">
      <c r="A169" s="14"/>
      <c r="B169" s="55"/>
      <c r="C169" s="98"/>
      <c r="D169" s="44"/>
      <c r="E169" s="44"/>
      <c r="F169" s="44"/>
      <c r="G169" s="7"/>
      <c r="H169" s="7"/>
      <c r="I169" s="7"/>
      <c r="J169" s="7"/>
      <c r="K169" s="7"/>
    </row>
    <row r="170" spans="1:11" outlineLevel="2" x14ac:dyDescent="0.25">
      <c r="A170" s="14"/>
      <c r="B170" s="3" t="s">
        <v>142</v>
      </c>
      <c r="C170" s="98"/>
      <c r="D170" s="25">
        <v>16966</v>
      </c>
      <c r="E170" s="25">
        <v>-748</v>
      </c>
      <c r="F170" s="25">
        <v>2012</v>
      </c>
      <c r="G170" s="57">
        <v>0</v>
      </c>
      <c r="H170" s="57">
        <v>0</v>
      </c>
      <c r="I170" s="57">
        <v>0</v>
      </c>
      <c r="J170" s="57">
        <v>0</v>
      </c>
      <c r="K170" s="57">
        <v>0</v>
      </c>
    </row>
    <row r="171" spans="1:11" outlineLevel="2" x14ac:dyDescent="0.25">
      <c r="A171" s="14"/>
      <c r="B171" s="55" t="s">
        <v>100</v>
      </c>
      <c r="C171" s="98"/>
      <c r="D171" s="25">
        <v>-8148</v>
      </c>
      <c r="E171" s="25">
        <v>-5876</v>
      </c>
      <c r="F171" s="25">
        <v>-4648</v>
      </c>
      <c r="G171" s="57">
        <v>0</v>
      </c>
      <c r="H171" s="57">
        <v>0</v>
      </c>
      <c r="I171" s="57">
        <v>0</v>
      </c>
      <c r="J171" s="57">
        <v>0</v>
      </c>
      <c r="K171" s="57">
        <v>0</v>
      </c>
    </row>
    <row r="172" spans="1:11" outlineLevel="2" x14ac:dyDescent="0.25">
      <c r="A172" s="14"/>
      <c r="B172" s="13"/>
      <c r="C172" s="76"/>
      <c r="D172" s="44"/>
      <c r="E172" s="44"/>
      <c r="F172" s="44"/>
      <c r="G172" s="7"/>
      <c r="H172" s="7"/>
      <c r="I172" s="7"/>
      <c r="J172" s="7"/>
      <c r="K172" s="7"/>
    </row>
    <row r="173" spans="1:11" outlineLevel="2" x14ac:dyDescent="0.25">
      <c r="A173" s="14"/>
      <c r="B173" s="13" t="s">
        <v>101</v>
      </c>
      <c r="C173" s="76"/>
      <c r="D173" s="44"/>
      <c r="E173" s="44"/>
      <c r="F173" s="44"/>
      <c r="G173" s="7"/>
      <c r="H173" s="7"/>
      <c r="I173" s="7"/>
      <c r="J173" s="7"/>
      <c r="K173" s="7"/>
    </row>
    <row r="174" spans="1:11" outlineLevel="3" x14ac:dyDescent="0.25">
      <c r="A174" s="14"/>
      <c r="B174" s="55" t="s">
        <v>55</v>
      </c>
      <c r="C174" s="98"/>
      <c r="D174" s="25">
        <v>-8622</v>
      </c>
      <c r="E174" s="25">
        <v>-8348</v>
      </c>
      <c r="F174" s="25">
        <v>-3249</v>
      </c>
      <c r="G174" s="7">
        <f t="shared" ref="G174:K174" si="134">F99-G99</f>
        <v>-7778.9164935951339</v>
      </c>
      <c r="H174" s="7">
        <f t="shared" si="134"/>
        <v>-7275.8262110994619</v>
      </c>
      <c r="I174" s="7">
        <f t="shared" si="134"/>
        <v>-8139.6264278639865</v>
      </c>
      <c r="J174" s="7">
        <f t="shared" si="134"/>
        <v>-9109.8269458235009</v>
      </c>
      <c r="K174" s="7">
        <f t="shared" si="134"/>
        <v>-10200.075551552713</v>
      </c>
    </row>
    <row r="175" spans="1:11" outlineLevel="3" x14ac:dyDescent="0.25">
      <c r="A175" s="14"/>
      <c r="B175" s="55" t="s">
        <v>102</v>
      </c>
      <c r="C175" s="98"/>
      <c r="D175" s="25">
        <v>-2592</v>
      </c>
      <c r="E175" s="25">
        <v>1449</v>
      </c>
      <c r="F175" s="25">
        <v>-1884</v>
      </c>
      <c r="G175" s="7">
        <f t="shared" ref="G175:K175" si="135">F98-G98</f>
        <v>-4738.2030065005965</v>
      </c>
      <c r="H175" s="7">
        <f t="shared" si="135"/>
        <v>-4482.2051859497878</v>
      </c>
      <c r="I175" s="7">
        <f t="shared" si="135"/>
        <v>-5014.3412896544251</v>
      </c>
      <c r="J175" s="7">
        <f t="shared" si="135"/>
        <v>-5612.0243110514057</v>
      </c>
      <c r="K175" s="7">
        <f t="shared" si="135"/>
        <v>-6283.6618423491309</v>
      </c>
    </row>
    <row r="176" spans="1:11" outlineLevel="3" x14ac:dyDescent="0.25">
      <c r="A176" s="14"/>
      <c r="B176" s="55" t="s">
        <v>64</v>
      </c>
      <c r="C176" s="98"/>
      <c r="D176" s="25">
        <v>2945</v>
      </c>
      <c r="E176" s="25">
        <v>5473</v>
      </c>
      <c r="F176" s="25">
        <v>2972</v>
      </c>
      <c r="G176" s="7">
        <f t="shared" ref="G176:K178" si="136">G113-F113</f>
        <v>8943.951786493737</v>
      </c>
      <c r="H176" s="7">
        <f t="shared" si="136"/>
        <v>11887.46513168489</v>
      </c>
      <c r="I176" s="7">
        <f t="shared" si="136"/>
        <v>13298.768076478358</v>
      </c>
      <c r="J176" s="7">
        <f t="shared" si="136"/>
        <v>14883.911054521464</v>
      </c>
      <c r="K176" s="7">
        <f t="shared" si="136"/>
        <v>16665.19223269241</v>
      </c>
    </row>
    <row r="177" spans="1:11" outlineLevel="3" x14ac:dyDescent="0.25">
      <c r="A177" s="14"/>
      <c r="B177" s="55" t="s">
        <v>65</v>
      </c>
      <c r="C177" s="98"/>
      <c r="D177" s="25">
        <v>-1558</v>
      </c>
      <c r="E177" s="25">
        <v>-2428</v>
      </c>
      <c r="F177" s="25">
        <v>-2904</v>
      </c>
      <c r="G177" s="7">
        <f t="shared" si="136"/>
        <v>8974.0368785178725</v>
      </c>
      <c r="H177" s="7">
        <f t="shared" si="136"/>
        <v>8738.2565976081241</v>
      </c>
      <c r="I177" s="7">
        <f t="shared" si="136"/>
        <v>9775.6793897637835</v>
      </c>
      <c r="J177" s="7">
        <f t="shared" si="136"/>
        <v>10940.888787444172</v>
      </c>
      <c r="K177" s="7">
        <f t="shared" si="136"/>
        <v>12250.275762288758</v>
      </c>
    </row>
    <row r="178" spans="1:11" outlineLevel="3" x14ac:dyDescent="0.25">
      <c r="A178" s="14"/>
      <c r="B178" s="55" t="s">
        <v>103</v>
      </c>
      <c r="C178" s="98"/>
      <c r="D178" s="25">
        <v>2216</v>
      </c>
      <c r="E178" s="25">
        <v>4578</v>
      </c>
      <c r="F178" s="25">
        <v>4007</v>
      </c>
      <c r="G178" s="7">
        <f t="shared" si="136"/>
        <v>1406.3061660945241</v>
      </c>
      <c r="H178" s="7">
        <f t="shared" si="136"/>
        <v>2244.9234323757701</v>
      </c>
      <c r="I178" s="7">
        <f t="shared" si="136"/>
        <v>2511.4451017014762</v>
      </c>
      <c r="J178" s="7">
        <f t="shared" si="136"/>
        <v>2810.7961051033672</v>
      </c>
      <c r="K178" s="7">
        <f t="shared" si="136"/>
        <v>3147.1874057068344</v>
      </c>
    </row>
    <row r="179" spans="1:11" outlineLevel="2" x14ac:dyDescent="0.25">
      <c r="A179" s="14"/>
      <c r="B179" s="101" t="s">
        <v>136</v>
      </c>
      <c r="C179" s="98"/>
      <c r="D179" s="102">
        <f t="shared" ref="D179:K179" si="137">SUM(D174:D178)</f>
        <v>-7611</v>
      </c>
      <c r="E179" s="103">
        <f t="shared" si="137"/>
        <v>724</v>
      </c>
      <c r="F179" s="103">
        <f t="shared" si="137"/>
        <v>-1058</v>
      </c>
      <c r="G179" s="104">
        <f t="shared" si="137"/>
        <v>6807.1753310104032</v>
      </c>
      <c r="H179" s="104">
        <f t="shared" si="137"/>
        <v>11112.613764619535</v>
      </c>
      <c r="I179" s="104">
        <f t="shared" si="137"/>
        <v>12431.924850425206</v>
      </c>
      <c r="J179" s="104">
        <f t="shared" si="137"/>
        <v>13913.744690194097</v>
      </c>
      <c r="K179" s="104">
        <f t="shared" si="137"/>
        <v>15578.91800678616</v>
      </c>
    </row>
    <row r="180" spans="1:11" outlineLevel="1" x14ac:dyDescent="0.25">
      <c r="A180" s="14"/>
      <c r="B180" s="17" t="s">
        <v>104</v>
      </c>
      <c r="C180" s="89"/>
      <c r="D180" s="24">
        <f t="shared" ref="D180:K180" si="138">SUM(D162,D164,D167,D170:D171,D179)</f>
        <v>60027</v>
      </c>
      <c r="E180" s="24">
        <f t="shared" si="138"/>
        <v>97211</v>
      </c>
      <c r="F180" s="24">
        <f t="shared" si="138"/>
        <v>130360</v>
      </c>
      <c r="G180" s="24">
        <f t="shared" ca="1" si="138"/>
        <v>153717.43385973436</v>
      </c>
      <c r="H180" s="24">
        <f t="shared" ca="1" si="138"/>
        <v>177936.22075898762</v>
      </c>
      <c r="I180" s="24">
        <f t="shared" ca="1" si="138"/>
        <v>201706.87442229548</v>
      </c>
      <c r="J180" s="24">
        <f t="shared" ca="1" si="138"/>
        <v>228432.13414850575</v>
      </c>
      <c r="K180" s="24">
        <f t="shared" ca="1" si="138"/>
        <v>258480.14164580218</v>
      </c>
    </row>
    <row r="181" spans="1:11" outlineLevel="1" x14ac:dyDescent="0.25">
      <c r="A181" s="14"/>
      <c r="B181" s="13"/>
      <c r="C181" s="76"/>
      <c r="D181" s="13"/>
      <c r="E181" s="13"/>
      <c r="F181" s="13"/>
      <c r="G181" s="2"/>
      <c r="H181" s="2"/>
      <c r="I181" s="2"/>
      <c r="J181" s="2"/>
      <c r="K181" s="2"/>
    </row>
    <row r="182" spans="1:11" outlineLevel="1" x14ac:dyDescent="0.25">
      <c r="A182" s="14"/>
      <c r="B182" s="50" t="s">
        <v>105</v>
      </c>
      <c r="C182" s="100"/>
      <c r="D182" s="51"/>
      <c r="E182" s="51"/>
      <c r="F182" s="51"/>
      <c r="G182" s="51"/>
      <c r="H182" s="51"/>
      <c r="I182" s="51"/>
      <c r="J182" s="51"/>
      <c r="K182" s="51"/>
    </row>
    <row r="183" spans="1:11" outlineLevel="1" x14ac:dyDescent="0.25">
      <c r="A183" s="14"/>
      <c r="B183" s="13"/>
      <c r="C183" s="76"/>
      <c r="D183" s="13"/>
      <c r="E183" s="13"/>
      <c r="F183" s="13"/>
      <c r="G183" s="2"/>
      <c r="H183" s="2"/>
      <c r="I183" s="2"/>
      <c r="J183" s="2"/>
      <c r="K183" s="2"/>
    </row>
    <row r="184" spans="1:11" outlineLevel="2" x14ac:dyDescent="0.25">
      <c r="A184" s="14"/>
      <c r="B184" s="13" t="s">
        <v>106</v>
      </c>
      <c r="C184" s="76"/>
      <c r="D184" s="25">
        <v>-63645</v>
      </c>
      <c r="E184" s="25">
        <v>-52729</v>
      </c>
      <c r="F184" s="25">
        <v>-82999</v>
      </c>
      <c r="G184" s="52">
        <f t="shared" ref="G184:K184" si="139">-G150</f>
        <v>-71113.505121297901</v>
      </c>
      <c r="H184" s="52">
        <f t="shared" si="139"/>
        <v>-79296.490853646712</v>
      </c>
      <c r="I184" s="52">
        <f t="shared" si="139"/>
        <v>-88450.976542742806</v>
      </c>
      <c r="J184" s="52">
        <f t="shared" si="139"/>
        <v>-98696.628618395611</v>
      </c>
      <c r="K184" s="52">
        <f t="shared" si="139"/>
        <v>-110168.46292085662</v>
      </c>
    </row>
    <row r="185" spans="1:11" outlineLevel="2" x14ac:dyDescent="0.25">
      <c r="A185" s="14"/>
      <c r="B185" s="13" t="s">
        <v>143</v>
      </c>
      <c r="C185" s="76"/>
      <c r="D185" s="25">
        <v>5324</v>
      </c>
      <c r="E185" s="25">
        <v>4596</v>
      </c>
      <c r="F185" s="25">
        <v>5341</v>
      </c>
      <c r="G185" s="57">
        <v>0</v>
      </c>
      <c r="H185" s="57">
        <v>0</v>
      </c>
      <c r="I185" s="57">
        <v>0</v>
      </c>
      <c r="J185" s="57">
        <v>0</v>
      </c>
      <c r="K185" s="57">
        <v>0</v>
      </c>
    </row>
    <row r="186" spans="1:11" outlineLevel="2" x14ac:dyDescent="0.25">
      <c r="A186" s="14"/>
      <c r="B186" s="13" t="s">
        <v>107</v>
      </c>
      <c r="C186" s="76"/>
      <c r="D186" s="25">
        <v>-8316</v>
      </c>
      <c r="E186" s="25">
        <v>-5839</v>
      </c>
      <c r="F186" s="25">
        <v>-7082</v>
      </c>
      <c r="G186" s="57">
        <v>0</v>
      </c>
      <c r="H186" s="57">
        <v>0</v>
      </c>
      <c r="I186" s="57">
        <v>0</v>
      </c>
      <c r="J186" s="57">
        <v>0</v>
      </c>
      <c r="K186" s="57">
        <v>0</v>
      </c>
    </row>
    <row r="187" spans="1:11" outlineLevel="2" x14ac:dyDescent="0.25">
      <c r="A187" s="14"/>
      <c r="B187" s="13" t="s">
        <v>108</v>
      </c>
      <c r="C187" s="76"/>
      <c r="D187" s="25">
        <v>31601</v>
      </c>
      <c r="E187" s="25">
        <v>5627</v>
      </c>
      <c r="F187" s="25">
        <v>16403</v>
      </c>
      <c r="G187" s="57">
        <v>0</v>
      </c>
      <c r="H187" s="57">
        <v>0</v>
      </c>
      <c r="I187" s="57">
        <v>0</v>
      </c>
      <c r="J187" s="57">
        <v>0</v>
      </c>
      <c r="K187" s="57">
        <v>0</v>
      </c>
    </row>
    <row r="188" spans="1:11" outlineLevel="2" x14ac:dyDescent="0.25">
      <c r="A188" s="14"/>
      <c r="B188" s="13" t="s">
        <v>144</v>
      </c>
      <c r="C188" s="76"/>
      <c r="D188" s="25">
        <v>-2565</v>
      </c>
      <c r="E188" s="25">
        <v>-1488</v>
      </c>
      <c r="F188" s="25">
        <v>-26005</v>
      </c>
      <c r="G188" s="57">
        <v>0</v>
      </c>
      <c r="H188" s="57">
        <v>0</v>
      </c>
      <c r="I188" s="57">
        <v>0</v>
      </c>
      <c r="J188" s="57">
        <v>0</v>
      </c>
      <c r="K188" s="57">
        <v>0</v>
      </c>
    </row>
    <row r="189" spans="1:11" outlineLevel="1" x14ac:dyDescent="0.25">
      <c r="A189" s="14"/>
      <c r="B189" s="17" t="s">
        <v>109</v>
      </c>
      <c r="C189" s="89"/>
      <c r="D189" s="24">
        <f t="shared" ref="D189:K189" si="140">SUM(D184:D188)</f>
        <v>-37601</v>
      </c>
      <c r="E189" s="24">
        <f t="shared" si="140"/>
        <v>-49833</v>
      </c>
      <c r="F189" s="24">
        <f t="shared" si="140"/>
        <v>-94342</v>
      </c>
      <c r="G189" s="24">
        <f t="shared" si="140"/>
        <v>-71113.505121297901</v>
      </c>
      <c r="H189" s="24">
        <f t="shared" si="140"/>
        <v>-79296.490853646712</v>
      </c>
      <c r="I189" s="24">
        <f t="shared" si="140"/>
        <v>-88450.976542742806</v>
      </c>
      <c r="J189" s="24">
        <f t="shared" si="140"/>
        <v>-98696.628618395611</v>
      </c>
      <c r="K189" s="24">
        <f t="shared" si="140"/>
        <v>-110168.46292085662</v>
      </c>
    </row>
    <row r="190" spans="1:11" outlineLevel="1" x14ac:dyDescent="0.25">
      <c r="A190" s="14"/>
      <c r="B190" s="13"/>
      <c r="C190" s="76"/>
      <c r="D190" s="13"/>
      <c r="E190" s="13"/>
      <c r="F190" s="13"/>
      <c r="G190" s="2"/>
      <c r="H190" s="2"/>
      <c r="I190" s="2"/>
      <c r="J190" s="2"/>
      <c r="K190" s="2"/>
    </row>
    <row r="191" spans="1:11" outlineLevel="1" x14ac:dyDescent="0.25">
      <c r="A191" s="14"/>
      <c r="B191" s="50" t="s">
        <v>110</v>
      </c>
      <c r="C191" s="100"/>
      <c r="D191" s="51"/>
      <c r="E191" s="51"/>
      <c r="F191" s="51"/>
      <c r="G191" s="51"/>
      <c r="H191" s="51"/>
      <c r="I191" s="51"/>
      <c r="J191" s="51"/>
      <c r="K191" s="51"/>
    </row>
    <row r="192" spans="1:11" outlineLevel="1" x14ac:dyDescent="0.25">
      <c r="A192" s="14"/>
      <c r="B192" s="13"/>
      <c r="C192" s="76"/>
      <c r="D192" s="13"/>
      <c r="E192" s="13"/>
      <c r="F192" s="13"/>
      <c r="G192" s="2"/>
      <c r="H192" s="2"/>
      <c r="I192" s="2"/>
      <c r="J192" s="2"/>
      <c r="K192" s="2"/>
    </row>
    <row r="193" spans="1:11" outlineLevel="2" x14ac:dyDescent="0.25">
      <c r="A193" s="14"/>
      <c r="B193" s="13" t="s">
        <v>145</v>
      </c>
      <c r="C193" s="76"/>
      <c r="D193" s="28">
        <v>-6000</v>
      </c>
      <c r="E193" s="28">
        <v>0</v>
      </c>
      <c r="F193" s="28">
        <v>0</v>
      </c>
      <c r="G193" s="110">
        <f>-'Share Calculation'!G7</f>
        <v>-250</v>
      </c>
      <c r="H193" s="110">
        <f>-'Share Calculation'!H7</f>
        <v>-250</v>
      </c>
      <c r="I193" s="110">
        <f>-'Share Calculation'!I7</f>
        <v>-250</v>
      </c>
      <c r="J193" s="110">
        <f>-'Share Calculation'!J7</f>
        <v>-13</v>
      </c>
      <c r="K193" s="110">
        <f>-'Share Calculation'!K7</f>
        <v>0</v>
      </c>
    </row>
    <row r="194" spans="1:11" outlineLevel="2" x14ac:dyDescent="0.25">
      <c r="A194" s="14"/>
      <c r="B194" s="13" t="s">
        <v>146</v>
      </c>
      <c r="C194" s="76"/>
      <c r="D194" s="28">
        <v>41553</v>
      </c>
      <c r="E194" s="28">
        <v>18129</v>
      </c>
      <c r="F194" s="28">
        <v>5142</v>
      </c>
      <c r="G194" s="28">
        <v>0</v>
      </c>
      <c r="H194" s="28">
        <v>0</v>
      </c>
      <c r="I194" s="28">
        <v>0</v>
      </c>
      <c r="J194" s="28">
        <v>0</v>
      </c>
      <c r="K194" s="28">
        <v>0</v>
      </c>
    </row>
    <row r="195" spans="1:11" outlineLevel="2" x14ac:dyDescent="0.25">
      <c r="A195" s="14"/>
      <c r="B195" s="13" t="s">
        <v>147</v>
      </c>
      <c r="C195" s="76"/>
      <c r="D195" s="28">
        <v>-37554</v>
      </c>
      <c r="E195" s="28">
        <v>-25677</v>
      </c>
      <c r="F195" s="28">
        <v>-5060</v>
      </c>
      <c r="G195" s="28">
        <v>0</v>
      </c>
      <c r="H195" s="28">
        <v>0</v>
      </c>
      <c r="I195" s="28">
        <v>0</v>
      </c>
      <c r="J195" s="28">
        <v>0</v>
      </c>
      <c r="K195" s="28">
        <v>0</v>
      </c>
    </row>
    <row r="196" spans="1:11" outlineLevel="2" x14ac:dyDescent="0.25">
      <c r="A196" s="14"/>
      <c r="B196" s="13" t="s">
        <v>148</v>
      </c>
      <c r="C196" s="76"/>
      <c r="D196" s="28">
        <v>21166</v>
      </c>
      <c r="E196" s="28">
        <v>0</v>
      </c>
      <c r="F196" s="28">
        <v>0</v>
      </c>
      <c r="G196" s="28">
        <v>0</v>
      </c>
      <c r="H196" s="28">
        <v>0</v>
      </c>
      <c r="I196" s="28">
        <v>0</v>
      </c>
      <c r="J196" s="28">
        <v>0</v>
      </c>
      <c r="K196" s="28">
        <v>0</v>
      </c>
    </row>
    <row r="197" spans="1:11" outlineLevel="2" x14ac:dyDescent="0.25">
      <c r="A197" s="14"/>
      <c r="B197" s="13" t="s">
        <v>149</v>
      </c>
      <c r="C197" s="76"/>
      <c r="D197" s="28">
        <v>-1258</v>
      </c>
      <c r="E197" s="28">
        <v>-3676</v>
      </c>
      <c r="F197" s="28">
        <v>-9182</v>
      </c>
      <c r="G197" s="28">
        <v>0</v>
      </c>
      <c r="H197" s="28">
        <v>0</v>
      </c>
      <c r="I197" s="28">
        <v>0</v>
      </c>
      <c r="J197" s="28">
        <v>0</v>
      </c>
      <c r="K197" s="28">
        <v>0</v>
      </c>
    </row>
    <row r="198" spans="1:11" outlineLevel="2" x14ac:dyDescent="0.25">
      <c r="A198" s="14"/>
      <c r="B198" s="13" t="s">
        <v>150</v>
      </c>
      <c r="C198" s="76"/>
      <c r="D198" s="28">
        <v>-7941</v>
      </c>
      <c r="E198" s="28">
        <v>-4384</v>
      </c>
      <c r="F198" s="28">
        <v>-2043</v>
      </c>
      <c r="G198" s="28">
        <v>0</v>
      </c>
      <c r="H198" s="28">
        <v>0</v>
      </c>
      <c r="I198" s="28">
        <v>0</v>
      </c>
      <c r="J198" s="28">
        <v>0</v>
      </c>
      <c r="K198" s="28">
        <v>0</v>
      </c>
    </row>
    <row r="199" spans="1:11" outlineLevel="2" x14ac:dyDescent="0.25">
      <c r="A199" s="14"/>
      <c r="B199" s="13" t="s">
        <v>151</v>
      </c>
      <c r="C199" s="76"/>
      <c r="D199" s="28">
        <v>-248</v>
      </c>
      <c r="E199" s="28">
        <v>-271</v>
      </c>
      <c r="F199" s="28">
        <v>-669</v>
      </c>
      <c r="G199" s="28">
        <v>0</v>
      </c>
      <c r="H199" s="28">
        <v>0</v>
      </c>
      <c r="I199" s="28">
        <v>0</v>
      </c>
      <c r="J199" s="28">
        <v>0</v>
      </c>
      <c r="K199" s="28">
        <v>0</v>
      </c>
    </row>
    <row r="200" spans="1:11" outlineLevel="1" x14ac:dyDescent="0.25">
      <c r="A200" s="14"/>
      <c r="B200" s="17" t="s">
        <v>111</v>
      </c>
      <c r="C200" s="89"/>
      <c r="D200" s="30">
        <f t="shared" ref="D200:K200" si="141">SUM(D193:D199)</f>
        <v>9718</v>
      </c>
      <c r="E200" s="30">
        <f t="shared" si="141"/>
        <v>-15879</v>
      </c>
      <c r="F200" s="30">
        <f t="shared" si="141"/>
        <v>-11812</v>
      </c>
      <c r="G200" s="30">
        <f t="shared" si="141"/>
        <v>-250</v>
      </c>
      <c r="H200" s="30">
        <f t="shared" si="141"/>
        <v>-250</v>
      </c>
      <c r="I200" s="30">
        <f t="shared" si="141"/>
        <v>-250</v>
      </c>
      <c r="J200" s="30">
        <f t="shared" si="141"/>
        <v>-13</v>
      </c>
      <c r="K200" s="30">
        <f t="shared" si="141"/>
        <v>0</v>
      </c>
    </row>
    <row r="201" spans="1:11" outlineLevel="1" x14ac:dyDescent="0.25">
      <c r="A201" s="14"/>
      <c r="B201" s="13"/>
      <c r="C201" s="76"/>
      <c r="D201" s="31"/>
      <c r="E201" s="31"/>
      <c r="F201" s="31"/>
      <c r="G201" s="7"/>
      <c r="H201" s="7"/>
      <c r="I201" s="7"/>
      <c r="J201" s="7"/>
      <c r="K201" s="7"/>
    </row>
    <row r="202" spans="1:11" outlineLevel="1" x14ac:dyDescent="0.25">
      <c r="A202" s="14"/>
      <c r="B202" s="13" t="s">
        <v>112</v>
      </c>
      <c r="C202" s="76"/>
      <c r="D202" s="28">
        <v>-1093</v>
      </c>
      <c r="E202" s="28">
        <v>403</v>
      </c>
      <c r="F202" s="28">
        <v>-1301</v>
      </c>
      <c r="G202" s="28">
        <v>0</v>
      </c>
      <c r="H202" s="28">
        <v>0</v>
      </c>
      <c r="I202" s="28">
        <v>0</v>
      </c>
      <c r="J202" s="28">
        <v>0</v>
      </c>
      <c r="K202" s="28">
        <v>0</v>
      </c>
    </row>
    <row r="203" spans="1:11" outlineLevel="1" x14ac:dyDescent="0.25">
      <c r="A203" s="14"/>
      <c r="B203" s="13"/>
      <c r="C203" s="76"/>
      <c r="D203" s="27"/>
      <c r="E203" s="27"/>
      <c r="F203" s="27"/>
      <c r="G203" s="2"/>
      <c r="H203" s="2"/>
      <c r="I203" s="2"/>
      <c r="J203" s="2"/>
      <c r="K203" s="2"/>
    </row>
    <row r="204" spans="1:11" ht="16.5" outlineLevel="1" thickBot="1" x14ac:dyDescent="0.3">
      <c r="A204" s="14"/>
      <c r="B204" s="33" t="s">
        <v>113</v>
      </c>
      <c r="C204" s="92"/>
      <c r="D204" s="43">
        <f t="shared" ref="D204:K204" si="142">D180+D189+D200+D202</f>
        <v>31051</v>
      </c>
      <c r="E204" s="43">
        <f t="shared" si="142"/>
        <v>31902</v>
      </c>
      <c r="F204" s="43">
        <f t="shared" si="142"/>
        <v>22905</v>
      </c>
      <c r="G204" s="43">
        <f t="shared" ca="1" si="142"/>
        <v>82353.928738436458</v>
      </c>
      <c r="H204" s="43">
        <f t="shared" ca="1" si="142"/>
        <v>98389.729905340908</v>
      </c>
      <c r="I204" s="43">
        <f t="shared" ca="1" si="142"/>
        <v>113005.89787955268</v>
      </c>
      <c r="J204" s="43">
        <f t="shared" ca="1" si="142"/>
        <v>129722.50553011014</v>
      </c>
      <c r="K204" s="43">
        <f t="shared" ca="1" si="142"/>
        <v>148311.67872494558</v>
      </c>
    </row>
    <row r="205" spans="1:11" ht="16.5" thickBot="1" x14ac:dyDescent="0.3"/>
    <row r="206" spans="1:11" ht="16.5" thickBot="1" x14ac:dyDescent="0.3">
      <c r="B206" s="392" t="s">
        <v>899</v>
      </c>
      <c r="C206" s="392"/>
      <c r="D206" s="393">
        <f t="shared" ref="D206:K206" si="143">D180+D184</f>
        <v>-3618</v>
      </c>
      <c r="E206" s="394">
        <f t="shared" si="143"/>
        <v>44482</v>
      </c>
      <c r="F206" s="394">
        <f t="shared" si="143"/>
        <v>47361</v>
      </c>
      <c r="G206" s="394">
        <f t="shared" ca="1" si="143"/>
        <v>82603.928738436458</v>
      </c>
      <c r="H206" s="394">
        <f t="shared" ca="1" si="143"/>
        <v>98639.729905340908</v>
      </c>
      <c r="I206" s="394">
        <f t="shared" ca="1" si="143"/>
        <v>113255.89787955268</v>
      </c>
      <c r="J206" s="394">
        <f t="shared" ca="1" si="143"/>
        <v>129735.50553011014</v>
      </c>
      <c r="K206" s="394">
        <f t="shared" ca="1" si="143"/>
        <v>148311.67872494558</v>
      </c>
    </row>
  </sheetData>
  <sheetProtection algorithmName="SHA-512" hashValue="A46H+F0lMygTv3uUUmdV1ZvR6IKRB66nxe7gEtQZPA/0GRrVUkhN3Jf9ZOoK2VqTx6gjYg31+HcVtk3P589oXg==" saltValue="UQU4U2R9bsV627z9M1dhMQ==" spinCount="100000" sheet="1" objects="1" scenarios="1" selectLockedCells="1" selectUnlockedCells="1"/>
  <mergeCells count="1">
    <mergeCell ref="D94:K94"/>
  </mergeCells>
  <pageMargins left="0.25" right="0.25" top="0.75" bottom="0.75" header="0.3" footer="0.3"/>
  <pageSetup paperSize="9" scale="23" orientation="portrait" r:id="rId1"/>
  <ignoredErrors>
    <ignoredError sqref="E153:G153" formulaRange="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F9882-BF28-41A7-9EA2-7254BE8510F5}">
  <sheetPr>
    <tabColor rgb="FF92D050"/>
  </sheetPr>
  <dimension ref="B2:K29"/>
  <sheetViews>
    <sheetView showGridLines="0" topLeftCell="A7" zoomScale="80" zoomScaleNormal="80" workbookViewId="0">
      <selection activeCell="E28" sqref="E28"/>
    </sheetView>
  </sheetViews>
  <sheetFormatPr defaultRowHeight="15.75" x14ac:dyDescent="0.25"/>
  <cols>
    <col min="1" max="1" width="9.140625" style="3"/>
    <col min="2" max="2" width="37.28515625" style="3" bestFit="1" customWidth="1"/>
    <col min="3" max="11" width="15.7109375" style="3" customWidth="1"/>
    <col min="12" max="16384" width="9.140625" style="3"/>
  </cols>
  <sheetData>
    <row r="2" spans="2:11" x14ac:dyDescent="0.25">
      <c r="B2" s="284" t="s">
        <v>130</v>
      </c>
      <c r="C2" s="284"/>
      <c r="D2" s="285">
        <f>'IS-Driver'!B6</f>
        <v>2022</v>
      </c>
      <c r="E2" s="285">
        <f>'IS-Driver'!C6</f>
        <v>2023</v>
      </c>
      <c r="F2" s="285">
        <f>'IS-Driver'!D6</f>
        <v>2024</v>
      </c>
      <c r="G2" s="286">
        <f>'IS-Driver'!E6</f>
        <v>2025</v>
      </c>
      <c r="H2" s="286">
        <f>'IS-Driver'!F6</f>
        <v>2026</v>
      </c>
      <c r="I2" s="286">
        <f>'IS-Driver'!G6</f>
        <v>2027</v>
      </c>
      <c r="J2" s="286">
        <f>'IS-Driver'!H6</f>
        <v>2028</v>
      </c>
      <c r="K2" s="286">
        <f>'IS-Driver'!I6</f>
        <v>2029</v>
      </c>
    </row>
    <row r="3" spans="2:11" x14ac:dyDescent="0.25">
      <c r="B3" s="2"/>
      <c r="C3" s="2"/>
      <c r="D3" s="2"/>
      <c r="E3" s="2"/>
      <c r="F3" s="2"/>
      <c r="G3" s="2"/>
      <c r="H3" s="2"/>
      <c r="I3" s="2"/>
      <c r="J3" s="2"/>
      <c r="K3" s="2"/>
    </row>
    <row r="4" spans="2:11" x14ac:dyDescent="0.25">
      <c r="B4" s="1" t="s">
        <v>115</v>
      </c>
      <c r="C4" s="1"/>
      <c r="D4" s="39"/>
      <c r="E4" s="39"/>
      <c r="F4" s="39"/>
      <c r="G4" s="7">
        <f t="shared" ref="G4:K4" si="0">F19</f>
        <v>10473</v>
      </c>
      <c r="H4" s="7">
        <f t="shared" si="0"/>
        <v>10630.094999999999</v>
      </c>
      <c r="I4" s="7">
        <f t="shared" si="0"/>
        <v>10789.546424999999</v>
      </c>
      <c r="J4" s="7">
        <f t="shared" si="0"/>
        <v>10951.389621374999</v>
      </c>
      <c r="K4" s="7">
        <f t="shared" si="0"/>
        <v>11115.660465695624</v>
      </c>
    </row>
    <row r="5" spans="2:11" x14ac:dyDescent="0.25">
      <c r="B5" s="2"/>
      <c r="C5" s="2"/>
      <c r="D5" s="58"/>
      <c r="E5" s="58"/>
      <c r="F5" s="58"/>
      <c r="G5" s="59"/>
      <c r="H5" s="2"/>
      <c r="I5" s="2"/>
      <c r="J5" s="2"/>
      <c r="K5" s="2"/>
    </row>
    <row r="6" spans="2:11" x14ac:dyDescent="0.25">
      <c r="B6" s="60" t="s">
        <v>116</v>
      </c>
      <c r="C6" s="60"/>
      <c r="D6" s="58"/>
      <c r="E6" s="58"/>
      <c r="F6" s="58"/>
      <c r="G6" s="59"/>
      <c r="H6" s="2"/>
      <c r="I6" s="2"/>
      <c r="J6" s="2"/>
      <c r="K6" s="2"/>
    </row>
    <row r="7" spans="2:11" x14ac:dyDescent="0.25">
      <c r="B7" s="61" t="s">
        <v>117</v>
      </c>
      <c r="C7" s="61"/>
      <c r="D7" s="39"/>
      <c r="E7" s="39"/>
      <c r="F7" s="39"/>
      <c r="G7" s="62">
        <v>250</v>
      </c>
      <c r="H7" s="62">
        <v>250</v>
      </c>
      <c r="I7" s="62">
        <v>250</v>
      </c>
      <c r="J7" s="62">
        <v>13</v>
      </c>
      <c r="K7" s="62">
        <v>0</v>
      </c>
    </row>
    <row r="8" spans="2:11" x14ac:dyDescent="0.25">
      <c r="B8" s="61" t="s">
        <v>118</v>
      </c>
      <c r="C8" s="61"/>
      <c r="D8" s="39"/>
      <c r="E8" s="39"/>
      <c r="F8" s="39"/>
      <c r="G8" s="62">
        <v>450</v>
      </c>
      <c r="H8" s="62">
        <v>450</v>
      </c>
      <c r="I8" s="62">
        <v>450</v>
      </c>
      <c r="J8" s="62">
        <v>450</v>
      </c>
      <c r="K8" s="62">
        <v>450</v>
      </c>
    </row>
    <row r="9" spans="2:11" x14ac:dyDescent="0.25">
      <c r="B9" s="63" t="s">
        <v>119</v>
      </c>
      <c r="C9" s="63"/>
      <c r="D9" s="39"/>
      <c r="E9" s="39"/>
      <c r="F9" s="39"/>
      <c r="G9" s="64">
        <f t="shared" ref="G9:K9" si="1">-G7/G8</f>
        <v>-0.55555555555555558</v>
      </c>
      <c r="H9" s="64">
        <f t="shared" si="1"/>
        <v>-0.55555555555555558</v>
      </c>
      <c r="I9" s="64">
        <f t="shared" si="1"/>
        <v>-0.55555555555555558</v>
      </c>
      <c r="J9" s="64">
        <f t="shared" si="1"/>
        <v>-2.8888888888888888E-2</v>
      </c>
      <c r="K9" s="64">
        <f t="shared" si="1"/>
        <v>0</v>
      </c>
    </row>
    <row r="10" spans="2:11" x14ac:dyDescent="0.25">
      <c r="B10" s="2"/>
      <c r="C10" s="2"/>
      <c r="D10" s="2"/>
      <c r="E10" s="2"/>
      <c r="F10" s="2"/>
      <c r="G10" s="7"/>
      <c r="H10" s="7"/>
      <c r="I10" s="7"/>
      <c r="J10" s="7"/>
      <c r="K10" s="7"/>
    </row>
    <row r="11" spans="2:11" x14ac:dyDescent="0.25">
      <c r="B11" s="60" t="s">
        <v>120</v>
      </c>
      <c r="C11" s="60"/>
      <c r="D11" s="2"/>
      <c r="E11" s="2"/>
      <c r="F11" s="2"/>
      <c r="G11" s="7"/>
      <c r="H11" s="7"/>
      <c r="I11" s="7"/>
      <c r="J11" s="7"/>
      <c r="K11" s="7"/>
    </row>
    <row r="12" spans="2:11" x14ac:dyDescent="0.25">
      <c r="B12" s="61" t="s">
        <v>121</v>
      </c>
      <c r="C12" s="61"/>
      <c r="D12" s="39"/>
      <c r="E12" s="39"/>
      <c r="F12" s="39"/>
      <c r="G12" s="65">
        <v>1.4999999999999999E-2</v>
      </c>
      <c r="H12" s="65">
        <v>1.4999999999999999E-2</v>
      </c>
      <c r="I12" s="65">
        <v>1.4999999999999999E-2</v>
      </c>
      <c r="J12" s="65">
        <v>1.4999999999999999E-2</v>
      </c>
      <c r="K12" s="65">
        <v>1.4999999999999999E-2</v>
      </c>
    </row>
    <row r="13" spans="2:11" x14ac:dyDescent="0.25">
      <c r="B13" s="61" t="s">
        <v>122</v>
      </c>
      <c r="C13" s="61"/>
      <c r="D13" s="28">
        <v>5</v>
      </c>
      <c r="E13" s="28">
        <v>6</v>
      </c>
      <c r="F13" s="28">
        <v>6</v>
      </c>
      <c r="G13" s="64">
        <f t="shared" ref="G13:K13" si="2">G4*G12</f>
        <v>157.095</v>
      </c>
      <c r="H13" s="64">
        <f t="shared" si="2"/>
        <v>159.45142499999997</v>
      </c>
      <c r="I13" s="64">
        <f t="shared" si="2"/>
        <v>161.84319637499996</v>
      </c>
      <c r="J13" s="64">
        <f t="shared" si="2"/>
        <v>164.27084432062497</v>
      </c>
      <c r="K13" s="64">
        <f t="shared" si="2"/>
        <v>166.73490698543435</v>
      </c>
    </row>
    <row r="14" spans="2:11" x14ac:dyDescent="0.25">
      <c r="B14" s="63" t="s">
        <v>123</v>
      </c>
      <c r="C14" s="63"/>
      <c r="D14" s="39"/>
      <c r="E14" s="39"/>
      <c r="F14" s="39"/>
      <c r="G14" s="66"/>
      <c r="H14" s="66"/>
      <c r="I14" s="66"/>
      <c r="J14" s="66"/>
      <c r="K14" s="66"/>
    </row>
    <row r="15" spans="2:11" x14ac:dyDescent="0.25">
      <c r="B15" s="67"/>
      <c r="C15" s="67"/>
      <c r="D15" s="2"/>
      <c r="E15" s="2"/>
      <c r="F15" s="2"/>
      <c r="G15" s="7"/>
      <c r="H15" s="7"/>
      <c r="I15" s="7"/>
      <c r="J15" s="7"/>
      <c r="K15" s="7"/>
    </row>
    <row r="16" spans="2:11" x14ac:dyDescent="0.25">
      <c r="B16" s="68" t="s">
        <v>124</v>
      </c>
      <c r="C16" s="68"/>
      <c r="D16" s="39"/>
      <c r="E16" s="39"/>
      <c r="F16" s="39"/>
      <c r="G16" s="62">
        <v>0</v>
      </c>
      <c r="H16" s="62">
        <v>0</v>
      </c>
      <c r="I16" s="62">
        <v>0</v>
      </c>
      <c r="J16" s="62">
        <v>0</v>
      </c>
      <c r="K16" s="62">
        <v>0</v>
      </c>
    </row>
    <row r="17" spans="2:11" x14ac:dyDescent="0.25">
      <c r="B17" s="68" t="s">
        <v>125</v>
      </c>
      <c r="C17" s="68"/>
      <c r="D17" s="39"/>
      <c r="E17" s="39"/>
      <c r="F17" s="39"/>
      <c r="G17" s="69">
        <f t="shared" ref="G17:K17" si="3">G13*G16</f>
        <v>0</v>
      </c>
      <c r="H17" s="69">
        <f t="shared" si="3"/>
        <v>0</v>
      </c>
      <c r="I17" s="69">
        <f t="shared" si="3"/>
        <v>0</v>
      </c>
      <c r="J17" s="69">
        <f t="shared" si="3"/>
        <v>0</v>
      </c>
      <c r="K17" s="69">
        <f t="shared" si="3"/>
        <v>0</v>
      </c>
    </row>
    <row r="18" spans="2:11" x14ac:dyDescent="0.25">
      <c r="B18" s="2"/>
      <c r="C18" s="2"/>
      <c r="D18" s="2"/>
      <c r="E18" s="2"/>
      <c r="F18" s="2"/>
      <c r="G18" s="7"/>
      <c r="H18" s="7"/>
      <c r="I18" s="7"/>
      <c r="J18" s="7"/>
      <c r="K18" s="7"/>
    </row>
    <row r="19" spans="2:11" x14ac:dyDescent="0.25">
      <c r="B19" s="70" t="s">
        <v>126</v>
      </c>
      <c r="C19" s="70"/>
      <c r="D19" s="71">
        <v>10189</v>
      </c>
      <c r="E19" s="71">
        <v>10304</v>
      </c>
      <c r="F19" s="71">
        <v>10473</v>
      </c>
      <c r="G19" s="72">
        <f t="shared" ref="G19:K19" si="4">G4+G13</f>
        <v>10630.094999999999</v>
      </c>
      <c r="H19" s="72">
        <f t="shared" si="4"/>
        <v>10789.546424999999</v>
      </c>
      <c r="I19" s="72">
        <f t="shared" si="4"/>
        <v>10951.389621374999</v>
      </c>
      <c r="J19" s="72">
        <f t="shared" si="4"/>
        <v>11115.660465695624</v>
      </c>
      <c r="K19" s="72">
        <f t="shared" si="4"/>
        <v>11282.395372681058</v>
      </c>
    </row>
    <row r="20" spans="2:11" x14ac:dyDescent="0.25">
      <c r="B20" s="2"/>
      <c r="C20" s="2"/>
      <c r="D20" s="2"/>
      <c r="E20" s="2"/>
      <c r="F20" s="38"/>
      <c r="G20" s="7"/>
      <c r="H20" s="7"/>
      <c r="I20" s="7"/>
      <c r="J20" s="7"/>
      <c r="K20" s="7"/>
    </row>
    <row r="21" spans="2:11" x14ac:dyDescent="0.25">
      <c r="B21" s="2" t="s">
        <v>127</v>
      </c>
      <c r="C21" s="2"/>
      <c r="D21" s="28">
        <v>8</v>
      </c>
      <c r="E21" s="28">
        <v>188</v>
      </c>
      <c r="F21" s="28">
        <v>248</v>
      </c>
      <c r="G21" s="28">
        <v>200</v>
      </c>
      <c r="H21" s="28">
        <v>200</v>
      </c>
      <c r="I21" s="28">
        <v>200</v>
      </c>
      <c r="J21" s="28">
        <v>200</v>
      </c>
      <c r="K21" s="28">
        <v>200</v>
      </c>
    </row>
    <row r="22" spans="2:11" x14ac:dyDescent="0.25">
      <c r="B22" s="2"/>
      <c r="C22" s="2"/>
      <c r="D22" s="2"/>
      <c r="E22" s="2"/>
      <c r="F22" s="38"/>
      <c r="G22" s="7"/>
      <c r="H22" s="7"/>
      <c r="I22" s="7"/>
      <c r="J22" s="7"/>
      <c r="K22" s="7"/>
    </row>
    <row r="23" spans="2:11" x14ac:dyDescent="0.25">
      <c r="B23" s="70" t="s">
        <v>128</v>
      </c>
      <c r="C23" s="70"/>
      <c r="D23" s="72">
        <f t="shared" ref="D23:K23" si="5">D19+D21</f>
        <v>10197</v>
      </c>
      <c r="E23" s="72">
        <f t="shared" si="5"/>
        <v>10492</v>
      </c>
      <c r="F23" s="72">
        <f t="shared" si="5"/>
        <v>10721</v>
      </c>
      <c r="G23" s="72">
        <f t="shared" si="5"/>
        <v>10830.094999999999</v>
      </c>
      <c r="H23" s="72">
        <f t="shared" si="5"/>
        <v>10989.546424999999</v>
      </c>
      <c r="I23" s="72">
        <f t="shared" si="5"/>
        <v>11151.389621374999</v>
      </c>
      <c r="J23" s="72">
        <f t="shared" si="5"/>
        <v>11315.660465695624</v>
      </c>
      <c r="K23" s="72">
        <f t="shared" si="5"/>
        <v>11482.395372681058</v>
      </c>
    </row>
    <row r="24" spans="2:11" x14ac:dyDescent="0.25">
      <c r="B24" s="2"/>
      <c r="C24" s="2"/>
      <c r="D24" s="2"/>
      <c r="E24" s="2"/>
      <c r="F24" s="2"/>
      <c r="G24" s="2"/>
      <c r="H24" s="2"/>
      <c r="I24" s="2"/>
      <c r="J24" s="2"/>
      <c r="K24" s="2"/>
    </row>
    <row r="25" spans="2:11" x14ac:dyDescent="0.25">
      <c r="B25" s="2" t="s">
        <v>48</v>
      </c>
      <c r="C25" s="2"/>
      <c r="D25" s="39"/>
      <c r="E25" s="7">
        <f t="shared" ref="E25:K25" si="6">AVERAGE(D19:E19)</f>
        <v>10246.5</v>
      </c>
      <c r="F25" s="7">
        <f t="shared" si="6"/>
        <v>10388.5</v>
      </c>
      <c r="G25" s="7">
        <f t="shared" si="6"/>
        <v>10551.547500000001</v>
      </c>
      <c r="H25" s="7">
        <f t="shared" si="6"/>
        <v>10709.820712499999</v>
      </c>
      <c r="I25" s="7">
        <f t="shared" si="6"/>
        <v>10870.468023187499</v>
      </c>
      <c r="J25" s="7">
        <f t="shared" si="6"/>
        <v>11033.525043535312</v>
      </c>
      <c r="K25" s="7">
        <f t="shared" si="6"/>
        <v>11199.027919188342</v>
      </c>
    </row>
    <row r="26" spans="2:11" x14ac:dyDescent="0.25">
      <c r="B26" s="2" t="s">
        <v>49</v>
      </c>
      <c r="C26" s="2"/>
      <c r="D26" s="39"/>
      <c r="E26" s="7">
        <f t="shared" ref="E26:K26" si="7">E25+D21</f>
        <v>10254.5</v>
      </c>
      <c r="F26" s="7">
        <f t="shared" si="7"/>
        <v>10576.5</v>
      </c>
      <c r="G26" s="7">
        <f t="shared" si="7"/>
        <v>10799.547500000001</v>
      </c>
      <c r="H26" s="7">
        <f t="shared" si="7"/>
        <v>10909.820712499999</v>
      </c>
      <c r="I26" s="7">
        <f t="shared" si="7"/>
        <v>11070.468023187499</v>
      </c>
      <c r="J26" s="7">
        <f t="shared" si="7"/>
        <v>11233.525043535312</v>
      </c>
      <c r="K26" s="7">
        <f t="shared" si="7"/>
        <v>11399.027919188342</v>
      </c>
    </row>
    <row r="27" spans="2:11" x14ac:dyDescent="0.25">
      <c r="B27" s="2"/>
      <c r="C27" s="2"/>
      <c r="D27" s="2"/>
      <c r="E27" s="2"/>
      <c r="F27" s="2"/>
      <c r="G27" s="2"/>
      <c r="H27" s="2"/>
      <c r="I27" s="2"/>
      <c r="J27" s="2"/>
      <c r="K27" s="2"/>
    </row>
    <row r="28" spans="2:11" x14ac:dyDescent="0.25">
      <c r="B28" s="106" t="s">
        <v>118</v>
      </c>
      <c r="C28" s="106"/>
      <c r="D28" s="359">
        <v>84</v>
      </c>
      <c r="E28" s="359">
        <v>151.94</v>
      </c>
      <c r="F28" s="359">
        <v>219.39</v>
      </c>
      <c r="G28" s="359">
        <v>300</v>
      </c>
      <c r="H28" s="359">
        <v>300</v>
      </c>
      <c r="I28" s="359">
        <v>300</v>
      </c>
      <c r="J28" s="359">
        <v>300</v>
      </c>
      <c r="K28" s="359">
        <v>300</v>
      </c>
    </row>
    <row r="29" spans="2:11" x14ac:dyDescent="0.25">
      <c r="B29" s="5" t="s">
        <v>129</v>
      </c>
      <c r="C29" s="5"/>
      <c r="D29" s="5"/>
      <c r="E29" s="5"/>
      <c r="F29" s="5"/>
      <c r="G29" s="5"/>
      <c r="H29" s="5"/>
      <c r="I29" s="5"/>
      <c r="J29" s="5"/>
      <c r="K29" s="5"/>
    </row>
  </sheetData>
  <sheetProtection algorithmName="SHA-512" hashValue="/BRSU+RLhTlRrLyaA5k3Fy+9pVDhLQ6bUFID4vkonoh3BGydMjOYJhXEWiNSXn6x0oMFXDxVi8tDU6EOrUXJnw==" saltValue="N+Zx8fHO8FRXqe6BkvarZQ==" spinCount="100000" sheet="1" objects="1" scenarios="1" selectLockedCells="1" selectUnlockedCells="1"/>
  <pageMargins left="0.7" right="0.7" top="0.75" bottom="0.75" header="0.3" footer="0.3"/>
  <ignoredErrors>
    <ignoredError sqref="E25:K25" formulaRange="1"/>
  </ignoredErrors>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324EB-9C12-4945-9AAE-52D59F1C63B3}">
  <sheetPr>
    <tabColor rgb="FF92D050"/>
  </sheetPr>
  <dimension ref="B2:N50"/>
  <sheetViews>
    <sheetView showGridLines="0" zoomScale="70" zoomScaleNormal="70" workbookViewId="0">
      <pane ySplit="4" topLeftCell="A5" activePane="bottomLeft" state="frozen"/>
      <selection pane="bottomLeft" activeCell="C2" sqref="C2:N2"/>
    </sheetView>
  </sheetViews>
  <sheetFormatPr defaultRowHeight="15" x14ac:dyDescent="0.25"/>
  <cols>
    <col min="1" max="1" width="2.28515625" customWidth="1"/>
    <col min="2" max="2" width="28.85546875" customWidth="1"/>
    <col min="3" max="3" width="37.85546875" bestFit="1" customWidth="1"/>
    <col min="4" max="14" width="16.7109375" customWidth="1"/>
  </cols>
  <sheetData>
    <row r="2" spans="2:14" ht="23.25" x14ac:dyDescent="0.35">
      <c r="B2" s="111"/>
      <c r="C2" s="430" t="str">
        <f t="shared" ref="C2:N2" si="0">"Amazon.Com Inc"&amp;" -"&amp;"Ratio Analysis"</f>
        <v>Amazon.Com Inc -Ratio Analysis</v>
      </c>
      <c r="D2" s="430"/>
      <c r="E2" s="430"/>
      <c r="F2" s="430"/>
      <c r="G2" s="430"/>
      <c r="H2" s="430"/>
      <c r="I2" s="430"/>
      <c r="J2" s="430"/>
      <c r="K2" s="430"/>
      <c r="L2" s="430"/>
      <c r="M2" s="430"/>
      <c r="N2" s="430"/>
    </row>
    <row r="3" spans="2:14" ht="21" x14ac:dyDescent="0.35">
      <c r="B3" s="111"/>
      <c r="C3" s="287" t="s">
        <v>156</v>
      </c>
      <c r="D3" s="288">
        <f>'IS-Driver'!B6</f>
        <v>2022</v>
      </c>
      <c r="E3" s="288">
        <f>'IS-Driver'!C6</f>
        <v>2023</v>
      </c>
      <c r="F3" s="288">
        <f>'IS-Driver'!D6</f>
        <v>2024</v>
      </c>
      <c r="G3" s="289">
        <f>'IS-Driver'!E6</f>
        <v>2025</v>
      </c>
      <c r="H3" s="289">
        <f>'IS-Driver'!F6</f>
        <v>2026</v>
      </c>
      <c r="I3" s="289">
        <f>'IS-Driver'!G6</f>
        <v>2027</v>
      </c>
      <c r="J3" s="289">
        <f>'IS-Driver'!H6</f>
        <v>2028</v>
      </c>
      <c r="K3" s="289">
        <f>'IS-Driver'!I6</f>
        <v>2029</v>
      </c>
      <c r="L3" s="290" t="s">
        <v>157</v>
      </c>
      <c r="M3" s="290" t="s">
        <v>158</v>
      </c>
      <c r="N3" s="290" t="s">
        <v>159</v>
      </c>
    </row>
    <row r="4" spans="2:14" ht="21" x14ac:dyDescent="0.35">
      <c r="B4" s="111"/>
      <c r="C4" s="112" t="s">
        <v>160</v>
      </c>
      <c r="D4" s="113">
        <v>0</v>
      </c>
      <c r="E4" s="113">
        <f>D4+1</f>
        <v>1</v>
      </c>
      <c r="F4" s="113">
        <f t="shared" ref="F4:K4" si="1">E4+1</f>
        <v>2</v>
      </c>
      <c r="G4" s="113">
        <f t="shared" si="1"/>
        <v>3</v>
      </c>
      <c r="H4" s="113">
        <f t="shared" si="1"/>
        <v>4</v>
      </c>
      <c r="I4" s="113">
        <f t="shared" si="1"/>
        <v>5</v>
      </c>
      <c r="J4" s="113">
        <f t="shared" si="1"/>
        <v>6</v>
      </c>
      <c r="K4" s="113">
        <f t="shared" si="1"/>
        <v>7</v>
      </c>
      <c r="L4" s="114"/>
      <c r="M4" s="114"/>
      <c r="N4" s="114"/>
    </row>
    <row r="5" spans="2:14" ht="21" x14ac:dyDescent="0.35">
      <c r="B5" s="115" t="s">
        <v>161</v>
      </c>
      <c r="C5" s="111"/>
      <c r="D5" s="116"/>
      <c r="E5" s="116"/>
      <c r="F5" s="116"/>
      <c r="G5" s="116"/>
      <c r="H5" s="116"/>
      <c r="I5" s="116"/>
      <c r="J5" s="116"/>
      <c r="K5" s="116"/>
      <c r="L5" s="116"/>
      <c r="M5" s="116"/>
      <c r="N5" s="116"/>
    </row>
    <row r="6" spans="2:14" ht="21" x14ac:dyDescent="0.35">
      <c r="B6" s="111"/>
      <c r="C6" s="111" t="s">
        <v>162</v>
      </c>
      <c r="D6" s="265">
        <f>IFERROR('FS- Analysis'!D15/'FS- Analysis'!D8,0)</f>
        <v>0.43805339865326287</v>
      </c>
      <c r="E6" s="265">
        <f>IFERROR('FS- Analysis'!E15/'FS- Analysis'!E8,0)</f>
        <v>0.46982088955000567</v>
      </c>
      <c r="F6" s="265">
        <f>IFERROR('FS- Analysis'!F15/'FS- Analysis'!F8,0)</f>
        <v>0.48854393464156787</v>
      </c>
      <c r="G6" s="265">
        <f>IFERROR('FS- Analysis'!G15/'FS- Analysis'!G8,0)</f>
        <v>0.48854393464156787</v>
      </c>
      <c r="H6" s="265">
        <f>IFERROR('FS- Analysis'!H15/'FS- Analysis'!H8,0)</f>
        <v>0.48854393464156792</v>
      </c>
      <c r="I6" s="265">
        <f>IFERROR('FS- Analysis'!I15/'FS- Analysis'!I8,0)</f>
        <v>0.48854393464156787</v>
      </c>
      <c r="J6" s="265">
        <f>IFERROR('FS- Analysis'!J15/'FS- Analysis'!J8,0)</f>
        <v>0.48854393464156787</v>
      </c>
      <c r="K6" s="265">
        <f>IFERROR('FS- Analysis'!K15/'FS- Analysis'!K8,0)</f>
        <v>0.48854393464156781</v>
      </c>
      <c r="L6" s="266"/>
      <c r="M6" s="265">
        <f t="shared" ref="M6:M11" si="2">AVERAGE(D6:K6)</f>
        <v>0.47989223700658445</v>
      </c>
      <c r="N6" s="265">
        <f t="shared" ref="N6:N11" si="3">MEDIAN(D6:K6)</f>
        <v>0.48854393464156787</v>
      </c>
    </row>
    <row r="7" spans="2:14" ht="21" x14ac:dyDescent="0.35">
      <c r="B7" s="111"/>
      <c r="C7" s="111" t="s">
        <v>163</v>
      </c>
      <c r="D7" s="265">
        <f>IFERROR('FS- Analysis'!D41/'FS- Analysis'!D8,0)</f>
        <v>0.4142238167410206</v>
      </c>
      <c r="E7" s="265">
        <f>IFERROR('FS- Analysis'!E41/'FS- Analysis'!E8,0)</f>
        <v>0.40570648155397238</v>
      </c>
      <c r="F7" s="265">
        <f>IFERROR('FS- Analysis'!F41/'FS- Analysis'!F8,0)</f>
        <v>0.38102448589956406</v>
      </c>
      <c r="G7" s="265">
        <f>IFERROR('FS- Analysis'!G41/'FS- Analysis'!G8,0)</f>
        <v>0.38102448589956406</v>
      </c>
      <c r="H7" s="265">
        <f>IFERROR('FS- Analysis'!H41/'FS- Analysis'!H8,0)</f>
        <v>0.38102448589956406</v>
      </c>
      <c r="I7" s="265">
        <f>IFERROR('FS- Analysis'!I41/'FS- Analysis'!I8,0)</f>
        <v>0.381024485899564</v>
      </c>
      <c r="J7" s="265">
        <f>IFERROR('FS- Analysis'!J41/'FS- Analysis'!J8,0)</f>
        <v>0.38102448589956406</v>
      </c>
      <c r="K7" s="265">
        <f>IFERROR('FS- Analysis'!K41/'FS- Analysis'!K8,0)</f>
        <v>0.38102448589956406</v>
      </c>
      <c r="L7" s="266"/>
      <c r="M7" s="265">
        <f t="shared" si="2"/>
        <v>0.38825965171154725</v>
      </c>
      <c r="N7" s="265">
        <f t="shared" si="3"/>
        <v>0.38102448589956406</v>
      </c>
    </row>
    <row r="8" spans="2:14" ht="21" x14ac:dyDescent="0.35">
      <c r="B8" s="111"/>
      <c r="C8" s="111" t="s">
        <v>164</v>
      </c>
      <c r="D8" s="265">
        <f>IFERROR('FS- Analysis'!D71/'FS- Analysis'!D8,0)</f>
        <v>0.10539064521589235</v>
      </c>
      <c r="E8" s="265">
        <f>IFERROR('FS- Analysis'!E71/'FS- Analysis'!E8,0)</f>
        <v>0.14877736892925181</v>
      </c>
      <c r="F8" s="265">
        <f>IFERROR('FS- Analysis'!F71/'FS- Analysis'!F8,0)</f>
        <v>0.19027555062315918</v>
      </c>
      <c r="G8" s="265">
        <f>IFERROR('FS- Analysis'!G71/'FS- Analysis'!G8,0)</f>
        <v>0.19051282411467846</v>
      </c>
      <c r="H8" s="265">
        <f>IFERROR('FS- Analysis'!H71/'FS- Analysis'!H8,0)</f>
        <v>0.19051282411467849</v>
      </c>
      <c r="I8" s="265">
        <f>IFERROR('FS- Analysis'!I71/'FS- Analysis'!I8,0)</f>
        <v>0.19051282411467854</v>
      </c>
      <c r="J8" s="265">
        <f>IFERROR('FS- Analysis'!J71/'FS- Analysis'!J8,0)</f>
        <v>0.19051282411467849</v>
      </c>
      <c r="K8" s="265">
        <f>IFERROR('FS- Analysis'!K71/'FS- Analysis'!K8,0)</f>
        <v>0.19051282411467843</v>
      </c>
      <c r="L8" s="266"/>
      <c r="M8" s="265">
        <f t="shared" si="2"/>
        <v>0.17462596066771199</v>
      </c>
      <c r="N8" s="265">
        <f t="shared" si="3"/>
        <v>0.19051282411467846</v>
      </c>
    </row>
    <row r="9" spans="2:14" ht="21" x14ac:dyDescent="0.35">
      <c r="B9" s="111"/>
      <c r="C9" s="111" t="s">
        <v>165</v>
      </c>
      <c r="D9" s="265">
        <f>IFERROR('FS- Analysis'!D45/'FS- Analysis'!D8,0)</f>
        <v>2.3829581912242232E-2</v>
      </c>
      <c r="E9" s="265">
        <f>IFERROR('FS- Analysis'!E45/'FS- Analysis'!E8,0)</f>
        <v>6.4114407996033296E-2</v>
      </c>
      <c r="F9" s="265">
        <f>IFERROR('FS- Analysis'!F45/'FS- Analysis'!F8,0)</f>
        <v>0.1075194487420038</v>
      </c>
      <c r="G9" s="265">
        <f>IFERROR('FS- Analysis'!G45/'FS- Analysis'!G8,0)</f>
        <v>0.1075194487420038</v>
      </c>
      <c r="H9" s="265">
        <f>IFERROR('FS- Analysis'!H45/'FS- Analysis'!H8,0)</f>
        <v>0.10751944874200384</v>
      </c>
      <c r="I9" s="265">
        <f>IFERROR('FS- Analysis'!I45/'FS- Analysis'!I8,0)</f>
        <v>0.10751944874200386</v>
      </c>
      <c r="J9" s="265">
        <f>IFERROR('FS- Analysis'!J45/'FS- Analysis'!J8,0)</f>
        <v>0.10751944874200382</v>
      </c>
      <c r="K9" s="265">
        <f>IFERROR('FS- Analysis'!K45/'FS- Analysis'!K8,0)</f>
        <v>0.10751944874200375</v>
      </c>
      <c r="L9" s="266"/>
      <c r="M9" s="265">
        <f t="shared" si="2"/>
        <v>9.1632585295037317E-2</v>
      </c>
      <c r="N9" s="265">
        <f t="shared" si="3"/>
        <v>0.1075194487420038</v>
      </c>
    </row>
    <row r="10" spans="2:14" ht="21" x14ac:dyDescent="0.35">
      <c r="B10" s="111"/>
      <c r="C10" s="111" t="s">
        <v>166</v>
      </c>
      <c r="D10" s="265">
        <f>IFERROR('FS- Analysis'!D54/'FS- Analysis'!D8,0)</f>
        <v>-1.1549020103777752E-2</v>
      </c>
      <c r="E10" s="265">
        <f>IFERROR('FS- Analysis'!E54/'FS- Analysis'!E8,0)</f>
        <v>6.5340953573945038E-2</v>
      </c>
      <c r="F10" s="265">
        <f>IFERROR('FS- Analysis'!F54/'FS- Analysis'!F8,0)</f>
        <v>0.10755236621789174</v>
      </c>
      <c r="G10" s="265">
        <f ca="1">IFERROR('FS- Analysis'!G54/'FS- Analysis'!G8,0)</f>
        <v>0.11409877447651834</v>
      </c>
      <c r="H10" s="265">
        <f ca="1">IFERROR('FS- Analysis'!H54/'FS- Analysis'!H8,0)</f>
        <v>0.11909082953017769</v>
      </c>
      <c r="I10" s="265">
        <f ca="1">IFERROR('FS- Analysis'!I54/'FS- Analysis'!I8,0)</f>
        <v>0.12383948443673586</v>
      </c>
      <c r="J10" s="265">
        <f ca="1">IFERROR('FS- Analysis'!J54/'FS- Analysis'!J8,0)</f>
        <v>0.12826415302503449</v>
      </c>
      <c r="K10" s="265">
        <f ca="1">IFERROR('FS- Analysis'!K54/'FS- Analysis'!K8,0)</f>
        <v>0.13238303049486722</v>
      </c>
      <c r="L10" s="266"/>
      <c r="M10" s="265">
        <f t="shared" ca="1" si="2"/>
        <v>9.7377571456424075E-2</v>
      </c>
      <c r="N10" s="265">
        <f t="shared" ca="1" si="3"/>
        <v>0.11659480200334801</v>
      </c>
    </row>
    <row r="11" spans="2:14" ht="21" x14ac:dyDescent="0.35">
      <c r="B11" s="117"/>
      <c r="C11" s="117" t="s">
        <v>167</v>
      </c>
      <c r="D11" s="267">
        <f>IFERROR('FS- Analysis'!D61/'FS- Analysis'!D8,0)</f>
        <v>-5.2958950004183018E-3</v>
      </c>
      <c r="E11" s="267">
        <f>IFERROR('FS- Analysis'!E61/'FS- Analysis'!E8,0)</f>
        <v>5.2932835755978319E-2</v>
      </c>
      <c r="F11" s="267">
        <f>IFERROR('FS- Analysis'!F61/'FS- Analysis'!F8,0)</f>
        <v>9.2871171971866534E-2</v>
      </c>
      <c r="G11" s="267">
        <f ca="1">IFERROR('FS- Analysis'!G61/'FS- Analysis'!G8,0)</f>
        <v>8.671506860215393E-2</v>
      </c>
      <c r="H11" s="267">
        <f ca="1">IFERROR('FS- Analysis'!H61/'FS- Analysis'!H8,0)</f>
        <v>9.050903044293504E-2</v>
      </c>
      <c r="I11" s="267">
        <f ca="1">IFERROR('FS- Analysis'!I61/'FS- Analysis'!I8,0)</f>
        <v>9.4118008171919246E-2</v>
      </c>
      <c r="J11" s="267">
        <f ca="1">IFERROR('FS- Analysis'!J61/'FS- Analysis'!J8,0)</f>
        <v>9.7480756299026208E-2</v>
      </c>
      <c r="K11" s="267">
        <f ca="1">IFERROR('FS- Analysis'!K61/'FS- Analysis'!K8,0)</f>
        <v>0.10061110317609907</v>
      </c>
      <c r="L11" s="268"/>
      <c r="M11" s="267">
        <f t="shared" ca="1" si="2"/>
        <v>7.6242759927445017E-2</v>
      </c>
      <c r="N11" s="267">
        <f t="shared" ca="1" si="3"/>
        <v>9.1690101207400787E-2</v>
      </c>
    </row>
    <row r="12" spans="2:14" ht="21" x14ac:dyDescent="0.35">
      <c r="B12" s="112" t="s">
        <v>168</v>
      </c>
      <c r="C12" s="111"/>
      <c r="D12" s="116"/>
      <c r="E12" s="116"/>
      <c r="F12" s="116"/>
      <c r="G12" s="116"/>
      <c r="H12" s="116"/>
      <c r="I12" s="116"/>
      <c r="J12" s="116"/>
      <c r="K12" s="116"/>
      <c r="L12" s="116"/>
      <c r="M12" s="116"/>
      <c r="N12" s="116"/>
    </row>
    <row r="13" spans="2:14" ht="21" x14ac:dyDescent="0.35">
      <c r="B13" s="111"/>
      <c r="C13" s="111" t="s">
        <v>14</v>
      </c>
      <c r="D13" s="116"/>
      <c r="E13" s="265">
        <f>IFERROR('FS- Analysis'!E8/'FS- Analysis'!D8-1,0)</f>
        <v>0.1182957412988368</v>
      </c>
      <c r="F13" s="265">
        <f>IFERROR('FS- Analysis'!F8/'FS- Analysis'!E8-1,0)</f>
        <v>0.1099089224666614</v>
      </c>
      <c r="G13" s="265">
        <f>IFERROR('FS- Analysis'!G8/'FS- Analysis'!F8-1,0)</f>
        <v>0.11470337625612159</v>
      </c>
      <c r="H13" s="265">
        <f>IFERROR('FS- Analysis'!H8/'FS- Analysis'!G8-1,0)</f>
        <v>0.11506936296264869</v>
      </c>
      <c r="I13" s="265">
        <f>IFERROR('FS- Analysis'!I8/'FS- Analysis'!H8-1,0)</f>
        <v>0.11544629012640728</v>
      </c>
      <c r="J13" s="265">
        <f>IFERROR('FS- Analysis'!J8/'FS- Analysis'!I8-1,0)</f>
        <v>0.11583424486785332</v>
      </c>
      <c r="K13" s="265">
        <f>IFERROR('FS- Analysis'!K8/'FS- Analysis'!J8-1,0)</f>
        <v>0.11623329452129649</v>
      </c>
      <c r="L13" s="266"/>
      <c r="M13" s="265">
        <f t="shared" ref="M13:M17" si="4">AVERAGE(E13:K13)</f>
        <v>0.11507017607140366</v>
      </c>
      <c r="N13" s="265">
        <f t="shared" ref="N13:N17" si="5">MEDIAN(E13:K13)</f>
        <v>0.11544629012640728</v>
      </c>
    </row>
    <row r="14" spans="2:14" ht="21" x14ac:dyDescent="0.35">
      <c r="B14" s="111"/>
      <c r="C14" s="111" t="s">
        <v>35</v>
      </c>
      <c r="D14" s="116"/>
      <c r="E14" s="265">
        <f>IFERROR('FS- Analysis'!E71/'FS- Analysis'!D71-1,0)</f>
        <v>0.5786704572726098</v>
      </c>
      <c r="F14" s="265">
        <f>IFERROR('FS- Analysis'!F71/'FS- Analysis'!E71-1,0)</f>
        <v>0.41949365608372791</v>
      </c>
      <c r="G14" s="265">
        <f>IFERROR('FS- Analysis'!G71/'FS- Analysis'!F71-1,0)</f>
        <v>0.11609341066267764</v>
      </c>
      <c r="H14" s="265">
        <f>IFERROR('FS- Analysis'!H71/'FS- Analysis'!G71-1,0)</f>
        <v>0.11506936296264869</v>
      </c>
      <c r="I14" s="265">
        <f>IFERROR('FS- Analysis'!I71/'FS- Analysis'!H71-1,0)</f>
        <v>0.1154462901264075</v>
      </c>
      <c r="J14" s="265">
        <f>IFERROR('FS- Analysis'!J71/'FS- Analysis'!I71-1,0)</f>
        <v>0.1158342448678531</v>
      </c>
      <c r="K14" s="265">
        <f>IFERROR('FS- Analysis'!K71/'FS- Analysis'!J71-1,0)</f>
        <v>0.11623329452129627</v>
      </c>
      <c r="L14" s="266"/>
      <c r="M14" s="265">
        <f t="shared" si="4"/>
        <v>0.22526295949960298</v>
      </c>
      <c r="N14" s="265">
        <f t="shared" si="5"/>
        <v>0.11609341066267764</v>
      </c>
    </row>
    <row r="15" spans="2:14" ht="21" x14ac:dyDescent="0.35">
      <c r="B15" s="111"/>
      <c r="C15" s="111" t="s">
        <v>169</v>
      </c>
      <c r="D15" s="116"/>
      <c r="E15" s="265">
        <f>IFERROR('FS- Analysis'!E45/'FS- Analysis'!D45-1,0)</f>
        <v>2.0088177661659046</v>
      </c>
      <c r="F15" s="265">
        <f>IFERROR('FS- Analysis'!F45/'FS- Analysis'!E45-1,0)</f>
        <v>0.86131010528600882</v>
      </c>
      <c r="G15" s="265">
        <f>IFERROR('FS- Analysis'!G45/'FS- Analysis'!F45-1,0)</f>
        <v>0.11470337625612159</v>
      </c>
      <c r="H15" s="265">
        <f>IFERROR('FS- Analysis'!H45/'FS- Analysis'!G45-1,0)</f>
        <v>0.11506936296264891</v>
      </c>
      <c r="I15" s="265">
        <f>IFERROR('FS- Analysis'!I45/'FS- Analysis'!H45-1,0)</f>
        <v>0.1154462901264075</v>
      </c>
      <c r="J15" s="265">
        <f>IFERROR('FS- Analysis'!J45/'FS- Analysis'!I45-1,0)</f>
        <v>0.11583424486785288</v>
      </c>
      <c r="K15" s="265">
        <f>IFERROR('FS- Analysis'!K45/'FS- Analysis'!J45-1,0)</f>
        <v>0.11623329452129583</v>
      </c>
      <c r="L15" s="266"/>
      <c r="M15" s="265">
        <f t="shared" si="4"/>
        <v>0.49248777716946279</v>
      </c>
      <c r="N15" s="265">
        <f t="shared" si="5"/>
        <v>0.11583424486785288</v>
      </c>
    </row>
    <row r="16" spans="2:14" ht="21" x14ac:dyDescent="0.35">
      <c r="B16" s="111"/>
      <c r="C16" s="111" t="s">
        <v>170</v>
      </c>
      <c r="D16" s="116"/>
      <c r="E16" s="265">
        <f>IFERROR('FS- Analysis'!E54/'FS- Analysis'!D54-1,0)</f>
        <v>-7.3269878706199458</v>
      </c>
      <c r="F16" s="265">
        <f>IFERROR('FS- Analysis'!F54/'FS- Analysis'!E54-1,0)</f>
        <v>0.82692973347178955</v>
      </c>
      <c r="G16" s="265">
        <f ca="1">IFERROR('FS- Analysis'!G54/'FS- Analysis'!F54-1,0)</f>
        <v>0.18255221719615555</v>
      </c>
      <c r="H16" s="265">
        <f ca="1">IFERROR('FS- Analysis'!H54/'FS- Analysis'!G54-1,0)</f>
        <v>0.16385593121543907</v>
      </c>
      <c r="I16" s="265">
        <f ca="1">IFERROR('FS- Analysis'!I54/'FS- Analysis'!H54-1,0)</f>
        <v>0.15992384998141373</v>
      </c>
      <c r="J16" s="265">
        <f ca="1">IFERROR('FS- Analysis'!J54/'FS- Analysis'!I54-1,0)</f>
        <v>0.15570195552145272</v>
      </c>
      <c r="K16" s="265">
        <f ca="1">IFERROR('FS- Analysis'!K54/'FS- Analysis'!J54-1,0)</f>
        <v>0.15207829142377127</v>
      </c>
      <c r="L16" s="266"/>
      <c r="M16" s="265">
        <f t="shared" ca="1" si="4"/>
        <v>-0.8122779845442748</v>
      </c>
      <c r="N16" s="265">
        <f t="shared" ca="1" si="5"/>
        <v>0.15992384998141373</v>
      </c>
    </row>
    <row r="17" spans="2:14" ht="21" x14ac:dyDescent="0.35">
      <c r="B17" s="117"/>
      <c r="C17" s="117" t="s">
        <v>95</v>
      </c>
      <c r="D17" s="118"/>
      <c r="E17" s="267">
        <f>IFERROR('FS- Analysis'!E61/'FS- Analysis'!D61-1,0)</f>
        <v>-12.177443056576047</v>
      </c>
      <c r="F17" s="267">
        <f>IFERROR('FS- Analysis'!F61/'FS- Analysis'!E61-1,0)</f>
        <v>0.9473459326211997</v>
      </c>
      <c r="G17" s="267">
        <f ca="1">IFERROR('FS- Analysis'!G61/'FS- Analysis'!F61-1,0)</f>
        <v>4.0813609764544401E-2</v>
      </c>
      <c r="H17" s="267">
        <f ca="1">IFERROR('FS- Analysis'!H61/'FS- Analysis'!G61-1,0)</f>
        <v>0.16385593121543907</v>
      </c>
      <c r="I17" s="267">
        <f ca="1">IFERROR('FS- Analysis'!I61/'FS- Analysis'!H61-1,0)</f>
        <v>0.15992384998141373</v>
      </c>
      <c r="J17" s="267">
        <f ca="1">IFERROR('FS- Analysis'!J61/'FS- Analysis'!I61-1,0)</f>
        <v>0.15570195552145272</v>
      </c>
      <c r="K17" s="267">
        <f ca="1">IFERROR('FS- Analysis'!K61/'FS- Analysis'!J61-1,0)</f>
        <v>0.15207829142377127</v>
      </c>
      <c r="L17" s="268"/>
      <c r="M17" s="267">
        <f t="shared" ca="1" si="4"/>
        <v>-1.5082462122926035</v>
      </c>
      <c r="N17" s="267">
        <f t="shared" ca="1" si="5"/>
        <v>0.15570195552145272</v>
      </c>
    </row>
    <row r="18" spans="2:14" ht="21" x14ac:dyDescent="0.35">
      <c r="B18" s="112" t="s">
        <v>171</v>
      </c>
      <c r="C18" s="111"/>
      <c r="D18" s="116"/>
      <c r="E18" s="116"/>
      <c r="F18" s="116"/>
      <c r="G18" s="116"/>
      <c r="H18" s="116"/>
      <c r="I18" s="116"/>
      <c r="J18" s="116"/>
      <c r="K18" s="116"/>
      <c r="L18" s="116"/>
      <c r="M18" s="116"/>
      <c r="N18" s="116"/>
    </row>
    <row r="19" spans="2:14" ht="21" x14ac:dyDescent="0.35">
      <c r="B19" s="111"/>
      <c r="C19" s="111" t="s">
        <v>14</v>
      </c>
      <c r="D19" s="116"/>
      <c r="E19" s="265">
        <f>IFERROR(('FS- Analysis'!E8/'FS- Analysis'!$D$8)^(1/'Ratio Analysis'!E$4)-1,0)</f>
        <v>0.1182957412988368</v>
      </c>
      <c r="F19" s="265">
        <f>IFERROR(('FS- Analysis'!F8/'FS- Analysis'!$D$8)^(1/'Ratio Analysis'!F$4)-1,0)</f>
        <v>0.11409443999332858</v>
      </c>
      <c r="G19" s="265">
        <f>IFERROR(('FS- Analysis'!G8/'FS- Analysis'!$D$8)^(1/'Ratio Analysis'!G$4)-1,0)</f>
        <v>0.11429738177777482</v>
      </c>
      <c r="H19" s="265">
        <f>IFERROR(('FS- Analysis'!H8/'FS- Analysis'!$D$8)^(1/'Ratio Analysis'!H$4)-1,0)</f>
        <v>0.11449032695433137</v>
      </c>
      <c r="I19" s="265">
        <f>IFERROR(('FS- Analysis'!I8/'FS- Analysis'!$D$8)^(1/'Ratio Analysis'!I$4)-1,0)</f>
        <v>0.11468145402367003</v>
      </c>
      <c r="J19" s="265">
        <f>IFERROR(('FS- Analysis'!J8/'FS- Analysis'!$D$8)^(1/'Ratio Analysis'!J$4)-1,0)</f>
        <v>0.11487350309143562</v>
      </c>
      <c r="K19" s="265">
        <f>IFERROR(('FS- Analysis'!K8/'FS- Analysis'!$D$8)^(1/'Ratio Analysis'!K$4)-1,0)</f>
        <v>0.11506765754494697</v>
      </c>
      <c r="L19" s="266"/>
      <c r="M19" s="265">
        <f t="shared" ref="M19:M23" si="6">AVERAGE(E19:K19)</f>
        <v>0.11511435781204631</v>
      </c>
      <c r="N19" s="265">
        <f t="shared" ref="N19:N23" si="7">MEDIAN(E19:K19)</f>
        <v>0.11468145402367003</v>
      </c>
    </row>
    <row r="20" spans="2:14" ht="21" x14ac:dyDescent="0.35">
      <c r="B20" s="111"/>
      <c r="C20" s="111" t="s">
        <v>35</v>
      </c>
      <c r="D20" s="116"/>
      <c r="E20" s="265">
        <f>IFERROR(('FS- Analysis'!E71/'FS- Analysis'!$D$71)^(1/'Ratio Analysis'!E$4)-1,0)</f>
        <v>0.5786704572726098</v>
      </c>
      <c r="F20" s="265">
        <f>IFERROR(('FS- Analysis'!F71/'FS- Analysis'!$D$71)^(1/'Ratio Analysis'!F$4)-1,0)</f>
        <v>0.49696783504030839</v>
      </c>
      <c r="G20" s="265">
        <f>IFERROR(('FS- Analysis'!G71/'FS- Analysis'!$D$71)^(1/'Ratio Analysis'!G$4)-1,0)</f>
        <v>0.35740202875332971</v>
      </c>
      <c r="H20" s="265">
        <f>IFERROR(('FS- Analysis'!H71/'FS- Analysis'!$D$71)^(1/'Ratio Analysis'!H$4)-1,0)</f>
        <v>0.29228064967712286</v>
      </c>
      <c r="I20" s="265">
        <f>IFERROR(('FS- Analysis'!I71/'FS- Analysis'!$D$71)^(1/'Ratio Analysis'!I$4)-1,0)</f>
        <v>0.25480201016486936</v>
      </c>
      <c r="J20" s="265">
        <f>IFERROR(('FS- Analysis'!J71/'FS- Analysis'!$D$71)^(1/'Ratio Analysis'!J$4)-1,0)</f>
        <v>0.23049339188350304</v>
      </c>
      <c r="K20" s="265">
        <f>IFERROR(('FS- Analysis'!K71/'FS- Analysis'!$D$71)^(1/'Ratio Analysis'!K$4)-1,0)</f>
        <v>0.21348092869397206</v>
      </c>
      <c r="L20" s="266"/>
      <c r="M20" s="265">
        <f t="shared" si="6"/>
        <v>0.34629961449795932</v>
      </c>
      <c r="N20" s="265">
        <f t="shared" si="7"/>
        <v>0.29228064967712286</v>
      </c>
    </row>
    <row r="21" spans="2:14" ht="21" x14ac:dyDescent="0.35">
      <c r="B21" s="111"/>
      <c r="C21" s="111" t="s">
        <v>169</v>
      </c>
      <c r="D21" s="116"/>
      <c r="E21" s="265">
        <f>IFERROR(('FS- Analysis'!E45/'FS- Analysis'!$D$45)^(1/'Ratio Analysis'!E$4)-1,0)</f>
        <v>2.0088177661659046</v>
      </c>
      <c r="F21" s="265">
        <f>IFERROR(('FS- Analysis'!F45/'FS- Analysis'!$D$45)^(1/'Ratio Analysis'!F$4)-1,0)</f>
        <v>1.3665043657531406</v>
      </c>
      <c r="G21" s="265">
        <f>IFERROR(('FS- Analysis'!G45/'FS- Analysis'!$D$45)^(1/'Ratio Analysis'!G$4)-1,0)</f>
        <v>0.84130039154431513</v>
      </c>
      <c r="H21" s="265">
        <f>IFERROR(('FS- Analysis'!H45/'FS- Analysis'!$D$45)^(1/'Ratio Analysis'!H$4)-1,0)</f>
        <v>0.62431013832312399</v>
      </c>
      <c r="I21" s="265">
        <f>IFERROR(('FS- Analysis'!I45/'FS- Analysis'!$D$45)^(1/'Ratio Analysis'!I$4)-1,0)</f>
        <v>0.50669343756103413</v>
      </c>
      <c r="J21" s="265">
        <f>IFERROR(('FS- Analysis'!J45/'FS- Analysis'!$D$45)^(1/'Ratio Analysis'!J$4)-1,0)</f>
        <v>0.43313585491160689</v>
      </c>
      <c r="K21" s="265">
        <f>IFERROR(('FS- Analysis'!K45/'FS- Analysis'!$D$45)^(1/'Ratio Analysis'!K$4)-1,0)</f>
        <v>0.38287439215743779</v>
      </c>
      <c r="L21" s="266"/>
      <c r="M21" s="265">
        <f t="shared" si="6"/>
        <v>0.88051947805950903</v>
      </c>
      <c r="N21" s="265">
        <f t="shared" si="7"/>
        <v>0.62431013832312399</v>
      </c>
    </row>
    <row r="22" spans="2:14" ht="21" x14ac:dyDescent="0.35">
      <c r="B22" s="111"/>
      <c r="C22" s="111" t="s">
        <v>170</v>
      </c>
      <c r="D22" s="116"/>
      <c r="E22" s="265">
        <f>IFERROR(('FS- Analysis'!E54/'FS- Analysis'!$D$54)^(1/'Ratio Analysis'!E$4)-1,0)</f>
        <v>-7.3269878706199458</v>
      </c>
      <c r="F22" s="265">
        <f>IFERROR(('FS- Analysis'!F54/'FS- Analysis'!$D$54)^(1/'Ratio Analysis'!F$4)-1,0)</f>
        <v>0</v>
      </c>
      <c r="G22" s="265">
        <f ca="1">IFERROR(('FS- Analysis'!G54/'FS- Analysis'!$D$54)^(1/'Ratio Analysis'!G$4)-1,0)</f>
        <v>-3.391000815302005</v>
      </c>
      <c r="H22" s="265">
        <f ca="1">IFERROR(('FS- Analysis'!H54/'FS- Analysis'!$D$54)^(1/'Ratio Analysis'!H$4)-1,0)</f>
        <v>0</v>
      </c>
      <c r="I22" s="265">
        <f ca="1">IFERROR(('FS- Analysis'!I54/'FS- Analysis'!$D$54)^(1/'Ratio Analysis'!I$4)-1,0)</f>
        <v>-2.7914866452015703</v>
      </c>
      <c r="J22" s="265">
        <f ca="1">IFERROR(('FS- Analysis'!J54/'FS- Analysis'!$D$54)^(1/'Ratio Analysis'!J$4)-1,0)</f>
        <v>0</v>
      </c>
      <c r="K22" s="265">
        <f ca="1">IFERROR(('FS- Analysis'!K54/'FS- Analysis'!$D$54)^(1/'Ratio Analysis'!K$4)-1,0)</f>
        <v>-2.5798940354511073</v>
      </c>
      <c r="L22" s="266"/>
      <c r="M22" s="265">
        <f t="shared" ca="1" si="6"/>
        <v>-2.2984813380820901</v>
      </c>
      <c r="N22" s="265">
        <f t="shared" ca="1" si="7"/>
        <v>-2.5798940354511073</v>
      </c>
    </row>
    <row r="23" spans="2:14" ht="21" x14ac:dyDescent="0.35">
      <c r="B23" s="117"/>
      <c r="C23" s="117" t="s">
        <v>95</v>
      </c>
      <c r="D23" s="118"/>
      <c r="E23" s="267">
        <f>IFERROR(('FS- Analysis'!E61/'FS- Analysis'!$D$61)^(1/'Ratio Analysis'!E$4)-1,0)</f>
        <v>-12.177443056576047</v>
      </c>
      <c r="F23" s="267">
        <f>IFERROR(('FS- Analysis'!F61/'FS- Analysis'!$D$61)^(1/'Ratio Analysis'!F$4)-1,0)</f>
        <v>0</v>
      </c>
      <c r="G23" s="267">
        <f ca="1">IFERROR(('FS- Analysis'!G61/'FS- Analysis'!$D$61)^(1/'Ratio Analysis'!G$4)-1,0)</f>
        <v>-3.8295639394288288</v>
      </c>
      <c r="H23" s="267">
        <f ca="1">IFERROR(('FS- Analysis'!H61/'FS- Analysis'!$D$61)^(1/'Ratio Analysis'!H$4)-1,0)</f>
        <v>0</v>
      </c>
      <c r="I23" s="267">
        <f ca="1">IFERROR(('FS- Analysis'!I61/'FS- Analysis'!$D$61)^(1/'Ratio Analysis'!I$4)-1,0)</f>
        <v>-2.9819716942288315</v>
      </c>
      <c r="J23" s="267">
        <f ca="1">IFERROR(('FS- Analysis'!J61/'FS- Analysis'!$D$61)^(1/'Ratio Analysis'!J$4)-1,0)</f>
        <v>0</v>
      </c>
      <c r="K23" s="267">
        <f ca="1">IFERROR(('FS- Analysis'!K61/'FS- Analysis'!$D$61)^(1/'Ratio Analysis'!K$4)-1,0)</f>
        <v>-2.6981403554574794</v>
      </c>
      <c r="L23" s="268"/>
      <c r="M23" s="267">
        <f t="shared" ca="1" si="6"/>
        <v>-3.0981598636701695</v>
      </c>
      <c r="N23" s="267">
        <f t="shared" ca="1" si="7"/>
        <v>-2.6981403554574794</v>
      </c>
    </row>
    <row r="24" spans="2:14" ht="21" x14ac:dyDescent="0.35">
      <c r="B24" s="112" t="s">
        <v>172</v>
      </c>
      <c r="C24" s="111"/>
      <c r="D24" s="116"/>
      <c r="E24" s="116"/>
      <c r="F24" s="116"/>
      <c r="G24" s="116"/>
      <c r="H24" s="116"/>
      <c r="I24" s="116"/>
      <c r="J24" s="116"/>
      <c r="K24" s="116"/>
      <c r="L24" s="116"/>
      <c r="M24" s="116"/>
      <c r="N24" s="116"/>
    </row>
    <row r="25" spans="2:14" ht="21" x14ac:dyDescent="0.35">
      <c r="B25" s="111"/>
      <c r="C25" s="111" t="s">
        <v>173</v>
      </c>
      <c r="D25" s="269">
        <f>IFERROR('FS- Analysis'!D100/'FS- Analysis'!D116,0)</f>
        <v>0.9446435811136924</v>
      </c>
      <c r="E25" s="269">
        <f>IFERROR('FS- Analysis'!E100/'FS- Analysis'!E116,0)</f>
        <v>1.0450772206625152</v>
      </c>
      <c r="F25" s="269">
        <f>IFERROR('FS- Analysis'!F100/'FS- Analysis'!F116,0)</f>
        <v>1.0637348061371781</v>
      </c>
      <c r="G25" s="269">
        <f ca="1">IFERROR('FS- Analysis'!G100/'FS- Analysis'!G116,0)</f>
        <v>1.4376374147986362</v>
      </c>
      <c r="H25" s="269">
        <f ca="1">IFERROR('FS- Analysis'!H100/'FS- Analysis'!H116,0)</f>
        <v>1.7862792124145235</v>
      </c>
      <c r="I25" s="269">
        <f ca="1">IFERROR('FS- Analysis'!I100/'FS- Analysis'!I116,0)</f>
        <v>2.1117341744140501</v>
      </c>
      <c r="J25" s="269">
        <f ca="1">IFERROR('FS- Analysis'!J100/'FS- Analysis'!J116,0)</f>
        <v>2.4161545950614602</v>
      </c>
      <c r="K25" s="269">
        <f ca="1">IFERROR('FS- Analysis'!K100/'FS- Analysis'!K116,0)</f>
        <v>2.6997668848381089</v>
      </c>
      <c r="L25" s="266"/>
      <c r="M25" s="269">
        <f t="shared" ref="M25:M27" ca="1" si="8">AVERAGE(D25:K25)</f>
        <v>1.6881284861800205</v>
      </c>
      <c r="N25" s="266">
        <f t="shared" ref="N25:N27" ca="1" si="9">MEDIAN(D25:K25)</f>
        <v>1.6119583136065798</v>
      </c>
    </row>
    <row r="26" spans="2:14" ht="21" x14ac:dyDescent="0.35">
      <c r="B26" s="111"/>
      <c r="C26" s="111" t="s">
        <v>174</v>
      </c>
      <c r="D26" s="269">
        <f>IFERROR(('FS- Analysis'!D100-'FS- Analysis'!D98)/'FS- Analysis'!D116,0)</f>
        <v>0.72323721145740161</v>
      </c>
      <c r="E26" s="269">
        <f>IFERROR(('FS- Analysis'!E100-'FS- Analysis'!E98)/'FS- Analysis'!E116,0)</f>
        <v>0.84304832127676343</v>
      </c>
      <c r="F26" s="269">
        <f>IFERROR(('FS- Analysis'!F100-'FS- Analysis'!F98)/'FS- Analysis'!F116,0)</f>
        <v>0.87305426598525337</v>
      </c>
      <c r="G26" s="269">
        <f ca="1">IFERROR(('FS- Analysis'!G100-'FS- Analysis'!G98)/'FS- Analysis'!G116,0)</f>
        <v>1.2416567087771915</v>
      </c>
      <c r="H26" s="269">
        <f ca="1">IFERROR(('FS- Analysis'!H100-'FS- Analysis'!H98)/'FS- Analysis'!H116,0)</f>
        <v>1.5902985063930786</v>
      </c>
      <c r="I26" s="269">
        <f ca="1">IFERROR(('FS- Analysis'!I100-'FS- Analysis'!I98)/'FS- Analysis'!I116,0)</f>
        <v>1.9157534683926056</v>
      </c>
      <c r="J26" s="269">
        <f ca="1">IFERROR(('FS- Analysis'!J100-'FS- Analysis'!J98)/'FS- Analysis'!J116,0)</f>
        <v>2.2201738890400153</v>
      </c>
      <c r="K26" s="269">
        <f ca="1">IFERROR(('FS- Analysis'!K100-'FS- Analysis'!K98)/'FS- Analysis'!K116,0)</f>
        <v>2.5037861788166644</v>
      </c>
      <c r="L26" s="266"/>
      <c r="M26" s="269">
        <f t="shared" ca="1" si="8"/>
        <v>1.4888760687673717</v>
      </c>
      <c r="N26" s="266">
        <f t="shared" ca="1" si="9"/>
        <v>1.4159776075851349</v>
      </c>
    </row>
    <row r="27" spans="2:14" ht="21" x14ac:dyDescent="0.35">
      <c r="B27" s="117"/>
      <c r="C27" s="117" t="s">
        <v>175</v>
      </c>
      <c r="D27" s="270">
        <f>IFERROR(('FS- Analysis'!D96+'FS- Analysis'!D97)/'FS- Analysis'!D116,0)</f>
        <v>0.45063805962945563</v>
      </c>
      <c r="E27" s="270">
        <f>IFERROR(('FS- Analysis'!E96+'FS- Analysis'!E97)/'FS- Analysis'!E116,0)</f>
        <v>0.52620409054251538</v>
      </c>
      <c r="F27" s="270">
        <f>IFERROR(('FS- Analysis'!F96+'FS- Analysis'!F97)/'FS- Analysis'!F116,0)</f>
        <v>0.56401625137239386</v>
      </c>
      <c r="G27" s="270">
        <f ca="1">IFERROR(('FS- Analysis'!G96+'FS- Analysis'!G97)/'FS- Analysis'!G116,0)</f>
        <v>0.92352723933425052</v>
      </c>
      <c r="H27" s="270">
        <f ca="1">IFERROR(('FS- Analysis'!H96+'FS- Analysis'!H97)/'FS- Analysis'!H116,0)</f>
        <v>1.2721690369501373</v>
      </c>
      <c r="I27" s="270">
        <f ca="1">IFERROR(('FS- Analysis'!I96+'FS- Analysis'!I97)/'FS- Analysis'!I116,0)</f>
        <v>1.5976239989496646</v>
      </c>
      <c r="J27" s="270">
        <f ca="1">IFERROR(('FS- Analysis'!J96+'FS- Analysis'!J97)/'FS- Analysis'!J116,0)</f>
        <v>1.9020444195970743</v>
      </c>
      <c r="K27" s="270">
        <f ca="1">IFERROR(('FS- Analysis'!K96+'FS- Analysis'!K97)/'FS- Analysis'!K116,0)</f>
        <v>2.1856567093737231</v>
      </c>
      <c r="L27" s="268"/>
      <c r="M27" s="270">
        <f t="shared" ca="1" si="8"/>
        <v>1.1777349757186519</v>
      </c>
      <c r="N27" s="268">
        <f t="shared" ca="1" si="9"/>
        <v>1.0978481381421938</v>
      </c>
    </row>
    <row r="28" spans="2:14" ht="21" x14ac:dyDescent="0.35">
      <c r="B28" s="112" t="s">
        <v>176</v>
      </c>
      <c r="C28" s="111"/>
      <c r="D28" s="116"/>
      <c r="E28" s="116"/>
      <c r="F28" s="116"/>
      <c r="G28" s="116"/>
      <c r="H28" s="116"/>
      <c r="I28" s="116"/>
      <c r="J28" s="116"/>
      <c r="K28" s="116"/>
      <c r="L28" s="116"/>
      <c r="M28" s="116"/>
      <c r="N28" s="116"/>
    </row>
    <row r="29" spans="2:14" ht="21" x14ac:dyDescent="0.35">
      <c r="B29" s="111"/>
      <c r="C29" s="111" t="s">
        <v>177</v>
      </c>
      <c r="D29" s="266">
        <f>IFERROR('FS- Analysis'!D45/SUM('FS- Analysis'!D121,'FS- Analysis'!D132),0)</f>
        <v>3.985915217943127E-2</v>
      </c>
      <c r="E29" s="266">
        <f>IFERROR('FS- Analysis'!E45/SUM('FS- Analysis'!E121,'FS- Analysis'!E132),0)</f>
        <v>0.10153828350374858</v>
      </c>
      <c r="F29" s="266">
        <f>IFERROR('FS- Analysis'!F45/SUM('FS- Analysis'!F121,'FS- Analysis'!F132),0)</f>
        <v>0.1539813632108615</v>
      </c>
      <c r="G29" s="266">
        <f ca="1">IFERROR('FS- Analysis'!G45/SUM('FS- Analysis'!G121,'FS- Analysis'!G132),0)</f>
        <v>0.14342582886112842</v>
      </c>
      <c r="H29" s="266">
        <f ca="1">IFERROR('FS- Analysis'!H45/SUM('FS- Analysis'!H121,'FS- Analysis'!H132),0)</f>
        <v>0.13450647005877489</v>
      </c>
      <c r="I29" s="266">
        <f ca="1">IFERROR('FS- Analysis'!I45/SUM('FS- Analysis'!I121,'FS- Analysis'!I132),0)</f>
        <v>0.12689013410806757</v>
      </c>
      <c r="J29" s="266">
        <f ca="1">IFERROR('FS- Analysis'!J45/SUM('FS- Analysis'!J121,'FS- Analysis'!J132),0)</f>
        <v>0.12030480353317718</v>
      </c>
      <c r="K29" s="266">
        <f ca="1">IFERROR('FS- Analysis'!K45/SUM('FS- Analysis'!K121,'FS- Analysis'!K132),0)</f>
        <v>0.11460794822631296</v>
      </c>
      <c r="L29" s="266"/>
      <c r="M29" s="266">
        <f t="shared" ref="M29:M31" ca="1" si="10">AVERAGE(D29:K29)</f>
        <v>0.11688924796018781</v>
      </c>
      <c r="N29" s="266">
        <f t="shared" ref="N29:N31" ca="1" si="11">MEDIAN(D29:K29)</f>
        <v>0.12359746882062238</v>
      </c>
    </row>
    <row r="30" spans="2:14" ht="21" x14ac:dyDescent="0.35">
      <c r="B30" s="111"/>
      <c r="C30" s="111" t="s">
        <v>178</v>
      </c>
      <c r="D30" s="266">
        <f>IFERROR('FS- Analysis'!D61/'FS- Analysis'!D132,0)</f>
        <v>-1.8638346240490815E-2</v>
      </c>
      <c r="E30" s="266">
        <f>IFERROR('FS- Analysis'!E61/'FS- Analysis'!E132,0)</f>
        <v>0.15071207430340558</v>
      </c>
      <c r="F30" s="266">
        <f>IFERROR('FS- Analysis'!F61/'FS- Analysis'!F132,0)</f>
        <v>0.20718257159841941</v>
      </c>
      <c r="G30" s="266">
        <f ca="1">IFERROR('FS- Analysis'!G61/'FS- Analysis'!G132,0)</f>
        <v>0.16505446659154677</v>
      </c>
      <c r="H30" s="266">
        <f ca="1">IFERROR('FS- Analysis'!H61/'FS- Analysis'!H132,0)</f>
        <v>0.15129529802859737</v>
      </c>
      <c r="I30" s="266">
        <f ca="1">IFERROR('FS- Analysis'!I61/'FS- Analysis'!I132,0)</f>
        <v>0.141101193034218</v>
      </c>
      <c r="J30" s="266">
        <f ca="1">IFERROR('FS- Analysis'!J61/'FS- Analysis'!J132,0)</f>
        <v>0.13314749883936247</v>
      </c>
      <c r="K30" s="266">
        <f ca="1">IFERROR('FS- Analysis'!K61/'FS- Analysis'!K132,0)</f>
        <v>0.12681356277458355</v>
      </c>
      <c r="L30" s="266"/>
      <c r="M30" s="266">
        <f t="shared" ca="1" si="10"/>
        <v>0.1320835398662053</v>
      </c>
      <c r="N30" s="266">
        <f t="shared" ca="1" si="11"/>
        <v>0.14590663366881179</v>
      </c>
    </row>
    <row r="31" spans="2:14" ht="21" x14ac:dyDescent="0.35">
      <c r="B31" s="117"/>
      <c r="C31" s="117" t="s">
        <v>179</v>
      </c>
      <c r="D31" s="268">
        <f>IFERROR('FS- Analysis'!D61/'FS- Analysis'!D110,0)</f>
        <v>-5.8831793375479545E-3</v>
      </c>
      <c r="E31" s="268">
        <f>IFERROR('FS- Analysis'!E61/'FS- Analysis'!E110,0)</f>
        <v>5.7639044129626754E-2</v>
      </c>
      <c r="F31" s="268">
        <f>IFERROR('FS- Analysis'!F61/'FS- Analysis'!F110,0)</f>
        <v>9.481288026449286E-2</v>
      </c>
      <c r="G31" s="268">
        <f ca="1">IFERROR('FS- Analysis'!G61/'FS- Analysis'!G110,0)</f>
        <v>8.4259563805953314E-2</v>
      </c>
      <c r="H31" s="268">
        <f ca="1">IFERROR('FS- Analysis'!H61/'FS- Analysis'!H110,0)</f>
        <v>8.3893765656077188E-2</v>
      </c>
      <c r="I31" s="268">
        <f ca="1">IFERROR('FS- Analysis'!I61/'FS- Analysis'!I110,0)</f>
        <v>8.3524356679151535E-2</v>
      </c>
      <c r="J31" s="268">
        <f ca="1">IFERROR('FS- Analysis'!J61/'FS- Analysis'!J110,0)</f>
        <v>8.3088531337231583E-2</v>
      </c>
      <c r="K31" s="268">
        <f ca="1">IFERROR('FS- Analysis'!K61/'FS- Analysis'!K110,0)</f>
        <v>8.2627938582155142E-2</v>
      </c>
      <c r="L31" s="268"/>
      <c r="M31" s="268">
        <f t="shared" ca="1" si="10"/>
        <v>7.0495362639642553E-2</v>
      </c>
      <c r="N31" s="268">
        <f t="shared" ca="1" si="11"/>
        <v>8.3306444008191566E-2</v>
      </c>
    </row>
    <row r="32" spans="2:14" ht="21" x14ac:dyDescent="0.35">
      <c r="B32" s="112" t="s">
        <v>180</v>
      </c>
      <c r="C32" s="111"/>
      <c r="D32" s="119"/>
      <c r="E32" s="119"/>
      <c r="F32" s="119"/>
      <c r="G32" s="119"/>
      <c r="H32" s="119"/>
      <c r="I32" s="119"/>
      <c r="J32" s="119"/>
      <c r="K32" s="119"/>
      <c r="L32" s="119"/>
      <c r="M32" s="119"/>
      <c r="N32" s="119"/>
    </row>
    <row r="33" spans="2:14" ht="21" x14ac:dyDescent="0.35">
      <c r="B33" s="111"/>
      <c r="C33" s="111" t="s">
        <v>181</v>
      </c>
      <c r="D33" s="119"/>
      <c r="E33" s="269">
        <f>IFERROR('FS- Analysis'!E8/AVERAGE('FS- Analysis'!D99:E99),0)</f>
        <v>12.150233054654223</v>
      </c>
      <c r="F33" s="269">
        <f>IFERROR('FS- Analysis'!F8/AVERAGE('FS- Analysis'!E99:F99),0)</f>
        <v>11.846523805986779</v>
      </c>
      <c r="G33" s="269">
        <f>IFERROR('FS- Analysis'!G8/AVERAGE('FS- Analysis'!F99:G99),0)</f>
        <v>11.983983141069809</v>
      </c>
      <c r="H33" s="269">
        <f>IFERROR('FS- Analysis'!H8/AVERAGE('FS- Analysis'!G99:H99),0)</f>
        <v>11.858690693119307</v>
      </c>
      <c r="I33" s="269">
        <f>IFERROR('FS- Analysis'!I8/AVERAGE('FS- Analysis'!H99:I99),0)</f>
        <v>11.860585610552663</v>
      </c>
      <c r="J33" s="269">
        <f>IFERROR('FS- Analysis'!J8/AVERAGE('FS- Analysis'!I99:J99),0)</f>
        <v>11.862535261617777</v>
      </c>
      <c r="K33" s="269">
        <f>IFERROR('FS- Analysis'!K8/AVERAGE('FS- Analysis'!J99:K99),0)</f>
        <v>11.864539923930506</v>
      </c>
      <c r="L33" s="271"/>
      <c r="M33" s="269">
        <f t="shared" ref="M33:M37" si="12">AVERAGE(E33:K33)</f>
        <v>11.918155927275865</v>
      </c>
      <c r="N33" s="269">
        <f t="shared" ref="N33:N37" si="13">MEDIAN(E33:K33)</f>
        <v>11.862535261617777</v>
      </c>
    </row>
    <row r="34" spans="2:14" ht="21" x14ac:dyDescent="0.35">
      <c r="B34" s="111"/>
      <c r="C34" s="111" t="s">
        <v>182</v>
      </c>
      <c r="D34" s="119"/>
      <c r="E34" s="269">
        <f>IFERROR('FS- Analysis'!E11/AVERAGE('FS- Analysis'!D113:E113),0)</f>
        <v>3.7032099695590621</v>
      </c>
      <c r="F34" s="269">
        <f>IFERROR('FS- Analysis'!F11/AVERAGE('FS- Analysis'!E113:F113),0)</f>
        <v>3.6386832009991972</v>
      </c>
      <c r="G34" s="269">
        <f>IFERROR('FS- Analysis'!G11/AVERAGE('FS- Analysis'!F113:G113),0)</f>
        <v>3.6800164308706935</v>
      </c>
      <c r="H34" s="269">
        <f>IFERROR('FS- Analysis'!H11/AVERAGE('FS- Analysis'!G113:H113),0)</f>
        <v>3.7122578635700587</v>
      </c>
      <c r="I34" s="269">
        <f>IFERROR('FS- Analysis'!I11/AVERAGE('FS- Analysis'!H113:I113),0)</f>
        <v>3.7128510506532564</v>
      </c>
      <c r="J34" s="269">
        <f>IFERROR('FS- Analysis'!J11/AVERAGE('FS- Analysis'!I113:J113),0)</f>
        <v>3.7134613716140592</v>
      </c>
      <c r="K34" s="269">
        <f>IFERROR('FS- Analysis'!K11/AVERAGE('FS- Analysis'!J113:K113),0)</f>
        <v>3.7140889133576471</v>
      </c>
      <c r="L34" s="271"/>
      <c r="M34" s="269">
        <f t="shared" si="12"/>
        <v>3.6963669715177105</v>
      </c>
      <c r="N34" s="269">
        <f t="shared" si="13"/>
        <v>3.7122578635700587</v>
      </c>
    </row>
    <row r="35" spans="2:14" ht="21" x14ac:dyDescent="0.35">
      <c r="B35" s="111"/>
      <c r="C35" s="111" t="s">
        <v>183</v>
      </c>
      <c r="D35" s="119"/>
      <c r="E35" s="269">
        <f>IFERROR('FS- Analysis'!E11/AVERAGE('FS- Analysis'!D98:E98),0)</f>
        <v>8.9995717850656352</v>
      </c>
      <c r="F35" s="269">
        <f>IFERROR('FS- Analysis'!F11/AVERAGE('FS- Analysis'!E98:F98),0)</f>
        <v>9.6632115145412545</v>
      </c>
      <c r="G35" s="269">
        <f>IFERROR('FS- Analysis'!G11/AVERAGE('FS- Analysis'!F98:G98),0)</f>
        <v>9.9421405043949722</v>
      </c>
      <c r="H35" s="269">
        <f>IFERROR('FS- Analysis'!H11/AVERAGE('FS- Analysis'!G98:H98),0)</f>
        <v>9.8454519778217175</v>
      </c>
      <c r="I35" s="269">
        <f>IFERROR('FS- Analysis'!I11/AVERAGE('FS- Analysis'!H98:I98),0)</f>
        <v>9.8470251969126625</v>
      </c>
      <c r="J35" s="269">
        <f>IFERROR('FS- Analysis'!J11/AVERAGE('FS- Analysis'!I98:J98),0)</f>
        <v>9.8486438575584163</v>
      </c>
      <c r="K35" s="269">
        <f>IFERROR('FS- Analysis'!K11/AVERAGE('FS- Analysis'!J98:K98),0)</f>
        <v>9.8503081902442453</v>
      </c>
      <c r="L35" s="271"/>
      <c r="M35" s="269">
        <f t="shared" si="12"/>
        <v>9.7137647180769857</v>
      </c>
      <c r="N35" s="269">
        <f t="shared" si="13"/>
        <v>9.8470251969126625</v>
      </c>
    </row>
    <row r="36" spans="2:14" ht="21" x14ac:dyDescent="0.35">
      <c r="B36" s="111"/>
      <c r="C36" s="111" t="s">
        <v>184</v>
      </c>
      <c r="D36" s="119"/>
      <c r="E36" s="269">
        <f>IFERROR('FS- Analysis'!E8/AVERAGE('FS- Analysis'!D104:E104),0)</f>
        <v>2.1709333595201765</v>
      </c>
      <c r="F36" s="269">
        <f>IFERROR('FS- Analysis'!F8/AVERAGE('FS- Analysis'!E104:F104),0)</f>
        <v>2.1072277934123429</v>
      </c>
      <c r="G36" s="269">
        <f>IFERROR('FS- Analysis'!G8/AVERAGE('FS- Analysis'!F104:G104),0)</f>
        <v>2.1237230782234255</v>
      </c>
      <c r="H36" s="269">
        <f>IFERROR('FS- Analysis'!H8/AVERAGE('FS- Analysis'!G104:H104),0)</f>
        <v>2.2809758417790857</v>
      </c>
      <c r="I36" s="269">
        <f>IFERROR('FS- Analysis'!I8/AVERAGE('FS- Analysis'!H104:I104),0)</f>
        <v>2.4440255253504173</v>
      </c>
      <c r="J36" s="269">
        <f>IFERROR('FS- Analysis'!J8/AVERAGE('FS- Analysis'!I104:J104),0)</f>
        <v>2.6122612141109336</v>
      </c>
      <c r="K36" s="269">
        <f>IFERROR('FS- Analysis'!K8/AVERAGE('FS- Analysis'!J104:K104),0)</f>
        <v>2.7849777612463043</v>
      </c>
      <c r="L36" s="271"/>
      <c r="M36" s="269">
        <f t="shared" si="12"/>
        <v>2.3605892248060978</v>
      </c>
      <c r="N36" s="269">
        <f t="shared" si="13"/>
        <v>2.2809758417790857</v>
      </c>
    </row>
    <row r="37" spans="2:14" ht="21" x14ac:dyDescent="0.35">
      <c r="B37" s="111"/>
      <c r="C37" s="111" t="s">
        <v>185</v>
      </c>
      <c r="D37" s="119"/>
      <c r="E37" s="269">
        <f>IFERROR('FS- Analysis'!E8/AVERAGE('FS- Analysis'!D110:E110),0)</f>
        <v>1.1605616796681368</v>
      </c>
      <c r="F37" s="269">
        <f>IFERROR('FS- Analysis'!F8/AVERAGE('FS- Analysis'!E110:F110),0)</f>
        <v>1.1068490251121668</v>
      </c>
      <c r="G37" s="269">
        <f ca="1">IFERROR('FS- Analysis'!G8/AVERAGE('FS- Analysis'!F110:G110),0)</f>
        <v>1.048289588930843</v>
      </c>
      <c r="H37" s="269">
        <f ca="1">IFERROR('FS- Analysis'!H8/AVERAGE('FS- Analysis'!G110:H110),0)</f>
        <v>0.99910435025000788</v>
      </c>
      <c r="I37" s="269">
        <f ca="1">IFERROR('FS- Analysis'!I8/AVERAGE('FS- Analysis'!H110:I110),0)</f>
        <v>0.95509751926597353</v>
      </c>
      <c r="J37" s="269">
        <f ca="1">IFERROR('FS- Analysis'!J8/AVERAGE('FS- Analysis'!I110:J110),0)</f>
        <v>0.91613994233245988</v>
      </c>
      <c r="K37" s="269">
        <f ca="1">IFERROR('FS- Analysis'!K8/AVERAGE('FS- Analysis'!J110:K110),0)</f>
        <v>0.88156642875429081</v>
      </c>
      <c r="L37" s="271"/>
      <c r="M37" s="269">
        <f t="shared" ca="1" si="12"/>
        <v>1.0096583620448398</v>
      </c>
      <c r="N37" s="269">
        <f t="shared" ca="1" si="13"/>
        <v>0.99910435025000788</v>
      </c>
    </row>
    <row r="38" spans="2:14" ht="21" x14ac:dyDescent="0.35">
      <c r="B38" s="111"/>
      <c r="C38" s="111"/>
      <c r="D38" s="119"/>
      <c r="E38" s="119"/>
      <c r="F38" s="119"/>
      <c r="G38" s="119"/>
      <c r="H38" s="119"/>
      <c r="I38" s="119"/>
      <c r="J38" s="119"/>
      <c r="K38" s="119"/>
      <c r="L38" s="119"/>
      <c r="M38" s="119"/>
      <c r="N38" s="119"/>
    </row>
    <row r="39" spans="2:14" ht="21" x14ac:dyDescent="0.35">
      <c r="B39" s="111"/>
      <c r="C39" s="111" t="s">
        <v>186</v>
      </c>
      <c r="D39" s="119"/>
      <c r="E39" s="272">
        <f t="shared" ref="E39:K39" si="14">IFERROR(365/E33,0)</f>
        <v>30.040576041476378</v>
      </c>
      <c r="F39" s="272">
        <f t="shared" si="14"/>
        <v>30.810726081143144</v>
      </c>
      <c r="G39" s="272">
        <f t="shared" si="14"/>
        <v>30.45731921543879</v>
      </c>
      <c r="H39" s="272">
        <f t="shared" si="14"/>
        <v>30.779114612693427</v>
      </c>
      <c r="I39" s="272">
        <f t="shared" si="14"/>
        <v>30.774197158970825</v>
      </c>
      <c r="J39" s="272">
        <f t="shared" si="14"/>
        <v>30.76913930709129</v>
      </c>
      <c r="K39" s="272">
        <f t="shared" si="14"/>
        <v>30.763940476427859</v>
      </c>
      <c r="L39" s="271"/>
      <c r="M39" s="272">
        <f t="shared" ref="M39:M42" si="15">AVERAGE(E39:K39)</f>
        <v>30.627858984748816</v>
      </c>
      <c r="N39" s="272">
        <f t="shared" ref="N39:N42" si="16">MEDIAN(E39:K39)</f>
        <v>30.76913930709129</v>
      </c>
    </row>
    <row r="40" spans="2:14" ht="21" x14ac:dyDescent="0.35">
      <c r="B40" s="111"/>
      <c r="C40" s="111" t="s">
        <v>187</v>
      </c>
      <c r="D40" s="119"/>
      <c r="E40" s="272">
        <f t="shared" ref="E40:K40" si="17">IFERROR(365/E34,0)</f>
        <v>98.563139276561259</v>
      </c>
      <c r="F40" s="272">
        <f t="shared" si="17"/>
        <v>100.31101358309223</v>
      </c>
      <c r="G40" s="272">
        <f t="shared" si="17"/>
        <v>99.184339759494179</v>
      </c>
      <c r="H40" s="272">
        <f t="shared" si="17"/>
        <v>98.322911126917631</v>
      </c>
      <c r="I40" s="272">
        <f t="shared" si="17"/>
        <v>98.30720247605413</v>
      </c>
      <c r="J40" s="272">
        <f t="shared" si="17"/>
        <v>98.291045327705248</v>
      </c>
      <c r="K40" s="272">
        <f t="shared" si="17"/>
        <v>98.27443782707644</v>
      </c>
      <c r="L40" s="271"/>
      <c r="M40" s="272">
        <f t="shared" si="15"/>
        <v>98.75058419670016</v>
      </c>
      <c r="N40" s="272">
        <f t="shared" si="16"/>
        <v>98.322911126917631</v>
      </c>
    </row>
    <row r="41" spans="2:14" ht="21" x14ac:dyDescent="0.35">
      <c r="B41" s="111"/>
      <c r="C41" s="111" t="s">
        <v>188</v>
      </c>
      <c r="D41" s="119"/>
      <c r="E41" s="272">
        <f t="shared" ref="E41:K41" si="18">IFERROR(365/E35,0)</f>
        <v>40.557485257876415</v>
      </c>
      <c r="F41" s="272">
        <f t="shared" si="18"/>
        <v>37.772121561320063</v>
      </c>
      <c r="G41" s="272">
        <f t="shared" si="18"/>
        <v>36.712416188309746</v>
      </c>
      <c r="H41" s="272">
        <f t="shared" si="18"/>
        <v>37.072955190093303</v>
      </c>
      <c r="I41" s="272">
        <f t="shared" si="18"/>
        <v>37.067032195107863</v>
      </c>
      <c r="J41" s="272">
        <f t="shared" si="18"/>
        <v>37.060940092770032</v>
      </c>
      <c r="K41" s="272">
        <f t="shared" si="18"/>
        <v>37.054678183723873</v>
      </c>
      <c r="L41" s="271"/>
      <c r="M41" s="272">
        <f t="shared" si="15"/>
        <v>37.613946952743042</v>
      </c>
      <c r="N41" s="272">
        <f t="shared" si="16"/>
        <v>37.067032195107863</v>
      </c>
    </row>
    <row r="42" spans="2:14" ht="21" x14ac:dyDescent="0.35">
      <c r="B42" s="117"/>
      <c r="C42" s="117" t="s">
        <v>82</v>
      </c>
      <c r="D42" s="120"/>
      <c r="E42" s="273">
        <f t="shared" ref="E42:K42" si="19">E39+E41-E40</f>
        <v>-27.965077977208466</v>
      </c>
      <c r="F42" s="273">
        <f t="shared" si="19"/>
        <v>-31.728165940629026</v>
      </c>
      <c r="G42" s="273">
        <f t="shared" si="19"/>
        <v>-32.014604355745647</v>
      </c>
      <c r="H42" s="273">
        <f t="shared" si="19"/>
        <v>-30.470841324130902</v>
      </c>
      <c r="I42" s="273">
        <f t="shared" si="19"/>
        <v>-30.465973121975438</v>
      </c>
      <c r="J42" s="273">
        <f t="shared" si="19"/>
        <v>-30.46096592784393</v>
      </c>
      <c r="K42" s="273">
        <f t="shared" si="19"/>
        <v>-30.455819166924712</v>
      </c>
      <c r="L42" s="274"/>
      <c r="M42" s="273">
        <f t="shared" si="15"/>
        <v>-30.508778259208302</v>
      </c>
      <c r="N42" s="273">
        <f t="shared" si="16"/>
        <v>-30.465973121975438</v>
      </c>
    </row>
    <row r="43" spans="2:14" ht="21" x14ac:dyDescent="0.35">
      <c r="B43" s="112" t="s">
        <v>189</v>
      </c>
      <c r="C43" s="111"/>
      <c r="D43" s="119"/>
      <c r="E43" s="119"/>
      <c r="F43" s="119"/>
      <c r="G43" s="119"/>
      <c r="H43" s="119"/>
      <c r="I43" s="119"/>
      <c r="J43" s="119"/>
      <c r="K43" s="119"/>
      <c r="L43" s="119"/>
      <c r="M43" s="119"/>
      <c r="N43" s="119"/>
    </row>
    <row r="44" spans="2:14" ht="21" x14ac:dyDescent="0.35">
      <c r="B44" s="111"/>
      <c r="C44" s="111" t="s">
        <v>190</v>
      </c>
      <c r="D44" s="269">
        <f>IFERROR('FS- Analysis'!D119/'FS- Analysis'!D132,0)</f>
        <v>0.45979608745369516</v>
      </c>
      <c r="E44" s="269">
        <f>IFERROR('FS- Analysis'!E119/'FS- Analysis'!E132,0)</f>
        <v>0.28886191950464396</v>
      </c>
      <c r="F44" s="269">
        <f>IFERROR('FS- Analysis'!F119/'FS- Analysis'!F132,0)</f>
        <v>0.18401580585376087</v>
      </c>
      <c r="G44" s="269">
        <f ca="1">IFERROR('FS- Analysis'!G119/'FS- Analysis'!G132,0)</f>
        <v>0.14084979768831143</v>
      </c>
      <c r="H44" s="269">
        <f ca="1">IFERROR('FS- Analysis'!H119/'FS- Analysis'!H132,0)</f>
        <v>0.1109315683592704</v>
      </c>
      <c r="I44" s="269">
        <f ca="1">IFERROR('FS- Analysis'!I119/'FS- Analysis'!I132,0)</f>
        <v>8.919303239979523E-2</v>
      </c>
      <c r="J44" s="269">
        <f ca="1">IFERROR('FS- Analysis'!J119/'FS- Analysis'!J132,0)</f>
        <v>7.2826159529109966E-2</v>
      </c>
      <c r="K44" s="269">
        <f ca="1">IFERROR('FS- Analysis'!K119/'FS- Analysis'!K132,0)</f>
        <v>6.0205768757281758E-2</v>
      </c>
      <c r="L44" s="271"/>
      <c r="M44" s="269">
        <f t="shared" ref="M44:M46" ca="1" si="20">AVERAGE(D44:K44)</f>
        <v>0.17583501744323357</v>
      </c>
      <c r="N44" s="269">
        <f t="shared" ref="N44:N46" ca="1" si="21">MEDIAN(D44:K44)</f>
        <v>0.12589068302379092</v>
      </c>
    </row>
    <row r="45" spans="2:14" ht="21" x14ac:dyDescent="0.35">
      <c r="B45" s="111"/>
      <c r="C45" s="111" t="s">
        <v>191</v>
      </c>
      <c r="D45" s="269">
        <f>IFERROR('FS- Analysis'!D119/'FS- Analysis'!D71,0)</f>
        <v>1.2396389078624306</v>
      </c>
      <c r="E45" s="269">
        <f>IFERROR('FS- Analysis'!E119/'FS- Analysis'!E71,0)</f>
        <v>0.681915453429223</v>
      </c>
      <c r="F45" s="269">
        <f>IFERROR('FS- Analysis'!F119/'FS- Analysis'!F71,0)</f>
        <v>0.4335107259366659</v>
      </c>
      <c r="G45" s="269">
        <f>IFERROR('FS- Analysis'!G119/'FS- Analysis'!G71,0)</f>
        <v>0.38841796017706975</v>
      </c>
      <c r="H45" s="269">
        <f>IFERROR('FS- Analysis'!H119/'FS- Analysis'!H71,0)</f>
        <v>0.34833524539233574</v>
      </c>
      <c r="I45" s="269">
        <f>IFERROR('FS- Analysis'!I119/'FS- Analysis'!I71,0)</f>
        <v>0.31228329725572063</v>
      </c>
      <c r="J45" s="269">
        <f>IFERROR('FS- Analysis'!J119/'FS- Analysis'!J71,0)</f>
        <v>0.27986531036489565</v>
      </c>
      <c r="K45" s="269">
        <f>IFERROR('FS- Analysis'!K119/'FS- Analysis'!K71,0)</f>
        <v>0.25072295526260724</v>
      </c>
      <c r="L45" s="271"/>
      <c r="M45" s="269">
        <f t="shared" si="20"/>
        <v>0.49183623196011861</v>
      </c>
      <c r="N45" s="269">
        <f t="shared" si="21"/>
        <v>0.36837660278470274</v>
      </c>
    </row>
    <row r="46" spans="2:14" ht="21" x14ac:dyDescent="0.35">
      <c r="B46" s="117"/>
      <c r="C46" s="117" t="s">
        <v>192</v>
      </c>
      <c r="D46" s="270">
        <f>-IFERROR('FS- Analysis'!D45/'FS- Analysis'!D50,0)</f>
        <v>5.1744824672581329</v>
      </c>
      <c r="E46" s="270">
        <f>-IFERROR('FS- Analysis'!E45/'FS- Analysis'!E50,0)</f>
        <v>11.581395348837209</v>
      </c>
      <c r="F46" s="270">
        <f>-IFERROR('FS- Analysis'!F45/'FS- Analysis'!F50,0)</f>
        <v>28.509143807148796</v>
      </c>
      <c r="G46" s="270">
        <f>-IFERROR('FS- Analysis'!G45/'FS- Analysis'!G50,0)</f>
        <v>31.77923885600006</v>
      </c>
      <c r="H46" s="270">
        <f>-IFERROR('FS- Analysis'!H45/'FS- Analysis'!H50,0)</f>
        <v>35.436055626597849</v>
      </c>
      <c r="I46" s="270">
        <f>-IFERROR('FS- Analysis'!I45/'FS- Analysis'!I50,0)</f>
        <v>39.527016785401578</v>
      </c>
      <c r="J46" s="270">
        <f>-IFERROR('FS- Analysis'!J45/'FS- Analysis'!J50,0)</f>
        <v>44.105598926617517</v>
      </c>
      <c r="K46" s="270">
        <f>-IFERROR('FS- Analysis'!K45/'FS- Analysis'!K50,0)</f>
        <v>49.232137996693204</v>
      </c>
      <c r="L46" s="274"/>
      <c r="M46" s="270">
        <f t="shared" si="20"/>
        <v>30.668133726819296</v>
      </c>
      <c r="N46" s="270">
        <f t="shared" si="21"/>
        <v>33.607647241298956</v>
      </c>
    </row>
    <row r="47" spans="2:14" ht="21" x14ac:dyDescent="0.35">
      <c r="B47" s="112" t="s">
        <v>193</v>
      </c>
      <c r="C47" s="111"/>
      <c r="D47" s="116"/>
      <c r="E47" s="116"/>
      <c r="F47" s="116"/>
      <c r="G47" s="116"/>
      <c r="H47" s="116"/>
      <c r="I47" s="116"/>
      <c r="J47" s="116"/>
      <c r="K47" s="116"/>
      <c r="L47" s="119"/>
      <c r="M47" s="116"/>
      <c r="N47" s="116"/>
    </row>
    <row r="48" spans="2:14" ht="21" x14ac:dyDescent="0.35">
      <c r="B48" s="111"/>
      <c r="C48" s="111" t="s">
        <v>194</v>
      </c>
      <c r="D48" s="266">
        <f>IFERROR('FS- Analysis'!D180/'FS- Analysis'!D8,0)</f>
        <v>0.11678790932774041</v>
      </c>
      <c r="E48" s="266">
        <f>IFERROR('FS- Analysis'!E180/'FS- Analysis'!E8,0)</f>
        <v>0.16912584705585568</v>
      </c>
      <c r="F48" s="266">
        <f>IFERROR('FS- Analysis'!F180/'FS- Analysis'!F8,0)</f>
        <v>0.20433915032157238</v>
      </c>
      <c r="G48" s="266">
        <f ca="1">IFERROR('FS- Analysis'!G180/'FS- Analysis'!G8,0)</f>
        <v>0.216157864244688</v>
      </c>
      <c r="H48" s="266">
        <f ca="1">IFERROR('FS- Analysis'!H180/'FS- Analysis'!H8,0)</f>
        <v>0.22439356249369849</v>
      </c>
      <c r="I48" s="266">
        <f ca="1">IFERROR('FS- Analysis'!I180/'FS- Analysis'!I8,0)</f>
        <v>0.22804369415279802</v>
      </c>
      <c r="J48" s="266">
        <f ca="1">IFERROR('FS- Analysis'!J180/'FS- Analysis'!J8,0)</f>
        <v>0.23144877119534085</v>
      </c>
      <c r="K48" s="266">
        <f ca="1">IFERROR('FS- Analysis'!K180/'FS- Analysis'!K8,0)</f>
        <v>0.23462262683240889</v>
      </c>
      <c r="L48" s="271"/>
      <c r="M48" s="266">
        <f t="shared" ref="M48:M50" ca="1" si="22">AVERAGE(D48:K48)</f>
        <v>0.20311492820301283</v>
      </c>
      <c r="N48" s="266">
        <f t="shared" ref="N48:N50" ca="1" si="23">MEDIAN(D48:K48)</f>
        <v>0.22027571336919324</v>
      </c>
    </row>
    <row r="49" spans="2:14" ht="21" x14ac:dyDescent="0.35">
      <c r="B49" s="111"/>
      <c r="C49" s="111" t="s">
        <v>195</v>
      </c>
      <c r="D49" s="266">
        <f>IFERROR('FS- Analysis'!D180/'FS- Analysis'!D110,0)</f>
        <v>0.12973901766899013</v>
      </c>
      <c r="E49" s="266">
        <f>IFERROR('FS- Analysis'!E180/'FS- Analysis'!E110,0)</f>
        <v>0.18416266619178789</v>
      </c>
      <c r="F49" s="266">
        <f>IFERROR('FS- Analysis'!F180/'FS- Analysis'!F110,0)</f>
        <v>0.20861138049013112</v>
      </c>
      <c r="G49" s="266">
        <f ca="1">IFERROR('FS- Analysis'!G180/'FS- Analysis'!G110,0)</f>
        <v>0.21003693646425226</v>
      </c>
      <c r="H49" s="266">
        <f ca="1">IFERROR('FS- Analysis'!H180/'FS- Analysis'!H110,0)</f>
        <v>0.20799273679600122</v>
      </c>
      <c r="I49" s="266">
        <f ca="1">IFERROR('FS- Analysis'!I180/'FS- Analysis'!I110,0)</f>
        <v>0.20237575378834363</v>
      </c>
      <c r="J49" s="266">
        <f ca="1">IFERROR('FS- Analysis'!J180/'FS- Analysis'!J110,0)</f>
        <v>0.19727728024018137</v>
      </c>
      <c r="K49" s="266">
        <f ca="1">IFERROR('FS- Analysis'!K180/'FS- Analysis'!K110,0)</f>
        <v>0.19268632773025363</v>
      </c>
      <c r="L49" s="271"/>
      <c r="M49" s="266">
        <f t="shared" ca="1" si="22"/>
        <v>0.19161026242124268</v>
      </c>
      <c r="N49" s="266">
        <f t="shared" ca="1" si="23"/>
        <v>0.19982651701426252</v>
      </c>
    </row>
    <row r="50" spans="2:14" ht="21" x14ac:dyDescent="0.35">
      <c r="B50" s="117"/>
      <c r="C50" s="117" t="s">
        <v>196</v>
      </c>
      <c r="D50" s="268">
        <f>IFERROR('FS- Analysis'!D180/'FS- Analysis'!D119,0)</f>
        <v>0.89392405063291136</v>
      </c>
      <c r="E50" s="268">
        <f>IFERROR('FS- Analysis'!E180/'FS- Analysis'!E119,0)</f>
        <v>1.6670267860205097</v>
      </c>
      <c r="F50" s="268">
        <f>IFERROR('FS- Analysis'!F180/'FS- Analysis'!F119,0)</f>
        <v>2.4772437907378904</v>
      </c>
      <c r="G50" s="268">
        <f ca="1">IFERROR('FS- Analysis'!G180/'FS- Analysis'!G119,0)</f>
        <v>2.9211073838385184</v>
      </c>
      <c r="H50" s="268">
        <f ca="1">IFERROR('FS- Analysis'!H180/'FS- Analysis'!H119,0)</f>
        <v>3.3813393527352607</v>
      </c>
      <c r="I50" s="268">
        <f ca="1">IFERROR('FS- Analysis'!I180/'FS- Analysis'!I119,0)</f>
        <v>3.833055402054149</v>
      </c>
      <c r="J50" s="268">
        <f ca="1">IFERROR('FS- Analysis'!J180/'FS- Analysis'!J119,0)</f>
        <v>4.3409181184749208</v>
      </c>
      <c r="K50" s="268">
        <f ca="1">IFERROR('FS- Analysis'!K180/'FS- Analysis'!K119,0)</f>
        <v>4.9119233347738094</v>
      </c>
      <c r="L50" s="274"/>
      <c r="M50" s="268">
        <f t="shared" ca="1" si="22"/>
        <v>3.0533172774084965</v>
      </c>
      <c r="N50" s="268">
        <f t="shared" ca="1" si="23"/>
        <v>3.1512233682868898</v>
      </c>
    </row>
  </sheetData>
  <sheetProtection algorithmName="SHA-512" hashValue="7ALm7abOZ+ppx60KtINQV5VeO4FpynwVBC/dfGIjR/WZ+vydxknIX/J5NiS8icm6bLqPoCly2+qOvAkndZN0tA==" saltValue="Yq92gJZDENC0HiOHay9UWQ==" spinCount="100000" sheet="1" objects="1" scenarios="1" selectLockedCells="1" selectUnlockedCells="1"/>
  <mergeCells count="1">
    <mergeCell ref="C2:N2"/>
  </mergeCells>
  <pageMargins left="0.7" right="0.7" top="0.75" bottom="0.75" header="0.3" footer="0.3"/>
  <ignoredErrors>
    <ignoredError sqref="E33:K33 E34:K34 E35:K35" formulaRange="1"/>
  </ignoredErrors>
  <legacyDrawing r:id="rId1"/>
  <extLst>
    <ext xmlns:x14="http://schemas.microsoft.com/office/spreadsheetml/2009/9/main" uri="{05C60535-1F16-4fd2-B633-F4F36F0B64E0}">
      <x14:sparklineGroups xmlns:xm="http://schemas.microsoft.com/office/excel/2006/main">
        <x14:sparklineGroup type="column" displayEmptyCellsAs="gap" xr2:uid="{8049E831-F21D-4C76-88B3-883AC0D639FE}">
          <x14:colorSeries rgb="FF376092"/>
          <x14:colorNegative rgb="FFD00000"/>
          <x14:colorAxis rgb="FF000000"/>
          <x14:colorMarkers rgb="FFD00000"/>
          <x14:colorFirst rgb="FFD00000"/>
          <x14:colorLast rgb="FFD00000"/>
          <x14:colorHigh rgb="FFD00000"/>
          <x14:colorLow rgb="FFD00000"/>
          <x14:sparklines>
            <x14:sparkline>
              <xm:f>'Ratio Analysis'!D44:K44</xm:f>
              <xm:sqref>L44</xm:sqref>
            </x14:sparkline>
            <x14:sparkline>
              <xm:f>'Ratio Analysis'!D45:K45</xm:f>
              <xm:sqref>L45</xm:sqref>
            </x14:sparkline>
            <x14:sparkline>
              <xm:f>'Ratio Analysis'!D46:K46</xm:f>
              <xm:sqref>L46</xm:sqref>
            </x14:sparkline>
            <x14:sparkline>
              <xm:f>'Ratio Analysis'!D47:K47</xm:f>
              <xm:sqref>L47</xm:sqref>
            </x14:sparkline>
            <x14:sparkline>
              <xm:f>'Ratio Analysis'!D48:K48</xm:f>
              <xm:sqref>L48</xm:sqref>
            </x14:sparkline>
            <x14:sparkline>
              <xm:f>'Ratio Analysis'!D49:K49</xm:f>
              <xm:sqref>L49</xm:sqref>
            </x14:sparkline>
            <x14:sparkline>
              <xm:f>'Ratio Analysis'!D50:K50</xm:f>
              <xm:sqref>L50</xm:sqref>
            </x14:sparkline>
          </x14:sparklines>
        </x14:sparklineGroup>
        <x14:sparklineGroup type="column" displayEmptyCellsAs="gap" xr2:uid="{C1F33077-9532-48E7-A548-0AFF303DF668}">
          <x14:colorSeries rgb="FF376092"/>
          <x14:colorNegative rgb="FFD00000"/>
          <x14:colorAxis rgb="FF000000"/>
          <x14:colorMarkers rgb="FFD00000"/>
          <x14:colorFirst rgb="FFD00000"/>
          <x14:colorLast rgb="FFD00000"/>
          <x14:colorHigh rgb="FFD00000"/>
          <x14:colorLow rgb="FFD00000"/>
          <x14:sparklines>
            <x14:sparkline>
              <xm:f>'Ratio Analysis'!E33:K33</xm:f>
              <xm:sqref>L33</xm:sqref>
            </x14:sparkline>
            <x14:sparkline>
              <xm:f>'Ratio Analysis'!E34:K34</xm:f>
              <xm:sqref>L34</xm:sqref>
            </x14:sparkline>
            <x14:sparkline>
              <xm:f>'Ratio Analysis'!E35:K35</xm:f>
              <xm:sqref>L35</xm:sqref>
            </x14:sparkline>
            <x14:sparkline>
              <xm:f>'Ratio Analysis'!E36:K36</xm:f>
              <xm:sqref>L36</xm:sqref>
            </x14:sparkline>
            <x14:sparkline>
              <xm:f>'Ratio Analysis'!E37:K37</xm:f>
              <xm:sqref>L37</xm:sqref>
            </x14:sparkline>
            <x14:sparkline>
              <xm:f>'Ratio Analysis'!E38:K38</xm:f>
              <xm:sqref>L38</xm:sqref>
            </x14:sparkline>
            <x14:sparkline>
              <xm:f>'Ratio Analysis'!E39:K39</xm:f>
              <xm:sqref>L39</xm:sqref>
            </x14:sparkline>
            <x14:sparkline>
              <xm:f>'Ratio Analysis'!E40:K40</xm:f>
              <xm:sqref>L40</xm:sqref>
            </x14:sparkline>
            <x14:sparkline>
              <xm:f>'Ratio Analysis'!E41:K41</xm:f>
              <xm:sqref>L41</xm:sqref>
            </x14:sparkline>
            <x14:sparkline>
              <xm:f>'Ratio Analysis'!E42:K42</xm:f>
              <xm:sqref>L42</xm:sqref>
            </x14:sparkline>
          </x14:sparklines>
        </x14:sparklineGroup>
        <x14:sparklineGroup type="column" displayEmptyCellsAs="gap" xr2:uid="{5BBA502A-CB50-4F69-B108-E64862DF2725}">
          <x14:colorSeries rgb="FF376092"/>
          <x14:colorNegative rgb="FFD00000"/>
          <x14:colorAxis rgb="FF000000"/>
          <x14:colorMarkers rgb="FFD00000"/>
          <x14:colorFirst rgb="FFD00000"/>
          <x14:colorLast rgb="FFD00000"/>
          <x14:colorHigh rgb="FFD00000"/>
          <x14:colorLow rgb="FFD00000"/>
          <x14:sparklines>
            <x14:sparkline>
              <xm:f>'Ratio Analysis'!D25:K25</xm:f>
              <xm:sqref>L25</xm:sqref>
            </x14:sparkline>
            <x14:sparkline>
              <xm:f>'Ratio Analysis'!D26:K26</xm:f>
              <xm:sqref>L26</xm:sqref>
            </x14:sparkline>
            <x14:sparkline>
              <xm:f>'Ratio Analysis'!D27:K27</xm:f>
              <xm:sqref>L27</xm:sqref>
            </x14:sparkline>
            <x14:sparkline>
              <xm:f>'Ratio Analysis'!D28:K28</xm:f>
              <xm:sqref>L28</xm:sqref>
            </x14:sparkline>
            <x14:sparkline>
              <xm:f>'Ratio Analysis'!D29:K29</xm:f>
              <xm:sqref>L29</xm:sqref>
            </x14:sparkline>
            <x14:sparkline>
              <xm:f>'Ratio Analysis'!D30:K30</xm:f>
              <xm:sqref>L30</xm:sqref>
            </x14:sparkline>
            <x14:sparkline>
              <xm:f>'Ratio Analysis'!D31:K31</xm:f>
              <xm:sqref>L31</xm:sqref>
            </x14:sparkline>
          </x14:sparklines>
        </x14:sparklineGroup>
        <x14:sparklineGroup type="column" displayEmptyCellsAs="gap" xr2:uid="{77403C86-D3B1-4B7F-B53C-ABCF90F87AC4}">
          <x14:colorSeries rgb="FF376092"/>
          <x14:colorNegative rgb="FFD00000"/>
          <x14:colorAxis rgb="FF000000"/>
          <x14:colorMarkers rgb="FFD00000"/>
          <x14:colorFirst rgb="FFD00000"/>
          <x14:colorLast rgb="FFD00000"/>
          <x14:colorHigh rgb="FFD00000"/>
          <x14:colorLow rgb="FFD00000"/>
          <x14:sparklines>
            <x14:sparkline>
              <xm:f>'Ratio Analysis'!E13:K13</xm:f>
              <xm:sqref>L13</xm:sqref>
            </x14:sparkline>
            <x14:sparkline>
              <xm:f>'Ratio Analysis'!E14:K14</xm:f>
              <xm:sqref>L14</xm:sqref>
            </x14:sparkline>
            <x14:sparkline>
              <xm:f>'Ratio Analysis'!E15:K15</xm:f>
              <xm:sqref>L15</xm:sqref>
            </x14:sparkline>
            <x14:sparkline>
              <xm:f>'Ratio Analysis'!E16:K16</xm:f>
              <xm:sqref>L16</xm:sqref>
            </x14:sparkline>
            <x14:sparkline>
              <xm:f>'Ratio Analysis'!E17:K17</xm:f>
              <xm:sqref>L17</xm:sqref>
            </x14:sparkline>
            <x14:sparkline>
              <xm:f>'Ratio Analysis'!E18:K18</xm:f>
              <xm:sqref>L18</xm:sqref>
            </x14:sparkline>
            <x14:sparkline>
              <xm:f>'Ratio Analysis'!E19:K19</xm:f>
              <xm:sqref>L19</xm:sqref>
            </x14:sparkline>
            <x14:sparkline>
              <xm:f>'Ratio Analysis'!E20:K20</xm:f>
              <xm:sqref>L20</xm:sqref>
            </x14:sparkline>
            <x14:sparkline>
              <xm:f>'Ratio Analysis'!E21:K21</xm:f>
              <xm:sqref>L21</xm:sqref>
            </x14:sparkline>
            <x14:sparkline>
              <xm:f>'Ratio Analysis'!E22:K22</xm:f>
              <xm:sqref>L22</xm:sqref>
            </x14:sparkline>
            <x14:sparkline>
              <xm:f>'Ratio Analysis'!E23:K23</xm:f>
              <xm:sqref>L23</xm:sqref>
            </x14:sparkline>
          </x14:sparklines>
        </x14:sparklineGroup>
        <x14:sparklineGroup type="column" displayEmptyCellsAs="gap" xr2:uid="{3CCD3BC9-A8DA-42D0-9AC0-E59F52A08E20}">
          <x14:colorSeries rgb="FF376092"/>
          <x14:colorNegative rgb="FFD00000"/>
          <x14:colorAxis rgb="FF000000"/>
          <x14:colorMarkers rgb="FFD00000"/>
          <x14:colorFirst rgb="FFD00000"/>
          <x14:colorLast rgb="FFD00000"/>
          <x14:colorHigh rgb="FFD00000"/>
          <x14:colorLow rgb="FFD00000"/>
          <x14:sparklines>
            <x14:sparkline>
              <xm:f>'Ratio Analysis'!D6:K6</xm:f>
              <xm:sqref>L6</xm:sqref>
            </x14:sparkline>
            <x14:sparkline>
              <xm:f>'Ratio Analysis'!D7:K7</xm:f>
              <xm:sqref>L7</xm:sqref>
            </x14:sparkline>
            <x14:sparkline>
              <xm:f>'Ratio Analysis'!D8:K8</xm:f>
              <xm:sqref>L8</xm:sqref>
            </x14:sparkline>
            <x14:sparkline>
              <xm:f>'Ratio Analysis'!D9:K9</xm:f>
              <xm:sqref>L9</xm:sqref>
            </x14:sparkline>
            <x14:sparkline>
              <xm:f>'Ratio Analysis'!D10:K10</xm:f>
              <xm:sqref>L10</xm:sqref>
            </x14:sparkline>
            <x14:sparkline>
              <xm:f>'Ratio Analysis'!D11:K11</xm:f>
              <xm:sqref>L11</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ECD4-81A5-4CC3-BC7F-76CF8E93B6D1}">
  <sheetPr>
    <tabColor rgb="FF92D050"/>
  </sheetPr>
  <dimension ref="B2:J41"/>
  <sheetViews>
    <sheetView showGridLines="0" zoomScale="90" zoomScaleNormal="90" workbookViewId="0">
      <pane ySplit="3" topLeftCell="A43" activePane="bottomLeft" state="frozen"/>
      <selection pane="bottomLeft" activeCell="D59" sqref="D59"/>
    </sheetView>
  </sheetViews>
  <sheetFormatPr defaultRowHeight="15" x14ac:dyDescent="0.25"/>
  <cols>
    <col min="1" max="1" width="2.28515625" customWidth="1"/>
    <col min="2" max="2" width="55.85546875" customWidth="1"/>
    <col min="4" max="10" width="14.7109375" customWidth="1"/>
  </cols>
  <sheetData>
    <row r="2" spans="2:10" ht="23.25" x14ac:dyDescent="0.25">
      <c r="B2" s="431" t="str">
        <f>'IS-Driver'!A1&amp;"- "&amp;"DuPont Analysis"</f>
        <v>AMAZON.COM INC.- DuPont Analysis</v>
      </c>
      <c r="C2" s="431"/>
      <c r="D2" s="431"/>
      <c r="E2" s="431"/>
      <c r="F2" s="431"/>
      <c r="G2" s="431"/>
      <c r="H2" s="431"/>
      <c r="I2" s="431"/>
      <c r="J2" s="431"/>
    </row>
    <row r="3" spans="2:10" ht="18.75" x14ac:dyDescent="0.25">
      <c r="B3" s="306" t="s">
        <v>753</v>
      </c>
      <c r="C3" s="307"/>
      <c r="D3" s="285">
        <f>'IS-Driver'!C6</f>
        <v>2023</v>
      </c>
      <c r="E3" s="285">
        <f>'IS-Driver'!D6</f>
        <v>2024</v>
      </c>
      <c r="F3" s="286">
        <f>'IS-Driver'!E6</f>
        <v>2025</v>
      </c>
      <c r="G3" s="286">
        <f>'IS-Driver'!F6</f>
        <v>2026</v>
      </c>
      <c r="H3" s="286">
        <f>'IS-Driver'!G6</f>
        <v>2027</v>
      </c>
      <c r="I3" s="286">
        <f>'IS-Driver'!H6</f>
        <v>2028</v>
      </c>
      <c r="J3" s="286">
        <f>'IS-Driver'!I6</f>
        <v>2029</v>
      </c>
    </row>
    <row r="4" spans="2:10" ht="18.75" x14ac:dyDescent="0.3">
      <c r="B4" s="277"/>
      <c r="C4" s="277"/>
      <c r="D4" s="277"/>
      <c r="E4" s="277"/>
      <c r="F4" s="277"/>
      <c r="G4" s="277"/>
      <c r="H4" s="277"/>
      <c r="I4" s="277"/>
      <c r="J4" s="277"/>
    </row>
    <row r="5" spans="2:10" ht="18.75" x14ac:dyDescent="0.3">
      <c r="B5" s="420" t="s">
        <v>754</v>
      </c>
      <c r="C5" s="420"/>
      <c r="D5" s="420"/>
      <c r="E5" s="420"/>
      <c r="F5" s="420"/>
      <c r="G5" s="420"/>
      <c r="H5" s="420"/>
      <c r="I5" s="420"/>
      <c r="J5" s="420"/>
    </row>
    <row r="6" spans="2:10" ht="18.75" x14ac:dyDescent="0.3">
      <c r="B6" s="145" t="s">
        <v>755</v>
      </c>
      <c r="C6" s="165"/>
      <c r="D6" s="165">
        <f>'FS- Analysis'!E61</f>
        <v>30425</v>
      </c>
      <c r="E6" s="165">
        <f>'FS- Analysis'!F61</f>
        <v>59248</v>
      </c>
      <c r="F6" s="165">
        <f ca="1">'FS- Analysis'!G61</f>
        <v>61666.124751329728</v>
      </c>
      <c r="G6" s="165">
        <f ca="1">'FS- Analysis'!H61</f>
        <v>71770.485046906295</v>
      </c>
      <c r="H6" s="165">
        <f ca="1">'FS- Analysis'!I61</f>
        <v>83248.297330641042</v>
      </c>
      <c r="I6" s="165">
        <f ca="1">'FS- Analysis'!J61</f>
        <v>96210.220018853186</v>
      </c>
      <c r="J6" s="165">
        <f ca="1">'FS- Analysis'!K61</f>
        <v>110841.7058968255</v>
      </c>
    </row>
    <row r="7" spans="2:10" ht="18.75" x14ac:dyDescent="0.3">
      <c r="B7" s="145" t="s">
        <v>756</v>
      </c>
      <c r="C7" s="145"/>
      <c r="D7" s="185">
        <f>AVERAGE('FS- Analysis'!D132:E132)</f>
        <v>173959</v>
      </c>
      <c r="E7" s="185">
        <f>AVERAGE('FS- Analysis'!E132:F132)</f>
        <v>243922.5</v>
      </c>
      <c r="F7" s="185">
        <f ca="1">AVERAGE('FS- Analysis'!F132:G132)</f>
        <v>329790.38014136947</v>
      </c>
      <c r="G7" s="185">
        <f ca="1">AVERAGE('FS- Analysis'!G132:H132)</f>
        <v>423992.14662416017</v>
      </c>
      <c r="H7" s="185">
        <f ca="1">AVERAGE('FS- Analysis'!H132:I132)</f>
        <v>532181.78226005903</v>
      </c>
      <c r="I7" s="185">
        <f ca="1">AVERAGE('FS- Analysis'!I132:J132)</f>
        <v>656286.8945489726</v>
      </c>
      <c r="J7" s="185">
        <f ca="1">AVERAGE('FS- Analysis'!J132:K132)</f>
        <v>798318.10637581046</v>
      </c>
    </row>
    <row r="8" spans="2:10" ht="18.75" x14ac:dyDescent="0.3">
      <c r="B8" s="278" t="s">
        <v>757</v>
      </c>
      <c r="C8" s="278"/>
      <c r="D8" s="279">
        <f t="shared" ref="D8:J8" si="0">D6/D7</f>
        <v>0.1748975333268184</v>
      </c>
      <c r="E8" s="279">
        <f t="shared" si="0"/>
        <v>0.24289682173641219</v>
      </c>
      <c r="F8" s="279">
        <f t="shared" ca="1" si="0"/>
        <v>0.18698582028043281</v>
      </c>
      <c r="G8" s="279">
        <f t="shared" ca="1" si="0"/>
        <v>0.16927314719941236</v>
      </c>
      <c r="H8" s="279">
        <f t="shared" ca="1" si="0"/>
        <v>0.15642831097506538</v>
      </c>
      <c r="I8" s="279">
        <f t="shared" ca="1" si="0"/>
        <v>0.14659780778492129</v>
      </c>
      <c r="J8" s="279">
        <f t="shared" ca="1" si="0"/>
        <v>0.13884403348938507</v>
      </c>
    </row>
    <row r="9" spans="2:10" ht="18.75" x14ac:dyDescent="0.3">
      <c r="B9" s="145"/>
      <c r="C9" s="145"/>
      <c r="D9" s="145"/>
      <c r="E9" s="145"/>
      <c r="F9" s="145"/>
      <c r="G9" s="145"/>
      <c r="H9" s="145"/>
      <c r="I9" s="145"/>
      <c r="J9" s="145"/>
    </row>
    <row r="10" spans="2:10" ht="18.75" x14ac:dyDescent="0.3">
      <c r="B10" s="420" t="s">
        <v>758</v>
      </c>
      <c r="C10" s="420"/>
      <c r="D10" s="420"/>
      <c r="E10" s="420"/>
      <c r="F10" s="420"/>
      <c r="G10" s="420"/>
      <c r="H10" s="420"/>
      <c r="I10" s="420"/>
      <c r="J10" s="420"/>
    </row>
    <row r="11" spans="2:10" ht="18.75" x14ac:dyDescent="0.3">
      <c r="B11" s="145" t="str">
        <f>B6</f>
        <v>Net Profit</v>
      </c>
      <c r="C11" s="145"/>
      <c r="D11" s="185">
        <f t="shared" ref="D11:J11" si="1">D6</f>
        <v>30425</v>
      </c>
      <c r="E11" s="185">
        <f t="shared" si="1"/>
        <v>59248</v>
      </c>
      <c r="F11" s="185">
        <f t="shared" ca="1" si="1"/>
        <v>61666.124751329728</v>
      </c>
      <c r="G11" s="185">
        <f t="shared" ca="1" si="1"/>
        <v>71770.485046906295</v>
      </c>
      <c r="H11" s="185">
        <f t="shared" ca="1" si="1"/>
        <v>83248.297330641042</v>
      </c>
      <c r="I11" s="185">
        <f t="shared" ca="1" si="1"/>
        <v>96210.220018853186</v>
      </c>
      <c r="J11" s="185">
        <f t="shared" ca="1" si="1"/>
        <v>110841.7058968255</v>
      </c>
    </row>
    <row r="12" spans="2:10" ht="18.75" x14ac:dyDescent="0.3">
      <c r="B12" s="145" t="s">
        <v>14</v>
      </c>
      <c r="C12" s="145"/>
      <c r="D12" s="185">
        <f>'FS- Analysis'!E8</f>
        <v>574785</v>
      </c>
      <c r="E12" s="185">
        <f>'FS- Analysis'!F8</f>
        <v>637959</v>
      </c>
      <c r="F12" s="185">
        <f>'FS- Analysis'!G8</f>
        <v>711135.05121297901</v>
      </c>
      <c r="G12" s="185">
        <f>'FS- Analysis'!H8</f>
        <v>792964.908536467</v>
      </c>
      <c r="H12" s="185">
        <f>'FS- Analysis'!I8</f>
        <v>884509.76542742795</v>
      </c>
      <c r="I12" s="185">
        <f>'FS- Analysis'!J8</f>
        <v>986966.28618395608</v>
      </c>
      <c r="J12" s="185">
        <f>'FS- Analysis'!K8</f>
        <v>1101684.6292085662</v>
      </c>
    </row>
    <row r="13" spans="2:10" ht="18.75" x14ac:dyDescent="0.3">
      <c r="B13" s="278" t="s">
        <v>759</v>
      </c>
      <c r="C13" s="278"/>
      <c r="D13" s="279">
        <f t="shared" ref="D13:J13" si="2">D11/D12</f>
        <v>5.2932835755978319E-2</v>
      </c>
      <c r="E13" s="279">
        <f t="shared" si="2"/>
        <v>9.2871171971866534E-2</v>
      </c>
      <c r="F13" s="279">
        <f t="shared" ca="1" si="2"/>
        <v>8.671506860215393E-2</v>
      </c>
      <c r="G13" s="279">
        <f t="shared" ca="1" si="2"/>
        <v>9.050903044293504E-2</v>
      </c>
      <c r="H13" s="279">
        <f t="shared" ca="1" si="2"/>
        <v>9.4118008171919246E-2</v>
      </c>
      <c r="I13" s="279">
        <f t="shared" ca="1" si="2"/>
        <v>9.7480756299026208E-2</v>
      </c>
      <c r="J13" s="279">
        <f t="shared" ca="1" si="2"/>
        <v>0.10061110317609907</v>
      </c>
    </row>
    <row r="14" spans="2:10" ht="18.75" x14ac:dyDescent="0.3">
      <c r="B14" s="145"/>
      <c r="C14" s="145"/>
      <c r="D14" s="145"/>
      <c r="E14" s="145"/>
      <c r="F14" s="145"/>
      <c r="G14" s="145"/>
      <c r="H14" s="145"/>
      <c r="I14" s="145"/>
      <c r="J14" s="145"/>
    </row>
    <row r="15" spans="2:10" ht="18.75" x14ac:dyDescent="0.3">
      <c r="B15" s="145" t="s">
        <v>14</v>
      </c>
      <c r="C15" s="145"/>
      <c r="D15" s="185">
        <f t="shared" ref="D15:J15" si="3">D12</f>
        <v>574785</v>
      </c>
      <c r="E15" s="185">
        <f t="shared" si="3"/>
        <v>637959</v>
      </c>
      <c r="F15" s="185">
        <f t="shared" si="3"/>
        <v>711135.05121297901</v>
      </c>
      <c r="G15" s="185">
        <f t="shared" si="3"/>
        <v>792964.908536467</v>
      </c>
      <c r="H15" s="185">
        <f t="shared" si="3"/>
        <v>884509.76542742795</v>
      </c>
      <c r="I15" s="185">
        <f t="shared" si="3"/>
        <v>986966.28618395608</v>
      </c>
      <c r="J15" s="185">
        <f t="shared" si="3"/>
        <v>1101684.6292085662</v>
      </c>
    </row>
    <row r="16" spans="2:10" ht="18.75" x14ac:dyDescent="0.3">
      <c r="B16" s="145" t="s">
        <v>760</v>
      </c>
      <c r="C16" s="145"/>
      <c r="D16" s="185">
        <f>AVERAGE('FS- Analysis'!D110:E110)</f>
        <v>495264.5</v>
      </c>
      <c r="E16" s="185">
        <f>AVERAGE('FS- Analysis'!E110:F110)</f>
        <v>576374</v>
      </c>
      <c r="F16" s="185">
        <f ca="1">AVERAGE('FS- Analysis'!F110:G110)</f>
        <v>678376.52755692252</v>
      </c>
      <c r="G16" s="185">
        <f ca="1">AVERAGE('FS- Analysis'!G110:H110)</f>
        <v>793675.76403610071</v>
      </c>
      <c r="H16" s="185">
        <f ca="1">AVERAGE('FS- Analysis'!H110:I110)</f>
        <v>926093.66853680578</v>
      </c>
      <c r="I16" s="185">
        <f ca="1">AVERAGE('FS- Analysis'!I110:J110)</f>
        <v>1077309.5250832257</v>
      </c>
      <c r="J16" s="185">
        <f ca="1">AVERAGE('FS- Analysis'!J110:K110)</f>
        <v>1249689.862583942</v>
      </c>
    </row>
    <row r="17" spans="2:10" ht="18.75" x14ac:dyDescent="0.3">
      <c r="B17" s="278" t="s">
        <v>761</v>
      </c>
      <c r="C17" s="278"/>
      <c r="D17" s="280">
        <f t="shared" ref="D17:J17" si="4">D15/D16</f>
        <v>1.1605616796681368</v>
      </c>
      <c r="E17" s="280">
        <f t="shared" si="4"/>
        <v>1.1068490251121668</v>
      </c>
      <c r="F17" s="280">
        <f t="shared" ca="1" si="4"/>
        <v>1.048289588930843</v>
      </c>
      <c r="G17" s="280">
        <f t="shared" ca="1" si="4"/>
        <v>0.99910435025000788</v>
      </c>
      <c r="H17" s="280">
        <f t="shared" ca="1" si="4"/>
        <v>0.95509751926597353</v>
      </c>
      <c r="I17" s="280">
        <f t="shared" ca="1" si="4"/>
        <v>0.91613994233245988</v>
      </c>
      <c r="J17" s="280">
        <f t="shared" ca="1" si="4"/>
        <v>0.88156642875429081</v>
      </c>
    </row>
    <row r="18" spans="2:10" ht="18.75" x14ac:dyDescent="0.3">
      <c r="B18" s="145"/>
      <c r="C18" s="145"/>
      <c r="D18" s="145"/>
      <c r="E18" s="145"/>
      <c r="F18" s="145"/>
      <c r="G18" s="145"/>
      <c r="H18" s="145"/>
      <c r="I18" s="145"/>
      <c r="J18" s="145"/>
    </row>
    <row r="19" spans="2:10" ht="18.75" x14ac:dyDescent="0.3">
      <c r="B19" s="145" t="str">
        <f>B16</f>
        <v>Average Total Asset</v>
      </c>
      <c r="C19" s="145"/>
      <c r="D19" s="185">
        <f t="shared" ref="D19:J19" si="5">D16</f>
        <v>495264.5</v>
      </c>
      <c r="E19" s="185">
        <f t="shared" si="5"/>
        <v>576374</v>
      </c>
      <c r="F19" s="185">
        <f t="shared" ca="1" si="5"/>
        <v>678376.52755692252</v>
      </c>
      <c r="G19" s="185">
        <f t="shared" ca="1" si="5"/>
        <v>793675.76403610071</v>
      </c>
      <c r="H19" s="185">
        <f t="shared" ca="1" si="5"/>
        <v>926093.66853680578</v>
      </c>
      <c r="I19" s="185">
        <f t="shared" ca="1" si="5"/>
        <v>1077309.5250832257</v>
      </c>
      <c r="J19" s="185">
        <f t="shared" ca="1" si="5"/>
        <v>1249689.862583942</v>
      </c>
    </row>
    <row r="20" spans="2:10" ht="18.75" x14ac:dyDescent="0.3">
      <c r="B20" s="145" t="str">
        <f>B7</f>
        <v>Average Shareholder Equity</v>
      </c>
      <c r="C20" s="145"/>
      <c r="D20" s="185">
        <f t="shared" ref="D20:J20" si="6">D7</f>
        <v>173959</v>
      </c>
      <c r="E20" s="185">
        <f t="shared" si="6"/>
        <v>243922.5</v>
      </c>
      <c r="F20" s="185">
        <f t="shared" ca="1" si="6"/>
        <v>329790.38014136947</v>
      </c>
      <c r="G20" s="185">
        <f t="shared" ca="1" si="6"/>
        <v>423992.14662416017</v>
      </c>
      <c r="H20" s="185">
        <f t="shared" ca="1" si="6"/>
        <v>532181.78226005903</v>
      </c>
      <c r="I20" s="185">
        <f t="shared" ca="1" si="6"/>
        <v>656286.8945489726</v>
      </c>
      <c r="J20" s="185">
        <f t="shared" ca="1" si="6"/>
        <v>798318.10637581046</v>
      </c>
    </row>
    <row r="21" spans="2:10" ht="18.75" x14ac:dyDescent="0.3">
      <c r="B21" s="278" t="s">
        <v>762</v>
      </c>
      <c r="C21" s="278"/>
      <c r="D21" s="280">
        <f t="shared" ref="D21:J21" si="7">D19/D20</f>
        <v>2.8470185503480705</v>
      </c>
      <c r="E21" s="280">
        <f t="shared" si="7"/>
        <v>2.3629390482632804</v>
      </c>
      <c r="F21" s="280">
        <f t="shared" ca="1" si="7"/>
        <v>2.0569930731943318</v>
      </c>
      <c r="G21" s="280">
        <f t="shared" ca="1" si="7"/>
        <v>1.8719114737274594</v>
      </c>
      <c r="H21" s="280">
        <f t="shared" ca="1" si="7"/>
        <v>1.7401829589203328</v>
      </c>
      <c r="I21" s="280">
        <f t="shared" ca="1" si="7"/>
        <v>1.6415222275977295</v>
      </c>
      <c r="J21" s="280">
        <f t="shared" ca="1" si="7"/>
        <v>1.5654033806865042</v>
      </c>
    </row>
    <row r="22" spans="2:10" ht="18.75" x14ac:dyDescent="0.3">
      <c r="B22" s="145"/>
      <c r="C22" s="145"/>
      <c r="D22" s="145"/>
      <c r="E22" s="145"/>
      <c r="F22" s="145"/>
      <c r="G22" s="145"/>
      <c r="H22" s="145"/>
      <c r="I22" s="145"/>
      <c r="J22" s="145"/>
    </row>
    <row r="23" spans="2:10" ht="18.75" x14ac:dyDescent="0.3">
      <c r="B23" s="281" t="s">
        <v>763</v>
      </c>
      <c r="C23" s="281"/>
      <c r="D23" s="282">
        <f t="shared" ref="D23:J23" si="8">D13*D17*D21</f>
        <v>0.17489753332681834</v>
      </c>
      <c r="E23" s="282">
        <f t="shared" si="8"/>
        <v>0.24289682173641219</v>
      </c>
      <c r="F23" s="282">
        <f t="shared" ca="1" si="8"/>
        <v>0.18698582028043279</v>
      </c>
      <c r="G23" s="282">
        <f t="shared" ca="1" si="8"/>
        <v>0.16927314719941236</v>
      </c>
      <c r="H23" s="282">
        <f t="shared" ca="1" si="8"/>
        <v>0.15642831097506538</v>
      </c>
      <c r="I23" s="282">
        <f t="shared" ca="1" si="8"/>
        <v>0.14659780778492129</v>
      </c>
      <c r="J23" s="282">
        <f t="shared" ca="1" si="8"/>
        <v>0.13884403348938507</v>
      </c>
    </row>
    <row r="24" spans="2:10" ht="18.75" x14ac:dyDescent="0.3">
      <c r="B24" s="145"/>
      <c r="C24" s="145"/>
      <c r="D24" s="145"/>
      <c r="E24" s="145"/>
      <c r="F24" s="145"/>
      <c r="G24" s="145"/>
      <c r="H24" s="145"/>
      <c r="I24" s="145"/>
      <c r="J24" s="145"/>
    </row>
    <row r="25" spans="2:10" ht="18.75" x14ac:dyDescent="0.3">
      <c r="B25" s="420" t="s">
        <v>764</v>
      </c>
      <c r="C25" s="420"/>
      <c r="D25" s="420"/>
      <c r="E25" s="420"/>
      <c r="F25" s="420"/>
      <c r="G25" s="420"/>
      <c r="H25" s="420"/>
      <c r="I25" s="420"/>
      <c r="J25" s="420"/>
    </row>
    <row r="26" spans="2:10" ht="18.75" x14ac:dyDescent="0.3">
      <c r="B26" s="145" t="s">
        <v>755</v>
      </c>
      <c r="C26" s="145"/>
      <c r="D26" s="185">
        <f t="shared" ref="D26:J26" si="9">D6</f>
        <v>30425</v>
      </c>
      <c r="E26" s="185">
        <f t="shared" si="9"/>
        <v>59248</v>
      </c>
      <c r="F26" s="185">
        <f t="shared" ca="1" si="9"/>
        <v>61666.124751329728</v>
      </c>
      <c r="G26" s="185">
        <f t="shared" ca="1" si="9"/>
        <v>71770.485046906295</v>
      </c>
      <c r="H26" s="185">
        <f t="shared" ca="1" si="9"/>
        <v>83248.297330641042</v>
      </c>
      <c r="I26" s="185">
        <f t="shared" ca="1" si="9"/>
        <v>96210.220018853186</v>
      </c>
      <c r="J26" s="185">
        <f t="shared" ca="1" si="9"/>
        <v>110841.7058968255</v>
      </c>
    </row>
    <row r="27" spans="2:10" ht="18.75" x14ac:dyDescent="0.3">
      <c r="B27" s="145" t="str">
        <f>B19</f>
        <v>Average Total Asset</v>
      </c>
      <c r="C27" s="145"/>
      <c r="D27" s="185">
        <f t="shared" ref="D27:J27" si="10">D16</f>
        <v>495264.5</v>
      </c>
      <c r="E27" s="185">
        <f t="shared" si="10"/>
        <v>576374</v>
      </c>
      <c r="F27" s="185">
        <f t="shared" ca="1" si="10"/>
        <v>678376.52755692252</v>
      </c>
      <c r="G27" s="185">
        <f t="shared" ca="1" si="10"/>
        <v>793675.76403610071</v>
      </c>
      <c r="H27" s="185">
        <f t="shared" ca="1" si="10"/>
        <v>926093.66853680578</v>
      </c>
      <c r="I27" s="185">
        <f t="shared" ca="1" si="10"/>
        <v>1077309.5250832257</v>
      </c>
      <c r="J27" s="185">
        <f t="shared" ca="1" si="10"/>
        <v>1249689.862583942</v>
      </c>
    </row>
    <row r="28" spans="2:10" ht="18.75" x14ac:dyDescent="0.3">
      <c r="B28" s="278" t="s">
        <v>764</v>
      </c>
      <c r="C28" s="278"/>
      <c r="D28" s="279">
        <f t="shared" ref="D28:J28" si="11">D26/D27</f>
        <v>6.143182077455582E-2</v>
      </c>
      <c r="E28" s="279">
        <f t="shared" si="11"/>
        <v>0.10279436615808485</v>
      </c>
      <c r="F28" s="279">
        <f t="shared" ca="1" si="11"/>
        <v>9.0902503619061797E-2</v>
      </c>
      <c r="G28" s="279">
        <f t="shared" ca="1" si="11"/>
        <v>9.0427966052446809E-2</v>
      </c>
      <c r="H28" s="279">
        <f t="shared" ca="1" si="11"/>
        <v>8.9891876123254694E-2</v>
      </c>
      <c r="I28" s="279">
        <f t="shared" ca="1" si="11"/>
        <v>8.930601445431445E-2</v>
      </c>
      <c r="J28" s="279">
        <f t="shared" ca="1" si="11"/>
        <v>8.8695370919983141E-2</v>
      </c>
    </row>
    <row r="29" spans="2:10" ht="18.75" x14ac:dyDescent="0.3">
      <c r="B29" s="145"/>
      <c r="C29" s="145"/>
      <c r="D29" s="145"/>
      <c r="E29" s="145"/>
      <c r="F29" s="145"/>
      <c r="G29" s="145"/>
      <c r="H29" s="145"/>
      <c r="I29" s="145"/>
      <c r="J29" s="145"/>
    </row>
    <row r="30" spans="2:10" ht="18.75" x14ac:dyDescent="0.3">
      <c r="B30" s="420" t="s">
        <v>765</v>
      </c>
      <c r="C30" s="420"/>
      <c r="D30" s="420"/>
      <c r="E30" s="420"/>
      <c r="F30" s="420"/>
      <c r="G30" s="420"/>
      <c r="H30" s="420"/>
      <c r="I30" s="420"/>
      <c r="J30" s="420"/>
    </row>
    <row r="31" spans="2:10" ht="18.75" x14ac:dyDescent="0.3">
      <c r="B31" s="145" t="str">
        <f>B26</f>
        <v>Net Profit</v>
      </c>
      <c r="C31" s="145"/>
      <c r="D31" s="185">
        <f t="shared" ref="D31:J31" si="12">D6</f>
        <v>30425</v>
      </c>
      <c r="E31" s="185">
        <f t="shared" si="12"/>
        <v>59248</v>
      </c>
      <c r="F31" s="185">
        <f t="shared" ca="1" si="12"/>
        <v>61666.124751329728</v>
      </c>
      <c r="G31" s="185">
        <f t="shared" ca="1" si="12"/>
        <v>71770.485046906295</v>
      </c>
      <c r="H31" s="185">
        <f t="shared" ca="1" si="12"/>
        <v>83248.297330641042</v>
      </c>
      <c r="I31" s="185">
        <f t="shared" ca="1" si="12"/>
        <v>96210.220018853186</v>
      </c>
      <c r="J31" s="185">
        <f t="shared" ca="1" si="12"/>
        <v>110841.7058968255</v>
      </c>
    </row>
    <row r="32" spans="2:10" ht="18.75" x14ac:dyDescent="0.3">
      <c r="B32" s="145" t="s">
        <v>14</v>
      </c>
      <c r="C32" s="145"/>
      <c r="D32" s="185">
        <f t="shared" ref="D32:J32" si="13">D12</f>
        <v>574785</v>
      </c>
      <c r="E32" s="185">
        <f t="shared" si="13"/>
        <v>637959</v>
      </c>
      <c r="F32" s="185">
        <f t="shared" si="13"/>
        <v>711135.05121297901</v>
      </c>
      <c r="G32" s="185">
        <f t="shared" si="13"/>
        <v>792964.908536467</v>
      </c>
      <c r="H32" s="185">
        <f t="shared" si="13"/>
        <v>884509.76542742795</v>
      </c>
      <c r="I32" s="185">
        <f t="shared" si="13"/>
        <v>986966.28618395608</v>
      </c>
      <c r="J32" s="185">
        <f t="shared" si="13"/>
        <v>1101684.6292085662</v>
      </c>
    </row>
    <row r="33" spans="2:10" ht="18.75" x14ac:dyDescent="0.3">
      <c r="B33" s="278" t="s">
        <v>759</v>
      </c>
      <c r="C33" s="278"/>
      <c r="D33" s="279">
        <f t="shared" ref="D33:J33" si="14">D31/D32</f>
        <v>5.2932835755978319E-2</v>
      </c>
      <c r="E33" s="279">
        <f t="shared" si="14"/>
        <v>9.2871171971866534E-2</v>
      </c>
      <c r="F33" s="279">
        <f t="shared" ca="1" si="14"/>
        <v>8.671506860215393E-2</v>
      </c>
      <c r="G33" s="279">
        <f t="shared" ca="1" si="14"/>
        <v>9.050903044293504E-2</v>
      </c>
      <c r="H33" s="279">
        <f t="shared" ca="1" si="14"/>
        <v>9.4118008171919246E-2</v>
      </c>
      <c r="I33" s="279">
        <f t="shared" ca="1" si="14"/>
        <v>9.7480756299026208E-2</v>
      </c>
      <c r="J33" s="279">
        <f t="shared" ca="1" si="14"/>
        <v>0.10061110317609907</v>
      </c>
    </row>
    <row r="34" spans="2:10" ht="18.75" x14ac:dyDescent="0.3">
      <c r="B34" s="145"/>
      <c r="C34" s="145"/>
      <c r="D34" s="145"/>
      <c r="E34" s="145"/>
      <c r="F34" s="145"/>
      <c r="G34" s="145"/>
      <c r="H34" s="145"/>
      <c r="I34" s="145"/>
      <c r="J34" s="145"/>
    </row>
    <row r="35" spans="2:10" ht="18.75" x14ac:dyDescent="0.3">
      <c r="B35" s="145" t="s">
        <v>14</v>
      </c>
      <c r="C35" s="145"/>
      <c r="D35" s="185">
        <f t="shared" ref="D35:J35" si="15">D12</f>
        <v>574785</v>
      </c>
      <c r="E35" s="185">
        <f t="shared" si="15"/>
        <v>637959</v>
      </c>
      <c r="F35" s="185">
        <f t="shared" si="15"/>
        <v>711135.05121297901</v>
      </c>
      <c r="G35" s="185">
        <f t="shared" si="15"/>
        <v>792964.908536467</v>
      </c>
      <c r="H35" s="185">
        <f t="shared" si="15"/>
        <v>884509.76542742795</v>
      </c>
      <c r="I35" s="185">
        <f t="shared" si="15"/>
        <v>986966.28618395608</v>
      </c>
      <c r="J35" s="185">
        <f t="shared" si="15"/>
        <v>1101684.6292085662</v>
      </c>
    </row>
    <row r="36" spans="2:10" ht="18.75" x14ac:dyDescent="0.3">
      <c r="B36" s="145" t="s">
        <v>760</v>
      </c>
      <c r="C36" s="145"/>
      <c r="D36" s="185">
        <f t="shared" ref="D36:J36" si="16">D16</f>
        <v>495264.5</v>
      </c>
      <c r="E36" s="185">
        <f t="shared" si="16"/>
        <v>576374</v>
      </c>
      <c r="F36" s="185">
        <f t="shared" ca="1" si="16"/>
        <v>678376.52755692252</v>
      </c>
      <c r="G36" s="185">
        <f t="shared" ca="1" si="16"/>
        <v>793675.76403610071</v>
      </c>
      <c r="H36" s="185">
        <f t="shared" ca="1" si="16"/>
        <v>926093.66853680578</v>
      </c>
      <c r="I36" s="185">
        <f t="shared" ca="1" si="16"/>
        <v>1077309.5250832257</v>
      </c>
      <c r="J36" s="185">
        <f t="shared" ca="1" si="16"/>
        <v>1249689.862583942</v>
      </c>
    </row>
    <row r="37" spans="2:10" ht="18.75" x14ac:dyDescent="0.3">
      <c r="B37" s="278" t="s">
        <v>761</v>
      </c>
      <c r="C37" s="278"/>
      <c r="D37" s="283">
        <f t="shared" ref="D37:J37" si="17">D35/D36</f>
        <v>1.1605616796681368</v>
      </c>
      <c r="E37" s="283">
        <f t="shared" si="17"/>
        <v>1.1068490251121668</v>
      </c>
      <c r="F37" s="283">
        <f t="shared" ca="1" si="17"/>
        <v>1.048289588930843</v>
      </c>
      <c r="G37" s="283">
        <f t="shared" ca="1" si="17"/>
        <v>0.99910435025000788</v>
      </c>
      <c r="H37" s="283">
        <f t="shared" ca="1" si="17"/>
        <v>0.95509751926597353</v>
      </c>
      <c r="I37" s="283">
        <f t="shared" ca="1" si="17"/>
        <v>0.91613994233245988</v>
      </c>
      <c r="J37" s="283">
        <f t="shared" ca="1" si="17"/>
        <v>0.88156642875429081</v>
      </c>
    </row>
    <row r="38" spans="2:10" ht="18.75" x14ac:dyDescent="0.3">
      <c r="B38" s="145"/>
      <c r="C38" s="145"/>
      <c r="D38" s="145"/>
      <c r="E38" s="145"/>
      <c r="F38" s="145"/>
      <c r="G38" s="145"/>
      <c r="H38" s="145"/>
      <c r="I38" s="145"/>
      <c r="J38" s="145"/>
    </row>
    <row r="39" spans="2:10" ht="18.75" x14ac:dyDescent="0.3">
      <c r="B39" s="281" t="s">
        <v>764</v>
      </c>
      <c r="C39" s="281"/>
      <c r="D39" s="282">
        <f t="shared" ref="D39:J39" si="18">D33*D37</f>
        <v>6.1431820774555806E-2</v>
      </c>
      <c r="E39" s="282">
        <f t="shared" si="18"/>
        <v>0.10279436615808486</v>
      </c>
      <c r="F39" s="282">
        <f t="shared" ca="1" si="18"/>
        <v>9.0902503619061797E-2</v>
      </c>
      <c r="G39" s="282">
        <f t="shared" ca="1" si="18"/>
        <v>9.0427966052446795E-2</v>
      </c>
      <c r="H39" s="282">
        <f t="shared" ca="1" si="18"/>
        <v>8.9891876123254694E-2</v>
      </c>
      <c r="I39" s="282">
        <f t="shared" ca="1" si="18"/>
        <v>8.930601445431445E-2</v>
      </c>
      <c r="J39" s="282">
        <f t="shared" ca="1" si="18"/>
        <v>8.8695370919983141E-2</v>
      </c>
    </row>
    <row r="40" spans="2:10" ht="18.75" x14ac:dyDescent="0.3">
      <c r="B40" s="145"/>
      <c r="C40" s="145"/>
      <c r="D40" s="145"/>
      <c r="E40" s="145"/>
      <c r="F40" s="145"/>
      <c r="G40" s="145"/>
      <c r="H40" s="145"/>
      <c r="I40" s="145"/>
      <c r="J40" s="145"/>
    </row>
    <row r="41" spans="2:10" ht="18.75" x14ac:dyDescent="0.3">
      <c r="B41" s="145"/>
      <c r="C41" s="145"/>
      <c r="D41" s="145"/>
      <c r="E41" s="145"/>
      <c r="F41" s="145"/>
      <c r="G41" s="145"/>
      <c r="H41" s="145"/>
      <c r="I41" s="145"/>
      <c r="J41" s="145"/>
    </row>
  </sheetData>
  <sheetProtection algorithmName="SHA-512" hashValue="nekhVa4oZ37Kp+GoQa/NEJYikrjLS3m/8ic9XNCpKEAoMzobiLiqEkBjVJzy0PsjvqruxE0ylflsFEB+PANKhg==" saltValue="znZ6ZX3DhGd5GseHtkgLwQ==" spinCount="100000" sheet="1" objects="1" scenarios="1" selectLockedCells="1" selectUnlockedCells="1"/>
  <mergeCells count="5">
    <mergeCell ref="B2:J2"/>
    <mergeCell ref="B5:J5"/>
    <mergeCell ref="B10:J10"/>
    <mergeCell ref="B25:J25"/>
    <mergeCell ref="B30:J30"/>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E02A7-C020-41E5-8EF8-0C6973F38A68}">
  <sheetPr>
    <tabColor rgb="FF92D050"/>
  </sheetPr>
  <dimension ref="B2:R35"/>
  <sheetViews>
    <sheetView showGridLines="0" zoomScale="80" zoomScaleNormal="80" workbookViewId="0">
      <pane ySplit="3" topLeftCell="A28" activePane="bottomLeft" state="frozen"/>
      <selection pane="bottomLeft" activeCell="B32" sqref="B32:J33"/>
    </sheetView>
  </sheetViews>
  <sheetFormatPr defaultRowHeight="15" x14ac:dyDescent="0.25"/>
  <cols>
    <col min="1" max="1" width="2.28515625" customWidth="1"/>
    <col min="2" max="2" width="44.85546875" bestFit="1" customWidth="1"/>
    <col min="4" max="10" width="21.7109375" bestFit="1" customWidth="1"/>
    <col min="14" max="14" width="59.28515625" bestFit="1" customWidth="1"/>
    <col min="17" max="17" width="31.7109375" bestFit="1" customWidth="1"/>
    <col min="18" max="18" width="21" bestFit="1" customWidth="1"/>
  </cols>
  <sheetData>
    <row r="2" spans="2:18" ht="23.25" x14ac:dyDescent="0.25">
      <c r="B2" s="433" t="str">
        <f>'IS-Driver'!A1&amp;" - "&amp;"Altman Z Score"</f>
        <v>AMAZON.COM INC. - Altman Z Score</v>
      </c>
      <c r="C2" s="433"/>
      <c r="D2" s="433"/>
      <c r="E2" s="433"/>
      <c r="F2" s="433"/>
      <c r="G2" s="433"/>
      <c r="H2" s="433"/>
      <c r="I2" s="433"/>
      <c r="J2" s="433"/>
    </row>
    <row r="3" spans="2:18" ht="18.75" x14ac:dyDescent="0.25">
      <c r="B3" s="275" t="s">
        <v>753</v>
      </c>
      <c r="C3" s="276"/>
      <c r="D3" s="319">
        <f>'IS-Driver'!C6</f>
        <v>2023</v>
      </c>
      <c r="E3" s="319">
        <f>'IS-Driver'!D6</f>
        <v>2024</v>
      </c>
      <c r="F3" s="320">
        <f>'IS-Driver'!E6</f>
        <v>2025</v>
      </c>
      <c r="G3" s="320">
        <f>'IS-Driver'!F6</f>
        <v>2026</v>
      </c>
      <c r="H3" s="320">
        <f>'IS-Driver'!G6</f>
        <v>2027</v>
      </c>
      <c r="I3" s="320">
        <f>'IS-Driver'!H6</f>
        <v>2028</v>
      </c>
      <c r="J3" s="320">
        <f>'IS-Driver'!I6</f>
        <v>2029</v>
      </c>
    </row>
    <row r="4" spans="2:18" ht="19.5" thickBot="1" x14ac:dyDescent="0.35">
      <c r="B4" s="277"/>
      <c r="C4" s="277"/>
      <c r="D4" s="277"/>
      <c r="E4" s="277"/>
      <c r="F4" s="277"/>
      <c r="G4" s="277"/>
      <c r="H4" s="277"/>
      <c r="I4" s="277"/>
      <c r="J4" s="277"/>
    </row>
    <row r="5" spans="2:18" ht="19.5" thickBot="1" x14ac:dyDescent="0.35">
      <c r="B5" s="432" t="s">
        <v>766</v>
      </c>
      <c r="C5" s="432"/>
      <c r="D5" s="432"/>
      <c r="E5" s="432"/>
      <c r="F5" s="432"/>
      <c r="G5" s="432"/>
      <c r="H5" s="432"/>
      <c r="I5" s="432"/>
      <c r="J5" s="432"/>
      <c r="K5" s="145"/>
      <c r="N5" s="322" t="s">
        <v>787</v>
      </c>
      <c r="O5" s="323"/>
      <c r="P5" s="145"/>
      <c r="Q5" s="322" t="s">
        <v>788</v>
      </c>
      <c r="R5" s="323"/>
    </row>
    <row r="6" spans="2:18" ht="19.5" thickBot="1" x14ac:dyDescent="0.35">
      <c r="B6" s="145" t="s">
        <v>767</v>
      </c>
      <c r="C6" s="145"/>
      <c r="D6" s="165">
        <f>'FS- Analysis'!E100-'FS- Analysis'!E116</f>
        <v>7434</v>
      </c>
      <c r="E6" s="165">
        <f>'FS- Analysis'!F100-'FS- Analysis'!F116</f>
        <v>11436</v>
      </c>
      <c r="F6" s="165">
        <f ca="1">'FS- Analysis'!G100-'FS- Analysis'!G116</f>
        <v>86982.753407426033</v>
      </c>
      <c r="G6" s="165">
        <f ca="1">'FS- Analysis'!H100-'FS- Analysis'!H116</f>
        <v>174259.86954814749</v>
      </c>
      <c r="H6" s="165">
        <f ca="1">'FS- Analysis'!I100-'FS- Analysis'!I116</f>
        <v>274833.84257727489</v>
      </c>
      <c r="I6" s="165">
        <f ca="1">'FS- Analysis'!J100-'FS- Analysis'!J116</f>
        <v>390642.60341719096</v>
      </c>
      <c r="J6" s="165">
        <f ca="1">'FS- Analysis'!K100-'FS- Analysis'!K116</f>
        <v>523375.36413535033</v>
      </c>
      <c r="K6" s="145"/>
      <c r="N6" s="324" t="s">
        <v>789</v>
      </c>
      <c r="O6" s="325" t="s">
        <v>790</v>
      </c>
      <c r="P6" s="145"/>
      <c r="Q6" s="326" t="s">
        <v>791</v>
      </c>
      <c r="R6" s="327" t="s">
        <v>792</v>
      </c>
    </row>
    <row r="7" spans="2:18" ht="18.75" x14ac:dyDescent="0.3">
      <c r="B7" s="145" t="s">
        <v>62</v>
      </c>
      <c r="C7" s="145"/>
      <c r="D7" s="185">
        <f>'FS- Analysis'!E110</f>
        <v>527854</v>
      </c>
      <c r="E7" s="185">
        <f>'FS- Analysis'!F110</f>
        <v>624894</v>
      </c>
      <c r="F7" s="185">
        <f ca="1">'FS- Analysis'!G110</f>
        <v>731859.05511384504</v>
      </c>
      <c r="G7" s="185">
        <f ca="1">'FS- Analysis'!H110</f>
        <v>855492.47295835637</v>
      </c>
      <c r="H7" s="185">
        <f ca="1">'FS- Analysis'!I110</f>
        <v>996694.86411525519</v>
      </c>
      <c r="I7" s="185">
        <f ca="1">'FS- Analysis'!J110</f>
        <v>1157924.1860511962</v>
      </c>
      <c r="J7" s="185">
        <f ca="1">'FS- Analysis'!K110</f>
        <v>1341455.5391166878</v>
      </c>
      <c r="K7" s="277"/>
      <c r="N7" s="328" t="s">
        <v>766</v>
      </c>
      <c r="O7" s="329">
        <v>1.2</v>
      </c>
      <c r="Q7" s="330" t="s">
        <v>793</v>
      </c>
      <c r="R7" s="329" t="s">
        <v>794</v>
      </c>
    </row>
    <row r="8" spans="2:18" ht="19.5" thickBot="1" x14ac:dyDescent="0.35">
      <c r="B8" s="278" t="s">
        <v>768</v>
      </c>
      <c r="C8" s="278"/>
      <c r="D8" s="279">
        <f t="shared" ref="D8:J8" si="0">D6/D7</f>
        <v>1.4083439739018743E-2</v>
      </c>
      <c r="E8" s="279">
        <f t="shared" si="0"/>
        <v>1.8300703799364371E-2</v>
      </c>
      <c r="F8" s="279">
        <f t="shared" ca="1" si="0"/>
        <v>0.11885178273007137</v>
      </c>
      <c r="G8" s="279">
        <f t="shared" ca="1" si="0"/>
        <v>0.20369538605704376</v>
      </c>
      <c r="H8" s="279">
        <f t="shared" ca="1" si="0"/>
        <v>0.27574521799230806</v>
      </c>
      <c r="I8" s="279">
        <f t="shared" ca="1" si="0"/>
        <v>0.33736457716577928</v>
      </c>
      <c r="J8" s="279">
        <f t="shared" ca="1" si="0"/>
        <v>0.39015483471034668</v>
      </c>
      <c r="K8" s="321" t="s">
        <v>782</v>
      </c>
      <c r="N8" s="328" t="s">
        <v>769</v>
      </c>
      <c r="O8" s="329">
        <v>1.4</v>
      </c>
      <c r="Q8" s="331" t="s">
        <v>795</v>
      </c>
      <c r="R8" s="332" t="s">
        <v>796</v>
      </c>
    </row>
    <row r="9" spans="2:18" ht="18.75" x14ac:dyDescent="0.3">
      <c r="B9" s="145"/>
      <c r="C9" s="145"/>
      <c r="D9" s="145"/>
      <c r="E9" s="145"/>
      <c r="F9" s="145"/>
      <c r="G9" s="145"/>
      <c r="H9" s="145"/>
      <c r="I9" s="145"/>
      <c r="J9" s="145"/>
      <c r="K9" s="321"/>
      <c r="N9" s="328" t="s">
        <v>797</v>
      </c>
      <c r="O9" s="329">
        <v>3.3</v>
      </c>
    </row>
    <row r="10" spans="2:18" ht="18.75" x14ac:dyDescent="0.3">
      <c r="B10" s="432" t="s">
        <v>769</v>
      </c>
      <c r="C10" s="432"/>
      <c r="D10" s="432"/>
      <c r="E10" s="432"/>
      <c r="F10" s="432"/>
      <c r="G10" s="432"/>
      <c r="H10" s="432"/>
      <c r="I10" s="432"/>
      <c r="J10" s="432"/>
      <c r="K10" s="321"/>
      <c r="N10" s="328" t="s">
        <v>798</v>
      </c>
      <c r="O10" s="329">
        <v>0.6</v>
      </c>
    </row>
    <row r="11" spans="2:18" ht="19.5" thickBot="1" x14ac:dyDescent="0.35">
      <c r="B11" s="145" t="s">
        <v>72</v>
      </c>
      <c r="C11" s="145"/>
      <c r="D11" s="185">
        <f>'FS- Analysis'!E128</f>
        <v>113618</v>
      </c>
      <c r="E11" s="185">
        <f>'FS- Analysis'!F128</f>
        <v>172866</v>
      </c>
      <c r="F11" s="185">
        <f ca="1">'FS- Analysis'!G128</f>
        <v>234532.12475132971</v>
      </c>
      <c r="G11" s="185">
        <f ca="1">'FS- Analysis'!H128</f>
        <v>306302.60979823599</v>
      </c>
      <c r="H11" s="185">
        <f ca="1">'FS- Analysis'!I128</f>
        <v>389550.90712887701</v>
      </c>
      <c r="I11" s="185">
        <f ca="1">'FS- Analysis'!J128</f>
        <v>485761.12714773021</v>
      </c>
      <c r="J11" s="185">
        <f ca="1">'FS- Analysis'!K128</f>
        <v>596602.83304455574</v>
      </c>
      <c r="K11" s="321"/>
      <c r="N11" s="333" t="s">
        <v>799</v>
      </c>
      <c r="O11" s="332">
        <v>1</v>
      </c>
    </row>
    <row r="12" spans="2:18" ht="18.75" x14ac:dyDescent="0.3">
      <c r="B12" s="145" t="s">
        <v>62</v>
      </c>
      <c r="C12" s="145"/>
      <c r="D12" s="185">
        <f t="shared" ref="D12:J12" si="1">D7</f>
        <v>527854</v>
      </c>
      <c r="E12" s="185">
        <f t="shared" si="1"/>
        <v>624894</v>
      </c>
      <c r="F12" s="185">
        <f t="shared" ca="1" si="1"/>
        <v>731859.05511384504</v>
      </c>
      <c r="G12" s="185">
        <f t="shared" ca="1" si="1"/>
        <v>855492.47295835637</v>
      </c>
      <c r="H12" s="185">
        <f t="shared" ca="1" si="1"/>
        <v>996694.86411525519</v>
      </c>
      <c r="I12" s="185">
        <f t="shared" ca="1" si="1"/>
        <v>1157924.1860511962</v>
      </c>
      <c r="J12" s="185">
        <f t="shared" ca="1" si="1"/>
        <v>1341455.5391166878</v>
      </c>
      <c r="K12" s="321"/>
    </row>
    <row r="13" spans="2:18" ht="18.75" x14ac:dyDescent="0.3">
      <c r="B13" s="278" t="s">
        <v>770</v>
      </c>
      <c r="C13" s="278"/>
      <c r="D13" s="279">
        <f t="shared" ref="D13:J13" si="2">D11/D12</f>
        <v>0.2152451245988474</v>
      </c>
      <c r="E13" s="279">
        <f t="shared" si="2"/>
        <v>0.27663251687486196</v>
      </c>
      <c r="F13" s="279">
        <f t="shared" ca="1" si="2"/>
        <v>0.32046078150231649</v>
      </c>
      <c r="G13" s="279">
        <f t="shared" ca="1" si="2"/>
        <v>0.35804243693579074</v>
      </c>
      <c r="H13" s="279">
        <f t="shared" ca="1" si="2"/>
        <v>0.3908426953465573</v>
      </c>
      <c r="I13" s="279">
        <f t="shared" ca="1" si="2"/>
        <v>0.41951030386911087</v>
      </c>
      <c r="J13" s="279">
        <f t="shared" ca="1" si="2"/>
        <v>0.444742904738686</v>
      </c>
      <c r="K13" s="321" t="s">
        <v>783</v>
      </c>
    </row>
    <row r="14" spans="2:18" ht="18.75" x14ac:dyDescent="0.3">
      <c r="B14" s="308"/>
      <c r="C14" s="308"/>
      <c r="D14" s="309"/>
      <c r="E14" s="309"/>
      <c r="F14" s="309"/>
      <c r="G14" s="309"/>
      <c r="H14" s="309"/>
      <c r="I14" s="309"/>
      <c r="J14" s="309"/>
      <c r="K14" s="321"/>
    </row>
    <row r="15" spans="2:18" ht="18.75" x14ac:dyDescent="0.3">
      <c r="B15" s="432" t="s">
        <v>771</v>
      </c>
      <c r="C15" s="432"/>
      <c r="D15" s="432"/>
      <c r="E15" s="432"/>
      <c r="F15" s="432"/>
      <c r="G15" s="432"/>
      <c r="H15" s="432"/>
      <c r="I15" s="432"/>
      <c r="J15" s="432"/>
      <c r="K15" s="321"/>
    </row>
    <row r="16" spans="2:18" ht="18.75" x14ac:dyDescent="0.3">
      <c r="B16" s="145" t="s">
        <v>169</v>
      </c>
      <c r="C16" s="145"/>
      <c r="D16" s="185">
        <f>'FS- Analysis'!E45</f>
        <v>36852</v>
      </c>
      <c r="E16" s="185">
        <f>'FS- Analysis'!F45</f>
        <v>68593</v>
      </c>
      <c r="F16" s="185">
        <f>'FS- Analysis'!G45</f>
        <v>76460.848687536141</v>
      </c>
      <c r="G16" s="185">
        <f>'FS- Analysis'!H45</f>
        <v>85259.149837594421</v>
      </c>
      <c r="H16" s="185">
        <f>'FS- Analysis'!I45</f>
        <v>95102.002385676198</v>
      </c>
      <c r="I16" s="185">
        <f>'FS- Analysis'!J45</f>
        <v>106118.07101744175</v>
      </c>
      <c r="J16" s="185">
        <f>'FS- Analysis'!K45</f>
        <v>118452.52402004384</v>
      </c>
      <c r="K16" s="321"/>
    </row>
    <row r="17" spans="2:11" ht="18.75" x14ac:dyDescent="0.3">
      <c r="B17" s="145" t="s">
        <v>62</v>
      </c>
      <c r="C17" s="145"/>
      <c r="D17" s="185">
        <f t="shared" ref="D17:J17" si="3">D12</f>
        <v>527854</v>
      </c>
      <c r="E17" s="185">
        <f t="shared" si="3"/>
        <v>624894</v>
      </c>
      <c r="F17" s="185">
        <f t="shared" ca="1" si="3"/>
        <v>731859.05511384504</v>
      </c>
      <c r="G17" s="185">
        <f t="shared" ca="1" si="3"/>
        <v>855492.47295835637</v>
      </c>
      <c r="H17" s="185">
        <f t="shared" ca="1" si="3"/>
        <v>996694.86411525519</v>
      </c>
      <c r="I17" s="185">
        <f t="shared" ca="1" si="3"/>
        <v>1157924.1860511962</v>
      </c>
      <c r="J17" s="185">
        <f t="shared" ca="1" si="3"/>
        <v>1341455.5391166878</v>
      </c>
      <c r="K17" s="321"/>
    </row>
    <row r="18" spans="2:11" ht="18.75" x14ac:dyDescent="0.3">
      <c r="B18" s="278" t="s">
        <v>772</v>
      </c>
      <c r="C18" s="278"/>
      <c r="D18" s="279">
        <f t="shared" ref="D18:J18" si="4">D16/D17</f>
        <v>6.9814759384223671E-2</v>
      </c>
      <c r="E18" s="279">
        <f t="shared" si="4"/>
        <v>0.10976741655384753</v>
      </c>
      <c r="F18" s="279">
        <f t="shared" ca="1" si="4"/>
        <v>0.1044748277052365</v>
      </c>
      <c r="G18" s="279">
        <f t="shared" ca="1" si="4"/>
        <v>9.9660900045983991E-2</v>
      </c>
      <c r="H18" s="279">
        <f t="shared" ca="1" si="4"/>
        <v>9.5417369758492965E-2</v>
      </c>
      <c r="I18" s="279">
        <f t="shared" ca="1" si="4"/>
        <v>9.1645094122552395E-2</v>
      </c>
      <c r="J18" s="279">
        <f t="shared" ca="1" si="4"/>
        <v>8.8301490855255349E-2</v>
      </c>
      <c r="K18" s="321" t="s">
        <v>784</v>
      </c>
    </row>
    <row r="19" spans="2:11" ht="18.75" x14ac:dyDescent="0.3">
      <c r="B19" s="308"/>
      <c r="C19" s="308"/>
      <c r="D19" s="310"/>
      <c r="E19" s="310"/>
      <c r="F19" s="310"/>
      <c r="G19" s="310"/>
      <c r="H19" s="310"/>
      <c r="I19" s="310"/>
      <c r="J19" s="310"/>
      <c r="K19" s="321"/>
    </row>
    <row r="20" spans="2:11" ht="18.75" x14ac:dyDescent="0.3">
      <c r="B20" s="432" t="s">
        <v>773</v>
      </c>
      <c r="C20" s="432"/>
      <c r="D20" s="432"/>
      <c r="E20" s="432"/>
      <c r="F20" s="432"/>
      <c r="G20" s="432"/>
      <c r="H20" s="432"/>
      <c r="I20" s="432"/>
      <c r="J20" s="432"/>
      <c r="K20" s="321"/>
    </row>
    <row r="21" spans="2:11" ht="18.75" x14ac:dyDescent="0.3">
      <c r="B21" s="145" t="s">
        <v>726</v>
      </c>
      <c r="C21" s="145"/>
      <c r="D21" s="185">
        <f>'Share Calculation'!E19*'Share Calculation'!E28</f>
        <v>1565589.76</v>
      </c>
      <c r="E21" s="185">
        <f>'Share Calculation'!F19*'Share Calculation'!F28</f>
        <v>2297671.4699999997</v>
      </c>
      <c r="F21" s="185">
        <f>'Share Calculation'!G19*'Share Calculation'!G28</f>
        <v>3189028.5</v>
      </c>
      <c r="G21" s="185">
        <f>'Share Calculation'!H19*'Share Calculation'!H28</f>
        <v>3236863.9274999998</v>
      </c>
      <c r="H21" s="185">
        <f>'Share Calculation'!I19*'Share Calculation'!I28</f>
        <v>3285416.8864124999</v>
      </c>
      <c r="I21" s="185">
        <f>'Share Calculation'!J19*'Share Calculation'!J28</f>
        <v>3334698.1397086871</v>
      </c>
      <c r="J21" s="185">
        <f>'Share Calculation'!K19*'Share Calculation'!K28</f>
        <v>3384718.6118043172</v>
      </c>
      <c r="K21" s="321"/>
    </row>
    <row r="22" spans="2:11" ht="18.75" x14ac:dyDescent="0.3">
      <c r="B22" s="145" t="s">
        <v>774</v>
      </c>
      <c r="C22" s="145"/>
      <c r="D22" s="185">
        <f>SUM('FS- Analysis'!D118:D120)</f>
        <v>161239</v>
      </c>
      <c r="E22" s="185">
        <f>SUM('FS- Analysis'!E118:E120)</f>
        <v>161062</v>
      </c>
      <c r="F22" s="185">
        <f>SUM('FS- Analysis'!F118:F120)</f>
        <v>159493</v>
      </c>
      <c r="G22" s="185">
        <f>SUM('FS- Analysis'!G118:G120)</f>
        <v>159493</v>
      </c>
      <c r="H22" s="185">
        <f>SUM('FS- Analysis'!H118:H120)</f>
        <v>159493</v>
      </c>
      <c r="I22" s="185">
        <f>SUM('FS- Analysis'!I118:I120)</f>
        <v>159493</v>
      </c>
      <c r="J22" s="185">
        <f>SUM('FS- Analysis'!J118:J120)</f>
        <v>159493</v>
      </c>
      <c r="K22" s="321"/>
    </row>
    <row r="23" spans="2:11" ht="18.75" x14ac:dyDescent="0.3">
      <c r="B23" s="278" t="s">
        <v>775</v>
      </c>
      <c r="C23" s="278"/>
      <c r="D23" s="280">
        <f t="shared" ref="D23:J23" si="5">D21/D22</f>
        <v>9.7097461532259572</v>
      </c>
      <c r="E23" s="280">
        <f t="shared" si="5"/>
        <v>14.26575772062932</v>
      </c>
      <c r="F23" s="280">
        <f t="shared" si="5"/>
        <v>19.994786605054767</v>
      </c>
      <c r="G23" s="280">
        <f t="shared" si="5"/>
        <v>20.294708404130589</v>
      </c>
      <c r="H23" s="280">
        <f t="shared" si="5"/>
        <v>20.599129030192547</v>
      </c>
      <c r="I23" s="280">
        <f t="shared" si="5"/>
        <v>20.908115965645433</v>
      </c>
      <c r="J23" s="280">
        <f t="shared" si="5"/>
        <v>21.221737705130113</v>
      </c>
      <c r="K23" s="321" t="s">
        <v>785</v>
      </c>
    </row>
    <row r="24" spans="2:11" ht="18.75" x14ac:dyDescent="0.3">
      <c r="B24" s="308"/>
      <c r="C24" s="308"/>
      <c r="D24" s="310"/>
      <c r="E24" s="310"/>
      <c r="F24" s="310"/>
      <c r="G24" s="310"/>
      <c r="H24" s="310"/>
      <c r="I24" s="310"/>
      <c r="J24" s="310"/>
      <c r="K24" s="321"/>
    </row>
    <row r="25" spans="2:11" ht="18.75" x14ac:dyDescent="0.3">
      <c r="B25" s="434" t="s">
        <v>776</v>
      </c>
      <c r="C25" s="434"/>
      <c r="D25" s="434"/>
      <c r="E25" s="434"/>
      <c r="F25" s="434"/>
      <c r="G25" s="434"/>
      <c r="H25" s="434"/>
      <c r="I25" s="434"/>
      <c r="J25" s="434"/>
      <c r="K25" s="321"/>
    </row>
    <row r="26" spans="2:11" ht="18.75" x14ac:dyDescent="0.3">
      <c r="B26" s="311" t="s">
        <v>777</v>
      </c>
      <c r="C26" s="312"/>
      <c r="D26" s="185">
        <f>'FS- Analysis'!E8</f>
        <v>574785</v>
      </c>
      <c r="E26" s="185">
        <f>'FS- Analysis'!F8</f>
        <v>637959</v>
      </c>
      <c r="F26" s="185">
        <f>'FS- Analysis'!G8</f>
        <v>711135.05121297901</v>
      </c>
      <c r="G26" s="185">
        <f>'FS- Analysis'!H8</f>
        <v>792964.908536467</v>
      </c>
      <c r="H26" s="185">
        <f>'FS- Analysis'!I8</f>
        <v>884509.76542742795</v>
      </c>
      <c r="I26" s="185">
        <f>'FS- Analysis'!J8</f>
        <v>986966.28618395608</v>
      </c>
      <c r="J26" s="185">
        <f>'FS- Analysis'!K8</f>
        <v>1101684.6292085662</v>
      </c>
      <c r="K26" s="321"/>
    </row>
    <row r="27" spans="2:11" ht="18.75" x14ac:dyDescent="0.3">
      <c r="B27" s="311" t="s">
        <v>62</v>
      </c>
      <c r="C27" s="312"/>
      <c r="D27" s="185">
        <f t="shared" ref="D27:J27" si="6">D7</f>
        <v>527854</v>
      </c>
      <c r="E27" s="185">
        <f t="shared" si="6"/>
        <v>624894</v>
      </c>
      <c r="F27" s="185">
        <f t="shared" ca="1" si="6"/>
        <v>731859.05511384504</v>
      </c>
      <c r="G27" s="185">
        <f t="shared" ca="1" si="6"/>
        <v>855492.47295835637</v>
      </c>
      <c r="H27" s="185">
        <f t="shared" ca="1" si="6"/>
        <v>996694.86411525519</v>
      </c>
      <c r="I27" s="185">
        <f t="shared" ca="1" si="6"/>
        <v>1157924.1860511962</v>
      </c>
      <c r="J27" s="185">
        <f t="shared" ca="1" si="6"/>
        <v>1341455.5391166878</v>
      </c>
      <c r="K27" s="321"/>
    </row>
    <row r="28" spans="2:11" ht="18.75" x14ac:dyDescent="0.3">
      <c r="B28" s="313" t="s">
        <v>778</v>
      </c>
      <c r="C28" s="278"/>
      <c r="D28" s="314">
        <f t="shared" ref="D28:J28" si="7">D26/D27</f>
        <v>1.0889090543976174</v>
      </c>
      <c r="E28" s="314">
        <f t="shared" si="7"/>
        <v>1.0209075459197881</v>
      </c>
      <c r="F28" s="314">
        <f t="shared" ca="1" si="7"/>
        <v>0.97168306690194295</v>
      </c>
      <c r="G28" s="314">
        <f t="shared" ca="1" si="7"/>
        <v>0.92691044468729877</v>
      </c>
      <c r="H28" s="314">
        <f t="shared" ca="1" si="7"/>
        <v>0.88744288475148148</v>
      </c>
      <c r="I28" s="314">
        <f t="shared" ca="1" si="7"/>
        <v>0.85235829605541946</v>
      </c>
      <c r="J28" s="314">
        <f t="shared" ca="1" si="7"/>
        <v>0.82126063599095922</v>
      </c>
      <c r="K28" s="321" t="s">
        <v>786</v>
      </c>
    </row>
    <row r="29" spans="2:11" ht="18.75" x14ac:dyDescent="0.3">
      <c r="B29" s="145"/>
      <c r="C29" s="145"/>
      <c r="D29" s="145"/>
      <c r="E29" s="145"/>
      <c r="F29" s="145"/>
      <c r="G29" s="145"/>
      <c r="H29" s="145"/>
      <c r="I29" s="145"/>
      <c r="J29" s="145"/>
      <c r="K29" s="321"/>
    </row>
    <row r="30" spans="2:11" ht="18.75" x14ac:dyDescent="0.3">
      <c r="B30" s="432" t="s">
        <v>779</v>
      </c>
      <c r="C30" s="432"/>
      <c r="D30" s="432"/>
      <c r="E30" s="432"/>
      <c r="F30" s="432"/>
      <c r="G30" s="432"/>
      <c r="H30" s="432"/>
      <c r="I30" s="432"/>
      <c r="J30" s="432"/>
      <c r="K30" s="145"/>
    </row>
    <row r="31" spans="2:11" ht="18.75" x14ac:dyDescent="0.3">
      <c r="B31" s="145"/>
      <c r="C31" s="145"/>
      <c r="D31" s="185"/>
      <c r="E31" s="185"/>
      <c r="F31" s="185"/>
      <c r="G31" s="185"/>
      <c r="H31" s="185"/>
      <c r="I31" s="185"/>
      <c r="J31" s="185"/>
      <c r="K31" s="145"/>
    </row>
    <row r="32" spans="2:11" ht="18.75" x14ac:dyDescent="0.3">
      <c r="B32" s="278" t="s">
        <v>780</v>
      </c>
      <c r="C32" s="315"/>
      <c r="D32" s="316">
        <f t="shared" ref="D32:J32" si="8">(D8*1.2)+(D13*1.4)+(D18*3.3)+(D23*0.6)+(D28*1)</f>
        <v>7.4633887544263384</v>
      </c>
      <c r="E32" s="316">
        <f t="shared" si="8"/>
        <v>10.351841021109122</v>
      </c>
      <c r="F32" s="316">
        <f t="shared" ca="1" si="8"/>
        <v>13.90458919474141</v>
      </c>
      <c r="G32" s="316">
        <f t="shared" ca="1" si="8"/>
        <v>14.178310332295958</v>
      </c>
      <c r="H32" s="316">
        <f t="shared" ca="1" si="8"/>
        <v>14.439871658145986</v>
      </c>
      <c r="I32" s="316">
        <f t="shared" ca="1" si="8"/>
        <v>14.691808604062791</v>
      </c>
      <c r="J32" s="316">
        <f t="shared" ca="1" si="8"/>
        <v>14.936524047177947</v>
      </c>
      <c r="K32" s="145"/>
    </row>
    <row r="33" spans="2:11" ht="18.75" x14ac:dyDescent="0.3">
      <c r="B33" s="317" t="s">
        <v>781</v>
      </c>
      <c r="C33" s="317"/>
      <c r="D33" s="318" t="str">
        <f t="shared" ref="D33:J33" si="9">IF(D32&lt;1.81,"Distressed",IF(D32&gt;3,"Financially Strong","Grey Zone"))</f>
        <v>Financially Strong</v>
      </c>
      <c r="E33" s="318" t="str">
        <f t="shared" si="9"/>
        <v>Financially Strong</v>
      </c>
      <c r="F33" s="318" t="str">
        <f t="shared" ca="1" si="9"/>
        <v>Financially Strong</v>
      </c>
      <c r="G33" s="318" t="str">
        <f t="shared" ca="1" si="9"/>
        <v>Financially Strong</v>
      </c>
      <c r="H33" s="318" t="str">
        <f t="shared" ca="1" si="9"/>
        <v>Financially Strong</v>
      </c>
      <c r="I33" s="318" t="str">
        <f t="shared" ca="1" si="9"/>
        <v>Financially Strong</v>
      </c>
      <c r="J33" s="318" t="str">
        <f t="shared" ca="1" si="9"/>
        <v>Financially Strong</v>
      </c>
      <c r="K33" s="145"/>
    </row>
    <row r="34" spans="2:11" ht="18.75" x14ac:dyDescent="0.3">
      <c r="K34" s="145"/>
    </row>
    <row r="35" spans="2:11" ht="18.75" x14ac:dyDescent="0.3">
      <c r="K35" s="145"/>
    </row>
  </sheetData>
  <sheetProtection algorithmName="SHA-512" hashValue="3+uZRrsU6dNG2X3210AcgIaALwvywTZ14NwFN7LzU65UW75QF7kePXcSghhosMOjAzYjynm0AR4XPNFyaeJwVg==" saltValue="6YbcUmLaDrmnhv0SZv3Hhg==" spinCount="100000" sheet="1" objects="1" scenarios="1" selectLockedCells="1" selectUnlockedCells="1"/>
  <mergeCells count="7">
    <mergeCell ref="B30:J30"/>
    <mergeCell ref="B2:J2"/>
    <mergeCell ref="B5:J5"/>
    <mergeCell ref="B10:J10"/>
    <mergeCell ref="B15:J15"/>
    <mergeCell ref="B20:J20"/>
    <mergeCell ref="B25:J25"/>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CB6B7-28CA-4E96-BC09-F84D98541477}">
  <sheetPr>
    <tabColor rgb="FFFF0000"/>
  </sheetPr>
  <dimension ref="A1"/>
  <sheetViews>
    <sheetView workbookViewId="0">
      <selection activeCell="N20" sqref="N20"/>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93A7D-D148-4506-940C-AE84504C058A}">
  <sheetPr>
    <tabColor rgb="FF92D050"/>
    <pageSetUpPr fitToPage="1"/>
  </sheetPr>
  <dimension ref="B2:N68"/>
  <sheetViews>
    <sheetView showGridLines="0" zoomScale="75" zoomScaleNormal="75" workbookViewId="0">
      <pane ySplit="6" topLeftCell="A7" activePane="bottomLeft" state="frozen"/>
      <selection pane="bottomLeft" activeCell="L44" sqref="L44"/>
    </sheetView>
  </sheetViews>
  <sheetFormatPr defaultRowHeight="15" x14ac:dyDescent="0.25"/>
  <cols>
    <col min="1" max="1" width="2.28515625" customWidth="1"/>
    <col min="2" max="2" width="2.5703125" bestFit="1" customWidth="1"/>
    <col min="3" max="3" width="46.85546875" bestFit="1" customWidth="1"/>
    <col min="4" max="4" width="14.5703125" bestFit="1" customWidth="1"/>
    <col min="5" max="5" width="18.85546875" customWidth="1"/>
    <col min="6" max="14" width="16.7109375" customWidth="1"/>
  </cols>
  <sheetData>
    <row r="2" spans="2:14" ht="21" x14ac:dyDescent="0.35">
      <c r="C2" s="144" t="s">
        <v>197</v>
      </c>
    </row>
    <row r="3" spans="2:14" ht="18.75" x14ac:dyDescent="0.3">
      <c r="B3" s="145"/>
      <c r="C3" s="4" t="s">
        <v>1</v>
      </c>
      <c r="D3" s="145"/>
      <c r="E3" s="145"/>
      <c r="F3" s="145"/>
      <c r="G3" s="145"/>
      <c r="H3" s="145"/>
      <c r="I3" s="145"/>
      <c r="J3" s="145"/>
      <c r="K3" s="145"/>
      <c r="L3" s="145"/>
      <c r="M3" s="145"/>
      <c r="N3" s="145"/>
    </row>
    <row r="4" spans="2:14" ht="21" x14ac:dyDescent="0.35">
      <c r="B4" s="145" t="s">
        <v>198</v>
      </c>
      <c r="C4" s="145" t="s">
        <v>199</v>
      </c>
      <c r="D4" s="146" t="s">
        <v>200</v>
      </c>
      <c r="E4" s="145" t="s">
        <v>201</v>
      </c>
      <c r="F4" s="145"/>
      <c r="G4" s="147">
        <f ca="1">N39</f>
        <v>159.29098645669953</v>
      </c>
      <c r="H4" s="145"/>
      <c r="I4" s="111" t="s">
        <v>27</v>
      </c>
      <c r="J4" s="111"/>
      <c r="K4" s="148">
        <f>'FS- Analysis'!G57</f>
        <v>0.24</v>
      </c>
      <c r="L4" s="145"/>
      <c r="M4" s="149"/>
      <c r="N4" s="145"/>
    </row>
    <row r="5" spans="2:14" ht="18.75" x14ac:dyDescent="0.3">
      <c r="B5" s="145"/>
      <c r="C5" s="145" t="s">
        <v>202</v>
      </c>
      <c r="D5" s="150">
        <v>45868</v>
      </c>
      <c r="E5" s="145" t="s">
        <v>203</v>
      </c>
      <c r="F5" s="145"/>
      <c r="G5" s="147">
        <v>230.08</v>
      </c>
      <c r="H5" s="145"/>
      <c r="I5" s="145" t="s">
        <v>204</v>
      </c>
      <c r="J5" s="145"/>
      <c r="K5" s="151">
        <f ca="1">(G4-G5)/G5</f>
        <v>-0.30767130364786371</v>
      </c>
      <c r="L5" s="145"/>
      <c r="M5" s="149"/>
      <c r="N5" s="145"/>
    </row>
    <row r="6" spans="2:14" ht="18.75" x14ac:dyDescent="0.3">
      <c r="B6" s="145"/>
      <c r="C6" s="145"/>
      <c r="D6" s="145"/>
      <c r="E6" s="152" t="s">
        <v>77</v>
      </c>
      <c r="F6" s="145"/>
      <c r="G6" s="153" t="str">
        <f ca="1">IF(G4&gt;G5,"Undervalued","Overvalued")</f>
        <v>Overvalued</v>
      </c>
      <c r="H6" s="145"/>
      <c r="I6" s="145"/>
      <c r="J6" s="149"/>
      <c r="K6" s="145"/>
      <c r="L6" s="145"/>
    </row>
    <row r="7" spans="2:14" ht="18.75" x14ac:dyDescent="0.3">
      <c r="B7" s="145"/>
      <c r="C7" s="145"/>
      <c r="D7" s="145"/>
      <c r="E7" s="145"/>
      <c r="F7" s="145"/>
      <c r="G7" s="145"/>
      <c r="H7" s="145"/>
      <c r="I7" s="145"/>
      <c r="J7" s="145"/>
      <c r="K7" s="145"/>
      <c r="L7" s="145"/>
      <c r="M7" s="145"/>
      <c r="N7" s="145"/>
    </row>
    <row r="8" spans="2:14" ht="18.75" x14ac:dyDescent="0.3">
      <c r="B8" s="145" t="s">
        <v>198</v>
      </c>
      <c r="C8" s="291" t="s">
        <v>205</v>
      </c>
      <c r="D8" s="292"/>
      <c r="E8" s="292"/>
      <c r="F8" s="292"/>
      <c r="G8" s="292"/>
      <c r="H8" s="292"/>
      <c r="I8" s="292"/>
      <c r="J8" s="292"/>
      <c r="K8" s="292"/>
      <c r="L8" s="292"/>
      <c r="M8" s="292"/>
      <c r="N8" s="292"/>
    </row>
    <row r="9" spans="2:14" ht="18.75" x14ac:dyDescent="0.3">
      <c r="B9" s="145"/>
      <c r="C9" s="154" t="s">
        <v>206</v>
      </c>
      <c r="D9" s="145"/>
      <c r="E9" s="145"/>
      <c r="F9" s="145"/>
      <c r="G9" s="145"/>
      <c r="H9" s="145"/>
      <c r="I9" s="145"/>
      <c r="J9" s="145"/>
      <c r="K9" s="145"/>
      <c r="L9" s="145"/>
      <c r="M9" s="145"/>
      <c r="N9" s="145"/>
    </row>
    <row r="10" spans="2:14" ht="18.75" x14ac:dyDescent="0.3">
      <c r="B10" s="145"/>
      <c r="C10" s="155" t="s">
        <v>207</v>
      </c>
      <c r="D10" s="156">
        <v>4.3299999999999998E-2</v>
      </c>
      <c r="E10" s="145" t="s">
        <v>691</v>
      </c>
      <c r="F10" s="145"/>
      <c r="G10" s="145"/>
      <c r="H10" s="145"/>
      <c r="I10" s="145"/>
      <c r="J10" s="157"/>
      <c r="K10" s="145"/>
      <c r="L10" s="145"/>
      <c r="M10" s="145"/>
      <c r="N10" s="145"/>
    </row>
    <row r="11" spans="2:14" ht="18.75" x14ac:dyDescent="0.3">
      <c r="B11" s="145"/>
      <c r="C11" s="155" t="s">
        <v>209</v>
      </c>
      <c r="D11" s="158">
        <f>' Beta Calculation'!H7</f>
        <v>1.349480388490973</v>
      </c>
      <c r="E11" s="145" t="s">
        <v>689</v>
      </c>
      <c r="F11" s="145"/>
      <c r="G11" s="159"/>
      <c r="H11" s="256"/>
      <c r="I11" s="257"/>
      <c r="J11" s="145"/>
      <c r="K11" s="145"/>
      <c r="L11" s="145"/>
      <c r="M11" s="145"/>
      <c r="N11" s="145"/>
    </row>
    <row r="12" spans="2:14" ht="18.75" x14ac:dyDescent="0.3">
      <c r="B12" s="145"/>
      <c r="C12" s="155" t="s">
        <v>210</v>
      </c>
      <c r="D12" s="156">
        <v>0.1</v>
      </c>
      <c r="E12" s="145"/>
      <c r="F12" s="145"/>
      <c r="G12" s="145"/>
      <c r="H12" s="257">
        <v>7.5359086769039199E-2</v>
      </c>
      <c r="I12" s="257"/>
      <c r="J12" s="145"/>
      <c r="K12" s="145"/>
      <c r="L12" s="145"/>
      <c r="M12" s="145"/>
      <c r="N12" s="145"/>
    </row>
    <row r="13" spans="2:14" ht="18.75" x14ac:dyDescent="0.3">
      <c r="B13" s="145"/>
      <c r="C13" s="155" t="s">
        <v>211</v>
      </c>
      <c r="D13" s="161">
        <f>D10+D11*(D12-D10)</f>
        <v>0.11981553802743816</v>
      </c>
      <c r="E13" s="88" t="s">
        <v>212</v>
      </c>
      <c r="F13" s="145"/>
      <c r="G13" s="145"/>
      <c r="H13" s="258"/>
      <c r="I13" s="259"/>
      <c r="J13" s="145"/>
      <c r="K13" s="145"/>
      <c r="L13" s="145"/>
      <c r="M13" s="145"/>
      <c r="N13" s="145"/>
    </row>
    <row r="14" spans="2:14" ht="18.75" x14ac:dyDescent="0.3">
      <c r="B14" s="145"/>
      <c r="C14" s="155" t="s">
        <v>213</v>
      </c>
      <c r="D14" s="156">
        <f>-'FS- Analysis'!F50/'FS- Analysis'!F119</f>
        <v>4.5721452596773272E-2</v>
      </c>
      <c r="E14" s="152" t="s">
        <v>214</v>
      </c>
      <c r="F14" s="145"/>
      <c r="G14" s="204"/>
      <c r="H14" s="260"/>
      <c r="I14" s="257"/>
      <c r="J14" s="145"/>
      <c r="K14" s="145"/>
      <c r="L14" s="145"/>
      <c r="M14" s="145"/>
      <c r="N14" s="145"/>
    </row>
    <row r="15" spans="2:14" ht="18.75" x14ac:dyDescent="0.3">
      <c r="B15" s="145"/>
      <c r="C15" s="155" t="s">
        <v>215</v>
      </c>
      <c r="D15" s="161">
        <f>D14*(1-K4)</f>
        <v>3.4748303973547688E-2</v>
      </c>
      <c r="E15" s="162" t="s">
        <v>216</v>
      </c>
      <c r="F15" s="145"/>
      <c r="G15" s="145"/>
      <c r="H15" s="257"/>
      <c r="I15" s="257"/>
      <c r="J15" s="145"/>
      <c r="K15" s="145"/>
      <c r="L15" s="145"/>
      <c r="M15" s="145"/>
      <c r="N15" s="145"/>
    </row>
    <row r="16" spans="2:14" ht="18.75" x14ac:dyDescent="0.3">
      <c r="B16" s="145"/>
      <c r="C16" s="155" t="s">
        <v>217</v>
      </c>
      <c r="D16" s="156">
        <v>0.4</v>
      </c>
      <c r="E16" s="145" t="s">
        <v>208</v>
      </c>
      <c r="F16" s="145"/>
      <c r="G16" s="145"/>
      <c r="H16" s="257" t="s">
        <v>218</v>
      </c>
      <c r="I16" s="258">
        <v>7.6978463235228403E-2</v>
      </c>
      <c r="J16" s="145"/>
      <c r="K16" s="145"/>
      <c r="L16" s="145"/>
      <c r="M16" s="145"/>
      <c r="N16" s="145"/>
    </row>
    <row r="17" spans="2:14" ht="18.75" x14ac:dyDescent="0.3">
      <c r="B17" s="145"/>
      <c r="C17" s="152" t="s">
        <v>218</v>
      </c>
      <c r="D17" s="161">
        <f>(D13*D16)+(D14*(1-D16))</f>
        <v>7.5359086769039227E-2</v>
      </c>
      <c r="E17" s="163" t="s">
        <v>219</v>
      </c>
      <c r="F17" s="145"/>
      <c r="G17" s="145"/>
      <c r="H17" s="257" t="s">
        <v>220</v>
      </c>
      <c r="I17" s="261">
        <v>3.5000000000000003E-2</v>
      </c>
      <c r="J17" s="145"/>
      <c r="K17" s="145"/>
      <c r="L17" s="145"/>
      <c r="M17" s="145"/>
      <c r="N17" s="145"/>
    </row>
    <row r="18" spans="2:14" ht="18.75" x14ac:dyDescent="0.3">
      <c r="B18" s="145"/>
      <c r="C18" s="152" t="s">
        <v>220</v>
      </c>
      <c r="D18" s="156">
        <v>3.5000000000000003E-2</v>
      </c>
      <c r="E18" s="145" t="s">
        <v>208</v>
      </c>
      <c r="F18" s="145"/>
      <c r="G18" s="145"/>
      <c r="H18" s="145"/>
      <c r="I18" s="145"/>
      <c r="J18" s="145"/>
      <c r="K18" s="145"/>
      <c r="L18" s="145"/>
      <c r="M18" s="145"/>
      <c r="N18" s="145"/>
    </row>
    <row r="19" spans="2:14" ht="18.75" x14ac:dyDescent="0.3">
      <c r="B19" s="152"/>
      <c r="C19" s="152" t="s">
        <v>160</v>
      </c>
      <c r="D19" s="152"/>
      <c r="E19" s="152"/>
      <c r="F19" s="152"/>
      <c r="G19" s="152"/>
      <c r="H19" s="152"/>
      <c r="I19" s="152"/>
      <c r="J19" s="152">
        <v>1</v>
      </c>
      <c r="K19" s="152">
        <f>J19+1</f>
        <v>2</v>
      </c>
      <c r="L19" s="152">
        <f t="shared" ref="L19:N19" si="0">K19+1</f>
        <v>3</v>
      </c>
      <c r="M19" s="152">
        <f t="shared" si="0"/>
        <v>4</v>
      </c>
      <c r="N19" s="152">
        <f t="shared" si="0"/>
        <v>5</v>
      </c>
    </row>
    <row r="20" spans="2:14" ht="18.75" x14ac:dyDescent="0.3">
      <c r="B20" s="145" t="s">
        <v>198</v>
      </c>
      <c r="C20" s="291" t="s">
        <v>221</v>
      </c>
      <c r="D20" s="292"/>
      <c r="E20" s="291"/>
      <c r="F20" s="291"/>
      <c r="G20" s="285">
        <f>'IS-Driver'!B6</f>
        <v>2022</v>
      </c>
      <c r="H20" s="285">
        <f>'IS-Driver'!C6</f>
        <v>2023</v>
      </c>
      <c r="I20" s="285">
        <f>'IS-Driver'!D6</f>
        <v>2024</v>
      </c>
      <c r="J20" s="286">
        <f>'IS-Driver'!E6</f>
        <v>2025</v>
      </c>
      <c r="K20" s="286">
        <f>'IS-Driver'!F6</f>
        <v>2026</v>
      </c>
      <c r="L20" s="286">
        <f>'IS-Driver'!G6</f>
        <v>2027</v>
      </c>
      <c r="M20" s="286">
        <f>'IS-Driver'!H6</f>
        <v>2028</v>
      </c>
      <c r="N20" s="286">
        <f>'IS-Driver'!I6</f>
        <v>2029</v>
      </c>
    </row>
    <row r="21" spans="2:14" ht="18.75" x14ac:dyDescent="0.3">
      <c r="B21" s="145"/>
      <c r="C21" s="145" t="s">
        <v>222</v>
      </c>
      <c r="D21" s="145"/>
      <c r="E21" s="164"/>
      <c r="F21" s="164"/>
      <c r="G21" s="165">
        <f>'FS- Analysis'!D45*(1-DCF!$K$4)</f>
        <v>9308.48</v>
      </c>
      <c r="H21" s="165">
        <f>'FS- Analysis'!E45*(1-DCF!$K$4)</f>
        <v>28007.52</v>
      </c>
      <c r="I21" s="166">
        <f>'FS- Analysis'!F45*(1-DCF!$K$4)</f>
        <v>52130.68</v>
      </c>
      <c r="J21" s="165">
        <f>'FS- Analysis'!G45*(1-DCF!$K$4)</f>
        <v>58110.245002527467</v>
      </c>
      <c r="K21" s="165">
        <f>'FS- Analysis'!H45*(1-DCF!$K$4)</f>
        <v>64796.953876571759</v>
      </c>
      <c r="L21" s="165">
        <f>'FS- Analysis'!I45*(1-DCF!$K$4)</f>
        <v>72277.521813113912</v>
      </c>
      <c r="M21" s="165">
        <f>'FS- Analysis'!J45*(1-DCF!$K$4)</f>
        <v>80649.73397325573</v>
      </c>
      <c r="N21" s="165">
        <f>'FS- Analysis'!K45*(1-DCF!$K$4)</f>
        <v>90023.918255233322</v>
      </c>
    </row>
    <row r="22" spans="2:14" ht="18.75" x14ac:dyDescent="0.3">
      <c r="B22" s="145"/>
      <c r="C22" s="145" t="s">
        <v>223</v>
      </c>
      <c r="D22" s="145"/>
      <c r="E22" s="164"/>
      <c r="F22" s="164"/>
      <c r="G22" s="165">
        <f>'FS- Analysis'!D164</f>
        <v>41921</v>
      </c>
      <c r="H22" s="165">
        <f>'FS- Analysis'!E164</f>
        <v>48663</v>
      </c>
      <c r="I22" s="166">
        <f>'FS- Analysis'!F164</f>
        <v>52795</v>
      </c>
      <c r="J22" s="165">
        <f>'FS- Analysis'!G164</f>
        <v>59019.498245984985</v>
      </c>
      <c r="K22" s="165">
        <f>'FS- Analysis'!H164</f>
        <v>65810.834311525643</v>
      </c>
      <c r="L22" s="165">
        <f>'FS- Analysis'!I164</f>
        <v>73408.450982914947</v>
      </c>
      <c r="M22" s="165">
        <f>'FS- Analysis'!J164</f>
        <v>81911.663469439707</v>
      </c>
      <c r="N22" s="165">
        <f>'FS- Analysis'!K164</f>
        <v>91432.525974212433</v>
      </c>
    </row>
    <row r="23" spans="2:14" ht="18.75" x14ac:dyDescent="0.3">
      <c r="B23" s="145"/>
      <c r="C23" s="145" t="s">
        <v>224</v>
      </c>
      <c r="D23" s="145"/>
      <c r="E23" s="164"/>
      <c r="F23" s="164"/>
      <c r="G23" s="165">
        <f>'FS- Analysis'!D184</f>
        <v>-63645</v>
      </c>
      <c r="H23" s="165">
        <f>'FS- Analysis'!E184</f>
        <v>-52729</v>
      </c>
      <c r="I23" s="166">
        <f>'FS- Analysis'!F184</f>
        <v>-82999</v>
      </c>
      <c r="J23" s="165">
        <f>'FS- Analysis'!G184</f>
        <v>-71113.505121297901</v>
      </c>
      <c r="K23" s="165">
        <f>'FS- Analysis'!H184</f>
        <v>-79296.490853646712</v>
      </c>
      <c r="L23" s="165">
        <f>'FS- Analysis'!I184</f>
        <v>-88450.976542742806</v>
      </c>
      <c r="M23" s="165">
        <f>'FS- Analysis'!J184</f>
        <v>-98696.628618395611</v>
      </c>
      <c r="N23" s="165">
        <f>'FS- Analysis'!K184</f>
        <v>-110168.46292085662</v>
      </c>
    </row>
    <row r="24" spans="2:14" ht="18.75" x14ac:dyDescent="0.3">
      <c r="B24" s="145"/>
      <c r="C24" s="145" t="s">
        <v>225</v>
      </c>
      <c r="D24" s="145"/>
      <c r="E24" s="167"/>
      <c r="F24" s="167"/>
      <c r="G24" s="165">
        <f>-'FS- Analysis'!D179</f>
        <v>7611</v>
      </c>
      <c r="H24" s="165">
        <f>-'FS- Analysis'!E179</f>
        <v>-724</v>
      </c>
      <c r="I24" s="165">
        <f>-'FS- Analysis'!F179</f>
        <v>1058</v>
      </c>
      <c r="J24" s="168">
        <f>-'FS- Analysis'!G179</f>
        <v>-6807.1753310104032</v>
      </c>
      <c r="K24" s="165">
        <f>-'FS- Analysis'!H179</f>
        <v>-11112.613764619535</v>
      </c>
      <c r="L24" s="165">
        <f>-'FS- Analysis'!I179</f>
        <v>-12431.924850425206</v>
      </c>
      <c r="M24" s="165">
        <f>-'FS- Analysis'!J179</f>
        <v>-13913.744690194097</v>
      </c>
      <c r="N24" s="165">
        <f>-'FS- Analysis'!K179</f>
        <v>-15578.91800678616</v>
      </c>
    </row>
    <row r="25" spans="2:14" ht="18.75" x14ac:dyDescent="0.3">
      <c r="B25" s="145"/>
      <c r="C25" s="145"/>
      <c r="D25" s="145"/>
      <c r="E25" s="145"/>
      <c r="F25" s="145"/>
      <c r="G25" s="145"/>
      <c r="H25" s="145"/>
      <c r="I25" s="169"/>
      <c r="J25" s="145"/>
      <c r="K25" s="145"/>
      <c r="L25" s="145"/>
      <c r="M25" s="145"/>
      <c r="N25" s="145"/>
    </row>
    <row r="26" spans="2:14" ht="18.75" x14ac:dyDescent="0.3">
      <c r="B26" s="145"/>
      <c r="C26" s="170" t="s">
        <v>693</v>
      </c>
      <c r="D26" s="171"/>
      <c r="E26" s="171"/>
      <c r="F26" s="171"/>
      <c r="G26" s="173"/>
      <c r="H26" s="173"/>
      <c r="I26" s="174"/>
      <c r="J26" s="173">
        <f t="shared" ref="J26:N26" si="1">SUM(J21:J24)</f>
        <v>39209.06279620414</v>
      </c>
      <c r="K26" s="173">
        <f t="shared" si="1"/>
        <v>40198.683569831155</v>
      </c>
      <c r="L26" s="173">
        <f t="shared" si="1"/>
        <v>44803.071402860849</v>
      </c>
      <c r="M26" s="173">
        <f t="shared" si="1"/>
        <v>49951.024134105741</v>
      </c>
      <c r="N26" s="174">
        <f t="shared" si="1"/>
        <v>55709.063301802991</v>
      </c>
    </row>
    <row r="27" spans="2:14" ht="18.75" x14ac:dyDescent="0.3">
      <c r="B27" s="145"/>
      <c r="C27" s="170" t="s">
        <v>226</v>
      </c>
      <c r="D27" s="171"/>
      <c r="E27" s="171"/>
      <c r="F27" s="171"/>
      <c r="G27" s="171"/>
      <c r="H27" s="171"/>
      <c r="I27" s="172"/>
      <c r="J27" s="173">
        <f t="shared" ref="J27:N27" si="2">J26/(1+$D$17)^J$19</f>
        <v>36461.367443324802</v>
      </c>
      <c r="K27" s="173">
        <f t="shared" si="2"/>
        <v>34762.004585650648</v>
      </c>
      <c r="L27" s="173">
        <f t="shared" si="2"/>
        <v>36028.589467212238</v>
      </c>
      <c r="M27" s="173">
        <f t="shared" si="2"/>
        <v>37353.419043461305</v>
      </c>
      <c r="N27" s="174">
        <f t="shared" si="2"/>
        <v>38739.883472405738</v>
      </c>
    </row>
    <row r="28" spans="2:14" ht="18.75" x14ac:dyDescent="0.3">
      <c r="B28" s="145"/>
      <c r="C28" s="145"/>
      <c r="D28" s="145"/>
      <c r="E28" s="145"/>
      <c r="F28" s="145"/>
      <c r="G28" s="145"/>
      <c r="H28" s="145"/>
      <c r="I28" s="145"/>
      <c r="J28" s="175"/>
      <c r="K28" s="145"/>
      <c r="L28" s="145"/>
      <c r="M28" s="145"/>
      <c r="N28" s="145"/>
    </row>
    <row r="29" spans="2:14" ht="18.75" x14ac:dyDescent="0.3">
      <c r="B29" s="145" t="s">
        <v>198</v>
      </c>
      <c r="C29" s="145" t="s">
        <v>227</v>
      </c>
      <c r="D29" s="145"/>
      <c r="E29" s="145"/>
      <c r="F29" s="145"/>
      <c r="G29" s="145"/>
      <c r="H29" s="145"/>
      <c r="I29" s="145"/>
      <c r="J29" s="175"/>
      <c r="K29" s="145"/>
      <c r="L29" s="145"/>
      <c r="M29" s="145"/>
      <c r="N29" s="205">
        <f>N26*(1+D18)/(D17-D18)</f>
        <v>1428646.8087676878</v>
      </c>
    </row>
    <row r="30" spans="2:14" ht="18.75" x14ac:dyDescent="0.3">
      <c r="B30" s="145"/>
      <c r="C30" s="152"/>
      <c r="D30" s="145"/>
      <c r="E30" s="145"/>
      <c r="F30" s="145"/>
      <c r="G30" s="145"/>
      <c r="H30" s="145"/>
      <c r="I30" s="145"/>
      <c r="J30" s="175"/>
      <c r="K30" s="145"/>
      <c r="L30" s="145"/>
      <c r="M30" s="145"/>
      <c r="N30" s="206"/>
    </row>
    <row r="31" spans="2:14" ht="18.75" x14ac:dyDescent="0.3">
      <c r="B31" s="145"/>
      <c r="C31" s="176" t="s">
        <v>228</v>
      </c>
      <c r="D31" s="176"/>
      <c r="E31" s="176"/>
      <c r="F31" s="176"/>
      <c r="G31" s="176"/>
      <c r="H31" s="176"/>
      <c r="I31" s="176"/>
      <c r="J31" s="176"/>
      <c r="K31" s="176"/>
      <c r="L31" s="176"/>
      <c r="M31" s="176"/>
      <c r="N31" s="207">
        <f>N29/(1+D17)^N19</f>
        <v>993475.8837184275</v>
      </c>
    </row>
    <row r="32" spans="2:14" ht="18.75" x14ac:dyDescent="0.3">
      <c r="B32" s="145"/>
      <c r="C32" s="154" t="s">
        <v>229</v>
      </c>
      <c r="D32" s="154"/>
      <c r="E32" s="154"/>
      <c r="F32" s="154"/>
      <c r="G32" s="154"/>
      <c r="H32" s="154"/>
      <c r="I32" s="154"/>
      <c r="J32" s="154"/>
      <c r="K32" s="154"/>
      <c r="L32" s="154"/>
      <c r="M32" s="154"/>
      <c r="N32" s="208">
        <f>SUM(J27:N27,N31)</f>
        <v>1176821.1477304823</v>
      </c>
    </row>
    <row r="33" spans="2:14" ht="18.75" x14ac:dyDescent="0.3">
      <c r="B33" s="145"/>
      <c r="C33" s="154"/>
      <c r="D33" s="154"/>
      <c r="E33" s="154"/>
      <c r="F33" s="154"/>
      <c r="G33" s="154"/>
      <c r="H33" s="154"/>
      <c r="I33" s="154"/>
      <c r="J33" s="154"/>
      <c r="K33" s="154"/>
      <c r="L33" s="154"/>
      <c r="M33" s="154"/>
      <c r="N33" s="206"/>
    </row>
    <row r="34" spans="2:14" ht="18.75" x14ac:dyDescent="0.3">
      <c r="B34" s="145"/>
      <c r="C34" s="177" t="s">
        <v>230</v>
      </c>
      <c r="D34" s="145"/>
      <c r="E34" s="145"/>
      <c r="F34" s="145"/>
      <c r="G34" s="145"/>
      <c r="H34" s="145"/>
      <c r="I34" s="145"/>
      <c r="J34" s="145"/>
      <c r="K34" s="145"/>
      <c r="L34" s="145"/>
      <c r="M34" s="145"/>
      <c r="N34" s="205">
        <f ca="1">SUM('FS- Analysis'!K96:K97)</f>
        <v>672985.74077838578</v>
      </c>
    </row>
    <row r="35" spans="2:14" ht="18.75" x14ac:dyDescent="0.3">
      <c r="B35" s="145"/>
      <c r="C35" s="178" t="s">
        <v>231</v>
      </c>
      <c r="D35" s="176"/>
      <c r="E35" s="176"/>
      <c r="F35" s="176"/>
      <c r="G35" s="176"/>
      <c r="H35" s="176"/>
      <c r="I35" s="176"/>
      <c r="J35" s="176"/>
      <c r="K35" s="176"/>
      <c r="L35" s="176"/>
      <c r="M35" s="176"/>
      <c r="N35" s="207">
        <f>-'FS- Analysis'!K119</f>
        <v>-52623</v>
      </c>
    </row>
    <row r="36" spans="2:14" ht="18.75" x14ac:dyDescent="0.3">
      <c r="B36" s="145"/>
      <c r="C36" s="154" t="s">
        <v>232</v>
      </c>
      <c r="D36" s="154"/>
      <c r="E36" s="154"/>
      <c r="F36" s="154"/>
      <c r="G36" s="154"/>
      <c r="H36" s="154"/>
      <c r="I36" s="154"/>
      <c r="J36" s="154"/>
      <c r="K36" s="154"/>
      <c r="L36" s="154"/>
      <c r="M36" s="154"/>
      <c r="N36" s="208">
        <f ca="1">SUM(N32,N34:N35)</f>
        <v>1797183.8885088679</v>
      </c>
    </row>
    <row r="37" spans="2:14" ht="18.75" x14ac:dyDescent="0.3">
      <c r="B37" s="145"/>
      <c r="C37" s="154"/>
      <c r="D37" s="154"/>
      <c r="E37" s="154"/>
      <c r="F37" s="154"/>
      <c r="G37" s="154"/>
      <c r="H37" s="154"/>
      <c r="I37" s="154"/>
      <c r="J37" s="154"/>
      <c r="K37" s="154"/>
      <c r="L37" s="154"/>
      <c r="M37" s="154"/>
      <c r="N37" s="145"/>
    </row>
    <row r="38" spans="2:14" ht="18.75" x14ac:dyDescent="0.3">
      <c r="B38" s="145"/>
      <c r="C38" s="176" t="s">
        <v>233</v>
      </c>
      <c r="D38" s="176"/>
      <c r="E38" s="176"/>
      <c r="F38" s="176"/>
      <c r="G38" s="176"/>
      <c r="H38" s="176"/>
      <c r="I38" s="176"/>
      <c r="J38" s="176"/>
      <c r="K38" s="176"/>
      <c r="L38" s="176"/>
      <c r="M38" s="176"/>
      <c r="N38" s="179">
        <f>'FS- Analysis'!K87</f>
        <v>11282.395372681058</v>
      </c>
    </row>
    <row r="39" spans="2:14" ht="18.75" x14ac:dyDescent="0.3">
      <c r="C39" s="154" t="s">
        <v>118</v>
      </c>
      <c r="D39" s="154"/>
      <c r="E39" s="154"/>
      <c r="F39" s="154"/>
      <c r="G39" s="154"/>
      <c r="H39" s="154"/>
      <c r="I39" s="154"/>
      <c r="J39" s="154"/>
      <c r="K39" s="154"/>
      <c r="L39" s="154"/>
      <c r="M39" s="154"/>
      <c r="N39" s="180">
        <f ca="1">N36/N38</f>
        <v>159.29098645669953</v>
      </c>
    </row>
    <row r="40" spans="2:14" ht="18.75" x14ac:dyDescent="0.3">
      <c r="B40" s="145"/>
      <c r="C40" s="145"/>
      <c r="D40" s="145"/>
      <c r="E40" s="145"/>
      <c r="F40" s="145"/>
      <c r="G40" s="145"/>
      <c r="H40" s="145"/>
      <c r="I40" s="145"/>
      <c r="J40" s="145"/>
      <c r="K40" s="145"/>
      <c r="L40" s="145"/>
      <c r="M40" s="145"/>
      <c r="N40" s="145"/>
    </row>
    <row r="41" spans="2:14" ht="21" x14ac:dyDescent="0.35">
      <c r="B41" s="111" t="s">
        <v>198</v>
      </c>
      <c r="C41" s="293" t="s">
        <v>234</v>
      </c>
      <c r="D41" s="292"/>
      <c r="E41" s="292"/>
      <c r="F41" s="292"/>
      <c r="G41" s="292"/>
      <c r="H41" s="292"/>
      <c r="I41" s="292"/>
      <c r="J41" s="292"/>
      <c r="K41" s="292"/>
      <c r="L41" s="292"/>
      <c r="M41" s="292"/>
      <c r="N41" s="292"/>
    </row>
    <row r="43" spans="2:14" ht="18.75" x14ac:dyDescent="0.3">
      <c r="C43" s="181" t="s">
        <v>742</v>
      </c>
      <c r="D43" s="145"/>
      <c r="E43" s="145"/>
    </row>
    <row r="44" spans="2:14" ht="18.75" x14ac:dyDescent="0.3">
      <c r="D44" s="357"/>
      <c r="E44" s="357"/>
      <c r="F44" s="420" t="s">
        <v>235</v>
      </c>
      <c r="G44" s="420"/>
      <c r="H44" s="420"/>
      <c r="I44" s="420"/>
      <c r="J44" s="420"/>
      <c r="K44" s="145"/>
      <c r="L44" s="182"/>
    </row>
    <row r="45" spans="2:14" ht="18.75" x14ac:dyDescent="0.3">
      <c r="C45" s="145"/>
      <c r="D45" s="292"/>
      <c r="E45" s="255">
        <f ca="1">N39</f>
        <v>159.29098645669953</v>
      </c>
      <c r="F45" s="183">
        <f>G45-0.5%</f>
        <v>2.5000000000000001E-2</v>
      </c>
      <c r="G45" s="183">
        <f>H45-0.5%</f>
        <v>3.0000000000000002E-2</v>
      </c>
      <c r="H45" s="183">
        <v>3.5000000000000003E-2</v>
      </c>
      <c r="I45" s="183">
        <f t="shared" ref="I45:J45" si="3">H45+0.5%</f>
        <v>0.04</v>
      </c>
      <c r="J45" s="183">
        <f t="shared" si="3"/>
        <v>4.4999999999999998E-2</v>
      </c>
      <c r="K45" s="145"/>
      <c r="L45" s="182"/>
    </row>
    <row r="46" spans="2:14" ht="18.75" x14ac:dyDescent="0.3">
      <c r="C46" s="145"/>
      <c r="D46" s="435" t="s">
        <v>218</v>
      </c>
      <c r="E46" s="183">
        <f>E47-0.5359%</f>
        <v>6.4641086769039194E-2</v>
      </c>
      <c r="F46" s="160">
        <f t="dataTable" ref="F46:J50" dt2D="1" dtr="1" r1="D18" r2="D17" ca="1"/>
        <v>165.08365632374813</v>
      </c>
      <c r="G46" s="160">
        <v>179.07774414854006</v>
      </c>
      <c r="H46" s="160">
        <v>197.79301103597322</v>
      </c>
      <c r="I46" s="160">
        <v>224.10342462405762</v>
      </c>
      <c r="J46" s="160">
        <v>263.80943790449635</v>
      </c>
      <c r="K46" s="145"/>
    </row>
    <row r="47" spans="2:14" ht="19.5" thickBot="1" x14ac:dyDescent="0.35">
      <c r="C47" s="145"/>
      <c r="D47" s="435"/>
      <c r="E47" s="183">
        <f>E48-0.5359%</f>
        <v>7.0000086769039196E-2</v>
      </c>
      <c r="F47" s="160">
        <v>151.67382807845283</v>
      </c>
      <c r="G47" s="160">
        <v>162.13752157077917</v>
      </c>
      <c r="H47" s="160">
        <v>175.59083436358748</v>
      </c>
      <c r="I47" s="160">
        <v>193.52857178369132</v>
      </c>
      <c r="J47" s="160">
        <v>218.64137926887923</v>
      </c>
      <c r="K47" s="145"/>
    </row>
    <row r="48" spans="2:14" ht="19.5" thickBot="1" x14ac:dyDescent="0.35">
      <c r="C48" s="145"/>
      <c r="D48" s="435"/>
      <c r="E48" s="183">
        <v>7.5359086769039199E-2</v>
      </c>
      <c r="F48" s="160">
        <v>141.12364712588456</v>
      </c>
      <c r="G48" s="160">
        <v>149.20601029325124</v>
      </c>
      <c r="H48" s="254">
        <v>159.29098645669961</v>
      </c>
      <c r="I48" s="160">
        <v>172.22812230100229</v>
      </c>
      <c r="J48" s="160">
        <v>189.42663001815603</v>
      </c>
      <c r="K48" s="145"/>
    </row>
    <row r="49" spans="3:11" ht="18.75" x14ac:dyDescent="0.3">
      <c r="C49" s="145"/>
      <c r="D49" s="435"/>
      <c r="E49" s="183">
        <f t="shared" ref="E49:E50" si="4">E48+0.5359%</f>
        <v>8.0718086769039202E-2</v>
      </c>
      <c r="F49" s="160">
        <v>132.60785070792167</v>
      </c>
      <c r="G49" s="160">
        <v>139.01235924355498</v>
      </c>
      <c r="H49" s="160">
        <v>146.81773754173719</v>
      </c>
      <c r="I49" s="160">
        <v>156.54004733585523</v>
      </c>
      <c r="J49" s="160">
        <v>168.9843141757089</v>
      </c>
      <c r="K49" s="145"/>
    </row>
    <row r="50" spans="3:11" ht="18.75" x14ac:dyDescent="0.3">
      <c r="C50" s="145"/>
      <c r="D50" s="435"/>
      <c r="E50" s="183">
        <f t="shared" si="4"/>
        <v>8.6077086769039204E-2</v>
      </c>
      <c r="F50" s="160">
        <v>125.59081940897718</v>
      </c>
      <c r="G50" s="160">
        <v>130.77151628668236</v>
      </c>
      <c r="H50" s="160">
        <v>136.9665029771819</v>
      </c>
      <c r="I50" s="160">
        <v>144.50597282078351</v>
      </c>
      <c r="J50" s="160">
        <v>153.8808868101672</v>
      </c>
      <c r="K50" s="145"/>
    </row>
    <row r="51" spans="3:11" ht="18.75" x14ac:dyDescent="0.3">
      <c r="C51" s="145"/>
      <c r="D51" s="145"/>
    </row>
    <row r="52" spans="3:11" ht="18.75" x14ac:dyDescent="0.3">
      <c r="C52" s="181" t="s">
        <v>744</v>
      </c>
      <c r="D52" s="145"/>
      <c r="E52" s="145"/>
      <c r="F52" s="145"/>
      <c r="G52" s="145"/>
      <c r="H52" s="145"/>
      <c r="I52" s="145"/>
      <c r="J52" s="145"/>
      <c r="K52" s="145"/>
    </row>
    <row r="53" spans="3:11" ht="18.75" x14ac:dyDescent="0.3">
      <c r="C53" s="184"/>
      <c r="D53" s="292"/>
      <c r="E53" s="292"/>
      <c r="F53" s="420" t="s">
        <v>235</v>
      </c>
      <c r="G53" s="420"/>
      <c r="H53" s="420"/>
      <c r="I53" s="420"/>
      <c r="J53" s="420"/>
      <c r="K53" s="145"/>
    </row>
    <row r="54" spans="3:11" ht="18.75" x14ac:dyDescent="0.3">
      <c r="C54" s="145"/>
      <c r="D54" s="292"/>
      <c r="E54" s="253">
        <f>N32</f>
        <v>1176821.1477304823</v>
      </c>
      <c r="F54" s="183">
        <f>F45</f>
        <v>2.5000000000000001E-2</v>
      </c>
      <c r="G54" s="183">
        <f t="shared" ref="G54:J54" si="5">G45</f>
        <v>3.0000000000000002E-2</v>
      </c>
      <c r="H54" s="183">
        <f t="shared" si="5"/>
        <v>3.5000000000000003E-2</v>
      </c>
      <c r="I54" s="183">
        <f t="shared" si="5"/>
        <v>0.04</v>
      </c>
      <c r="J54" s="183">
        <f t="shared" si="5"/>
        <v>4.4999999999999998E-2</v>
      </c>
      <c r="K54" s="145"/>
    </row>
    <row r="55" spans="3:11" ht="18.75" x14ac:dyDescent="0.3">
      <c r="C55" s="145"/>
      <c r="D55" s="435" t="s">
        <v>218</v>
      </c>
      <c r="E55" s="183">
        <f t="shared" ref="E55:E59" si="6">E46</f>
        <v>6.4641086769039194E-2</v>
      </c>
      <c r="F55" s="185">
        <f t="dataTable" ref="F55:J59" dt2D="1" dtr="1" r1="D18" r2="D17" ca="1"/>
        <v>1242176.3394339401</v>
      </c>
      <c r="G55" s="185">
        <v>1400063.1711532651</v>
      </c>
      <c r="H55" s="185">
        <v>1611216.211682532</v>
      </c>
      <c r="I55" s="185">
        <v>1908060.7002020604</v>
      </c>
      <c r="J55" s="185">
        <v>2356039.6407048949</v>
      </c>
      <c r="K55" s="145"/>
    </row>
    <row r="56" spans="3:11" ht="19.5" thickBot="1" x14ac:dyDescent="0.35">
      <c r="C56" s="145"/>
      <c r="D56" s="435"/>
      <c r="E56" s="183">
        <f t="shared" si="6"/>
        <v>7.0000086769039196E-2</v>
      </c>
      <c r="F56" s="185">
        <v>1090881.3552907729</v>
      </c>
      <c r="G56" s="185">
        <v>1208936.8823297485</v>
      </c>
      <c r="H56" s="185">
        <v>1360722.4763305597</v>
      </c>
      <c r="I56" s="185">
        <v>1563103.121995507</v>
      </c>
      <c r="J56" s="185">
        <v>1846435.7449614215</v>
      </c>
      <c r="K56" s="145"/>
    </row>
    <row r="57" spans="3:11" ht="19.5" thickBot="1" x14ac:dyDescent="0.35">
      <c r="C57" s="145"/>
      <c r="D57" s="435"/>
      <c r="E57" s="183">
        <f t="shared" si="6"/>
        <v>7.5359086769039199E-2</v>
      </c>
      <c r="F57" s="185">
        <v>971850.04253056855</v>
      </c>
      <c r="G57" s="185">
        <v>1063038.4593303942</v>
      </c>
      <c r="H57" s="210">
        <v>1176821.147730483</v>
      </c>
      <c r="I57" s="185">
        <v>1322783.0293159899</v>
      </c>
      <c r="J57" s="185">
        <v>1516823.3932010245</v>
      </c>
      <c r="K57" s="145"/>
    </row>
    <row r="58" spans="3:11" ht="18.75" x14ac:dyDescent="0.3">
      <c r="C58" s="145"/>
      <c r="D58" s="435"/>
      <c r="E58" s="183">
        <f t="shared" si="6"/>
        <v>8.0718086769039202E-2</v>
      </c>
      <c r="F58" s="185">
        <v>875771.46042985015</v>
      </c>
      <c r="G58" s="185">
        <v>948029.65789657575</v>
      </c>
      <c r="H58" s="185">
        <v>1036093.0218900117</v>
      </c>
      <c r="I58" s="185">
        <v>1145783.9649229413</v>
      </c>
      <c r="J58" s="185">
        <v>1286185.1035333145</v>
      </c>
      <c r="K58" s="145"/>
    </row>
    <row r="59" spans="3:11" ht="18.75" x14ac:dyDescent="0.3">
      <c r="C59" s="145"/>
      <c r="D59" s="435"/>
      <c r="E59" s="183">
        <f t="shared" si="6"/>
        <v>8.6077086769039204E-2</v>
      </c>
      <c r="F59" s="185">
        <v>796602.53897268092</v>
      </c>
      <c r="G59" s="185">
        <v>855053.20945296483</v>
      </c>
      <c r="H59" s="185">
        <v>924947.49862367765</v>
      </c>
      <c r="I59" s="185">
        <v>1010010.7782995967</v>
      </c>
      <c r="J59" s="185">
        <v>1115782.2645127021</v>
      </c>
      <c r="K59" s="145"/>
    </row>
    <row r="60" spans="3:11" ht="18.75" x14ac:dyDescent="0.3">
      <c r="C60" s="145"/>
    </row>
    <row r="61" spans="3:11" ht="18.75" x14ac:dyDescent="0.3">
      <c r="C61" s="181" t="s">
        <v>743</v>
      </c>
      <c r="D61" s="145"/>
      <c r="E61" s="145"/>
    </row>
    <row r="62" spans="3:11" ht="18.75" x14ac:dyDescent="0.3">
      <c r="D62" s="357"/>
      <c r="E62" s="357"/>
      <c r="F62" s="420" t="s">
        <v>235</v>
      </c>
      <c r="G62" s="420"/>
      <c r="H62" s="420"/>
      <c r="I62" s="420"/>
      <c r="J62" s="420"/>
    </row>
    <row r="63" spans="3:11" ht="18.75" x14ac:dyDescent="0.3">
      <c r="C63" s="145"/>
      <c r="D63" s="292"/>
      <c r="E63" s="253">
        <f ca="1">N36</f>
        <v>1797183.8885088679</v>
      </c>
      <c r="F63" s="183">
        <f t="shared" ref="F63:J63" si="7">F45</f>
        <v>2.5000000000000001E-2</v>
      </c>
      <c r="G63" s="183">
        <f t="shared" si="7"/>
        <v>3.0000000000000002E-2</v>
      </c>
      <c r="H63" s="183">
        <f t="shared" si="7"/>
        <v>3.5000000000000003E-2</v>
      </c>
      <c r="I63" s="183">
        <f t="shared" si="7"/>
        <v>0.04</v>
      </c>
      <c r="J63" s="183">
        <f t="shared" si="7"/>
        <v>4.4999999999999998E-2</v>
      </c>
    </row>
    <row r="64" spans="3:11" ht="18.75" x14ac:dyDescent="0.3">
      <c r="C64" s="145"/>
      <c r="D64" s="435" t="s">
        <v>218</v>
      </c>
      <c r="E64" s="183">
        <f t="shared" ref="E64:E68" si="8">E46</f>
        <v>6.4641086769039194E-2</v>
      </c>
      <c r="F64" s="185">
        <f t="dataTable" ref="F64:J68" dt2D="1" dtr="1" r1="D18" r2="D17" ca="1"/>
        <v>1862539.0802123258</v>
      </c>
      <c r="G64" s="185">
        <v>2020425.9119316507</v>
      </c>
      <c r="H64" s="185">
        <v>2231578.9524609176</v>
      </c>
      <c r="I64" s="185">
        <v>2528423.4409804461</v>
      </c>
      <c r="J64" s="185">
        <v>2976402.3814832806</v>
      </c>
    </row>
    <row r="65" spans="3:10" ht="19.5" thickBot="1" x14ac:dyDescent="0.35">
      <c r="C65" s="145"/>
      <c r="D65" s="435"/>
      <c r="E65" s="183">
        <f t="shared" si="8"/>
        <v>7.0000086769039196E-2</v>
      </c>
      <c r="F65" s="185">
        <v>1711244.0960691585</v>
      </c>
      <c r="G65" s="185">
        <v>1829299.6231081341</v>
      </c>
      <c r="H65" s="185">
        <v>1981085.2171089454</v>
      </c>
      <c r="I65" s="185">
        <v>2183465.8627738929</v>
      </c>
      <c r="J65" s="185">
        <v>2466798.4857398071</v>
      </c>
    </row>
    <row r="66" spans="3:10" ht="19.5" thickBot="1" x14ac:dyDescent="0.35">
      <c r="C66" s="145"/>
      <c r="D66" s="435"/>
      <c r="E66" s="183">
        <f t="shared" si="8"/>
        <v>7.5359086769039199E-2</v>
      </c>
      <c r="F66" s="185">
        <v>1592212.7833089544</v>
      </c>
      <c r="G66" s="185">
        <v>1683401.2001087801</v>
      </c>
      <c r="H66" s="210">
        <v>1797183.8885088689</v>
      </c>
      <c r="I66" s="185">
        <v>1943145.7700943756</v>
      </c>
      <c r="J66" s="185">
        <v>2137186.1339794104</v>
      </c>
    </row>
    <row r="67" spans="3:10" ht="18.75" x14ac:dyDescent="0.3">
      <c r="C67" s="145"/>
      <c r="D67" s="435"/>
      <c r="E67" s="183">
        <f t="shared" si="8"/>
        <v>8.0718086769039202E-2</v>
      </c>
      <c r="F67" s="185">
        <v>1496134.2012082359</v>
      </c>
      <c r="G67" s="185">
        <v>1568392.3986749616</v>
      </c>
      <c r="H67" s="185">
        <v>1656455.7626683975</v>
      </c>
      <c r="I67" s="185">
        <v>1766146.705701327</v>
      </c>
      <c r="J67" s="185">
        <v>1906547.8443117002</v>
      </c>
    </row>
    <row r="68" spans="3:10" ht="18.75" x14ac:dyDescent="0.3">
      <c r="C68" s="145"/>
      <c r="D68" s="435"/>
      <c r="E68" s="183">
        <f t="shared" si="8"/>
        <v>8.6077086769039204E-2</v>
      </c>
      <c r="F68" s="185">
        <v>1416965.2797510666</v>
      </c>
      <c r="G68" s="185">
        <v>1475415.9502313505</v>
      </c>
      <c r="H68" s="185">
        <v>1545310.2394020634</v>
      </c>
      <c r="I68" s="185">
        <v>1630373.5190779825</v>
      </c>
      <c r="J68" s="185">
        <v>1736145.005291088</v>
      </c>
    </row>
  </sheetData>
  <sheetProtection algorithmName="SHA-512" hashValue="b3l/D2f730S1ViILxASrd+BHkVHzFV8GUQtZgTLa3EsOX0yrRx4sBs8py4YxCSU5cByTpiR4qj4gfqj3BHVyXQ==" saltValue="Hvpmok+kBBSl4BaZTJZgvg==" spinCount="100000" sheet="1" objects="1" scenarios="1" selectLockedCells="1" selectUnlockedCells="1"/>
  <mergeCells count="6">
    <mergeCell ref="D64:D68"/>
    <mergeCell ref="F44:J44"/>
    <mergeCell ref="D46:D50"/>
    <mergeCell ref="F53:J53"/>
    <mergeCell ref="D55:D59"/>
    <mergeCell ref="F62:J62"/>
  </mergeCells>
  <conditionalFormatting sqref="F46:J50">
    <cfRule type="colorScale" priority="4">
      <colorScale>
        <cfvo type="min"/>
        <cfvo type="percentile" val="50"/>
        <cfvo type="max"/>
        <color rgb="FFF8696B"/>
        <color rgb="FFFCFCFF"/>
        <color rgb="FF5A8AC6"/>
      </colorScale>
    </cfRule>
  </conditionalFormatting>
  <conditionalFormatting sqref="F55:J59">
    <cfRule type="colorScale" priority="2">
      <colorScale>
        <cfvo type="min"/>
        <cfvo type="percentile" val="50"/>
        <cfvo type="max"/>
        <color rgb="FFF8696B"/>
        <color rgb="FFFCFCFF"/>
        <color rgb="FF5A8AC6"/>
      </colorScale>
    </cfRule>
  </conditionalFormatting>
  <conditionalFormatting sqref="F64:J68">
    <cfRule type="colorScale" priority="1">
      <colorScale>
        <cfvo type="min"/>
        <cfvo type="percentile" val="50"/>
        <cfvo type="max"/>
        <color rgb="FFF8696B"/>
        <color rgb="FFFCFCFF"/>
        <color rgb="FF5A8AC6"/>
      </colorScale>
    </cfRule>
  </conditionalFormatting>
  <pageMargins left="0.25" right="0.25" top="0.75" bottom="0.75" header="0.3" footer="0.3"/>
  <pageSetup scale="40" orientation="landscape" r:id="rId1"/>
  <ignoredErrors>
    <ignoredError xmlns:x16r3="http://schemas.microsoft.com/office/spreadsheetml/2018/08/main" sqref="G20:N20" x16r3:misleadingFormat="1"/>
  </ignoredErrors>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507FB-0B4B-438C-A60C-E3D6119E19D1}">
  <sheetPr>
    <tabColor rgb="FF92D050"/>
  </sheetPr>
  <dimension ref="B1:P264"/>
  <sheetViews>
    <sheetView showGridLines="0" workbookViewId="0">
      <selection activeCell="H15" sqref="H15"/>
    </sheetView>
  </sheetViews>
  <sheetFormatPr defaultRowHeight="15" x14ac:dyDescent="0.25"/>
  <cols>
    <col min="1" max="1" width="2.28515625" customWidth="1"/>
    <col min="2" max="2" width="10.7109375" bestFit="1" customWidth="1"/>
    <col min="3" max="3" width="14.7109375" customWidth="1"/>
    <col min="4" max="4" width="13.5703125" customWidth="1"/>
    <col min="5" max="6" width="18.7109375" customWidth="1"/>
    <col min="7" max="7" width="35.140625" bestFit="1" customWidth="1"/>
    <col min="8" max="8" width="28.7109375" bestFit="1" customWidth="1"/>
    <col min="9" max="9" width="20" customWidth="1"/>
    <col min="10" max="10" width="14.5703125" bestFit="1" customWidth="1"/>
    <col min="11" max="12" width="12" bestFit="1" customWidth="1"/>
    <col min="13" max="13" width="13.42578125" bestFit="1" customWidth="1"/>
    <col min="14" max="14" width="12" bestFit="1" customWidth="1"/>
    <col min="15" max="15" width="12.7109375" bestFit="1" customWidth="1"/>
    <col min="16" max="16" width="12.5703125" bestFit="1" customWidth="1"/>
  </cols>
  <sheetData>
    <row r="1" spans="2:10" ht="15.75" thickBot="1" x14ac:dyDescent="0.3">
      <c r="B1" s="436" t="s">
        <v>690</v>
      </c>
      <c r="C1" s="437"/>
      <c r="D1" s="437"/>
      <c r="E1" s="437" t="s">
        <v>399</v>
      </c>
      <c r="F1" s="438"/>
      <c r="H1" s="439" t="s">
        <v>400</v>
      </c>
      <c r="I1" s="439"/>
      <c r="J1" s="439"/>
    </row>
    <row r="2" spans="2:10" ht="15.75" thickBot="1" x14ac:dyDescent="0.3">
      <c r="B2" s="264" t="s">
        <v>202</v>
      </c>
      <c r="C2" s="262" t="s">
        <v>200</v>
      </c>
      <c r="D2" s="262" t="s">
        <v>396</v>
      </c>
      <c r="E2" s="262" t="s">
        <v>397</v>
      </c>
      <c r="F2" s="263" t="s">
        <v>398</v>
      </c>
      <c r="G2" s="187"/>
    </row>
    <row r="3" spans="2:10" ht="15.75" thickBot="1" x14ac:dyDescent="0.3">
      <c r="B3" s="186" t="s">
        <v>236</v>
      </c>
      <c r="C3" s="188">
        <v>219.39</v>
      </c>
      <c r="D3">
        <v>6204.95</v>
      </c>
      <c r="G3" s="189" t="s">
        <v>654</v>
      </c>
    </row>
    <row r="4" spans="2:10" x14ac:dyDescent="0.25">
      <c r="B4" s="186" t="s">
        <v>237</v>
      </c>
      <c r="C4" s="188">
        <v>223.3</v>
      </c>
      <c r="D4">
        <v>6173.07</v>
      </c>
      <c r="E4">
        <f>(C4-C3)/C3</f>
        <v>1.7822143215278842E-2</v>
      </c>
      <c r="F4">
        <f>(D4-D3)/D3</f>
        <v>-5.1378335038961007E-3</v>
      </c>
      <c r="G4" s="191" t="s">
        <v>655</v>
      </c>
      <c r="H4" s="199">
        <f>_xlfn.STDEV.P(E4:E264)</f>
        <v>4.5602580440985946E-2</v>
      </c>
      <c r="I4" s="194" t="s">
        <v>661</v>
      </c>
    </row>
    <row r="5" spans="2:10" ht="15.75" thickBot="1" x14ac:dyDescent="0.3">
      <c r="B5" s="186" t="s">
        <v>238</v>
      </c>
      <c r="C5" s="188">
        <v>209.69</v>
      </c>
      <c r="D5">
        <v>5967.84</v>
      </c>
      <c r="E5">
        <f t="shared" ref="E5:E68" si="0">(C5-C4)/C4</f>
        <v>-6.0949395432154108E-2</v>
      </c>
      <c r="F5">
        <f t="shared" ref="F5:F68" si="1">(D5-D4)/D4</f>
        <v>-3.3246018593665647E-2</v>
      </c>
      <c r="G5" s="192" t="s">
        <v>656</v>
      </c>
      <c r="H5" s="200">
        <f>_xlfn.STDEV.P(F4:F264)</f>
        <v>2.3200061803455317E-2</v>
      </c>
      <c r="I5" s="195" t="s">
        <v>662</v>
      </c>
    </row>
    <row r="6" spans="2:10" ht="15.75" thickBot="1" x14ac:dyDescent="0.3">
      <c r="B6" s="186" t="s">
        <v>239</v>
      </c>
      <c r="C6" s="188" t="s">
        <v>401</v>
      </c>
      <c r="D6">
        <v>5976.97</v>
      </c>
      <c r="E6">
        <f t="shared" si="0"/>
        <v>1.1493156564452271E-2</v>
      </c>
      <c r="F6">
        <f t="shared" si="1"/>
        <v>1.5298667524598698E-3</v>
      </c>
      <c r="G6" s="193" t="s">
        <v>657</v>
      </c>
      <c r="H6" s="201">
        <f>CORREL(E4:E264,F4:F264)</f>
        <v>0.68654072012563006</v>
      </c>
    </row>
    <row r="7" spans="2:10" ht="15.75" thickBot="1" x14ac:dyDescent="0.3">
      <c r="B7" s="186">
        <v>45814</v>
      </c>
      <c r="C7" s="188" t="s">
        <v>402</v>
      </c>
      <c r="D7">
        <v>6000.36</v>
      </c>
      <c r="E7">
        <f t="shared" si="0"/>
        <v>6.9306930693069256E-3</v>
      </c>
      <c r="F7">
        <f t="shared" si="1"/>
        <v>3.9133540907850331E-3</v>
      </c>
      <c r="G7" s="190" t="s">
        <v>209</v>
      </c>
      <c r="H7" s="202">
        <f>H6*(H4/H5)</f>
        <v>1.349480388490973</v>
      </c>
    </row>
    <row r="8" spans="2:10" x14ac:dyDescent="0.25">
      <c r="B8" s="186" t="s">
        <v>240</v>
      </c>
      <c r="C8" s="188" t="s">
        <v>403</v>
      </c>
      <c r="D8">
        <v>5911.69</v>
      </c>
      <c r="E8">
        <f t="shared" si="0"/>
        <v>-4.0080535655756908E-2</v>
      </c>
      <c r="F8">
        <f t="shared" si="1"/>
        <v>-1.4777446686532154E-2</v>
      </c>
    </row>
    <row r="9" spans="2:10" x14ac:dyDescent="0.25">
      <c r="B9" s="186" t="s">
        <v>241</v>
      </c>
      <c r="C9" s="188" t="s">
        <v>404</v>
      </c>
      <c r="D9">
        <v>5802.82</v>
      </c>
      <c r="E9">
        <f t="shared" si="0"/>
        <v>-1.9608799570752559E-2</v>
      </c>
      <c r="F9">
        <f t="shared" si="1"/>
        <v>-1.8416053615801894E-2</v>
      </c>
      <c r="G9" s="189" t="s">
        <v>658</v>
      </c>
      <c r="H9" s="238" t="s">
        <v>659</v>
      </c>
    </row>
    <row r="10" spans="2:10" x14ac:dyDescent="0.25">
      <c r="B10" s="186" t="s">
        <v>242</v>
      </c>
      <c r="C10" s="188" t="s">
        <v>405</v>
      </c>
      <c r="D10">
        <v>5958.38</v>
      </c>
      <c r="E10">
        <f t="shared" si="0"/>
        <v>2.2886710781630897E-2</v>
      </c>
      <c r="F10">
        <f t="shared" si="1"/>
        <v>2.6807655588145143E-2</v>
      </c>
      <c r="G10" s="189" t="s">
        <v>209</v>
      </c>
      <c r="H10" s="203">
        <f>SLOPE(E4:E264,F4:F264)</f>
        <v>1.3494803884909727</v>
      </c>
    </row>
    <row r="11" spans="2:10" x14ac:dyDescent="0.25">
      <c r="B11" s="186">
        <v>45905</v>
      </c>
      <c r="C11" s="188" t="s">
        <v>406</v>
      </c>
      <c r="D11">
        <v>5659.91</v>
      </c>
      <c r="E11">
        <f t="shared" si="0"/>
        <v>-6.0946544092611514E-2</v>
      </c>
      <c r="F11">
        <f t="shared" si="1"/>
        <v>-5.0092474800197413E-2</v>
      </c>
    </row>
    <row r="12" spans="2:10" x14ac:dyDescent="0.25">
      <c r="B12" s="186">
        <v>45693</v>
      </c>
      <c r="C12" s="188" t="s">
        <v>407</v>
      </c>
      <c r="D12">
        <v>5686.67</v>
      </c>
      <c r="E12">
        <f t="shared" si="0"/>
        <v>-1.5953589557650538E-2</v>
      </c>
      <c r="F12">
        <f t="shared" si="1"/>
        <v>4.727990374405285E-3</v>
      </c>
    </row>
    <row r="13" spans="2:10" x14ac:dyDescent="0.25">
      <c r="B13" s="186" t="s">
        <v>243</v>
      </c>
      <c r="C13" s="188" t="s">
        <v>408</v>
      </c>
      <c r="D13">
        <v>5525.21</v>
      </c>
      <c r="E13">
        <f t="shared" si="0"/>
        <v>-5.2110748499841078E-3</v>
      </c>
      <c r="F13">
        <f t="shared" si="1"/>
        <v>-2.8392714892898661E-2</v>
      </c>
      <c r="G13" s="189"/>
    </row>
    <row r="14" spans="2:10" x14ac:dyDescent="0.25">
      <c r="B14" s="186" t="s">
        <v>244</v>
      </c>
      <c r="C14" s="188" t="s">
        <v>409</v>
      </c>
      <c r="D14">
        <v>5282.7</v>
      </c>
      <c r="E14">
        <f t="shared" si="0"/>
        <v>-8.6671252447219405E-2</v>
      </c>
      <c r="F14">
        <f t="shared" si="1"/>
        <v>-4.3891544393787785E-2</v>
      </c>
    </row>
    <row r="15" spans="2:10" x14ac:dyDescent="0.25">
      <c r="B15" s="186">
        <v>45965</v>
      </c>
      <c r="C15" s="188" t="s">
        <v>410</v>
      </c>
      <c r="D15">
        <v>5363.36</v>
      </c>
      <c r="E15">
        <f t="shared" si="0"/>
        <v>7.1027171079311682E-2</v>
      </c>
      <c r="F15">
        <f t="shared" si="1"/>
        <v>1.5268707289832824E-2</v>
      </c>
    </row>
    <row r="16" spans="2:10" x14ac:dyDescent="0.25">
      <c r="B16" s="186">
        <v>45751</v>
      </c>
      <c r="C16" s="188" t="s">
        <v>411</v>
      </c>
      <c r="D16">
        <v>5074.08</v>
      </c>
      <c r="E16">
        <f t="shared" si="0"/>
        <v>-7.5025693730729731E-2</v>
      </c>
      <c r="F16">
        <f t="shared" si="1"/>
        <v>-5.3936338414725053E-2</v>
      </c>
    </row>
    <row r="17" spans="2:13" x14ac:dyDescent="0.25">
      <c r="B17" s="186" t="s">
        <v>245</v>
      </c>
      <c r="C17" s="188" t="s">
        <v>412</v>
      </c>
      <c r="D17">
        <v>5580.94</v>
      </c>
      <c r="E17">
        <f t="shared" si="0"/>
        <v>0.12701754385964911</v>
      </c>
      <c r="F17">
        <f t="shared" si="1"/>
        <v>9.989200012613117E-2</v>
      </c>
      <c r="G17" s="189" t="s">
        <v>660</v>
      </c>
      <c r="H17" s="238" t="s">
        <v>663</v>
      </c>
    </row>
    <row r="18" spans="2:13" x14ac:dyDescent="0.25">
      <c r="B18" s="186" t="s">
        <v>246</v>
      </c>
      <c r="C18" s="188" t="s">
        <v>413</v>
      </c>
      <c r="D18">
        <v>5667.56</v>
      </c>
      <c r="E18">
        <f t="shared" si="0"/>
        <v>1.8109173931091786E-2</v>
      </c>
      <c r="F18">
        <f t="shared" si="1"/>
        <v>1.5520682895713053E-2</v>
      </c>
      <c r="G18" t="s">
        <v>209</v>
      </c>
      <c r="H18" s="203">
        <f>I37</f>
        <v>1.349480388490973</v>
      </c>
    </row>
    <row r="19" spans="2:13" x14ac:dyDescent="0.25">
      <c r="B19" s="186" t="s">
        <v>247</v>
      </c>
      <c r="C19" s="188" t="s">
        <v>414</v>
      </c>
      <c r="D19">
        <v>5638.94</v>
      </c>
      <c r="E19">
        <f t="shared" si="0"/>
        <v>8.8680495387593941E-3</v>
      </c>
      <c r="F19">
        <f t="shared" si="1"/>
        <v>-5.0497921504140753E-3</v>
      </c>
    </row>
    <row r="20" spans="2:13" x14ac:dyDescent="0.25">
      <c r="B20" s="186">
        <v>45841</v>
      </c>
      <c r="C20" s="188" t="s">
        <v>415</v>
      </c>
      <c r="D20">
        <v>5770.2</v>
      </c>
      <c r="E20">
        <f t="shared" si="0"/>
        <v>6.56731497852999E-3</v>
      </c>
      <c r="F20">
        <f t="shared" si="1"/>
        <v>2.3277424480487509E-2</v>
      </c>
      <c r="H20" t="s">
        <v>664</v>
      </c>
    </row>
    <row r="21" spans="2:13" ht="15.75" thickBot="1" x14ac:dyDescent="0.3">
      <c r="B21" s="186" t="s">
        <v>248</v>
      </c>
      <c r="C21" s="188" t="s">
        <v>416</v>
      </c>
      <c r="D21">
        <v>5954.5</v>
      </c>
      <c r="E21">
        <f t="shared" si="0"/>
        <v>6.5395232120451702E-2</v>
      </c>
      <c r="F21">
        <f t="shared" si="1"/>
        <v>3.193996741880701E-2</v>
      </c>
    </row>
    <row r="22" spans="2:13" x14ac:dyDescent="0.25">
      <c r="B22" s="186" t="s">
        <v>249</v>
      </c>
      <c r="C22" s="188" t="s">
        <v>417</v>
      </c>
      <c r="D22">
        <v>6013.13</v>
      </c>
      <c r="E22">
        <f t="shared" si="0"/>
        <v>2.0256265309968019E-2</v>
      </c>
      <c r="F22">
        <f t="shared" si="1"/>
        <v>9.8463347048450937E-3</v>
      </c>
      <c r="H22" s="198" t="s">
        <v>665</v>
      </c>
      <c r="I22" s="198"/>
    </row>
    <row r="23" spans="2:13" x14ac:dyDescent="0.25">
      <c r="B23" s="186" t="s">
        <v>250</v>
      </c>
      <c r="C23" s="188" t="s">
        <v>418</v>
      </c>
      <c r="D23">
        <v>6114.63</v>
      </c>
      <c r="E23">
        <f t="shared" si="0"/>
        <v>5.5868501246652477E-2</v>
      </c>
      <c r="F23">
        <f t="shared" si="1"/>
        <v>1.6879728194800377E-2</v>
      </c>
      <c r="H23" t="s">
        <v>666</v>
      </c>
      <c r="I23">
        <v>0.68654072012563072</v>
      </c>
    </row>
    <row r="24" spans="2:13" x14ac:dyDescent="0.25">
      <c r="B24" s="186">
        <v>45840</v>
      </c>
      <c r="C24" s="188" t="s">
        <v>419</v>
      </c>
      <c r="D24">
        <v>6025.99</v>
      </c>
      <c r="E24">
        <f t="shared" si="0"/>
        <v>2.0552737449711336E-3</v>
      </c>
      <c r="F24">
        <f t="shared" si="1"/>
        <v>-1.4496379993556491E-2</v>
      </c>
      <c r="H24" t="s">
        <v>667</v>
      </c>
      <c r="I24">
        <v>0.4713381603906196</v>
      </c>
    </row>
    <row r="25" spans="2:13" x14ac:dyDescent="0.25">
      <c r="B25" s="186" t="s">
        <v>251</v>
      </c>
      <c r="C25" s="188" t="s">
        <v>420</v>
      </c>
      <c r="D25">
        <v>6040.53</v>
      </c>
      <c r="E25">
        <f t="shared" si="0"/>
        <v>3.7224525420030553E-2</v>
      </c>
      <c r="F25">
        <f t="shared" si="1"/>
        <v>2.4128815348183393E-3</v>
      </c>
      <c r="H25" t="s">
        <v>668</v>
      </c>
      <c r="I25">
        <v>0.46929699498672239</v>
      </c>
    </row>
    <row r="26" spans="2:13" x14ac:dyDescent="0.25">
      <c r="B26" s="186" t="s">
        <v>252</v>
      </c>
      <c r="C26" s="188" t="s">
        <v>421</v>
      </c>
      <c r="D26">
        <v>6101.24</v>
      </c>
      <c r="E26">
        <f t="shared" si="0"/>
        <v>-1.1906765398855657E-2</v>
      </c>
      <c r="F26">
        <f t="shared" si="1"/>
        <v>1.0050442593613481E-2</v>
      </c>
      <c r="H26" t="s">
        <v>669</v>
      </c>
      <c r="I26">
        <v>3.328501608448179E-2</v>
      </c>
    </row>
    <row r="27" spans="2:13" ht="15.75" thickBot="1" x14ac:dyDescent="0.3">
      <c r="B27" s="186" t="s">
        <v>253</v>
      </c>
      <c r="C27" s="188" t="s">
        <v>422</v>
      </c>
      <c r="D27">
        <v>5996.66</v>
      </c>
      <c r="E27">
        <f t="shared" si="0"/>
        <v>-3.7939110070257596E-2</v>
      </c>
      <c r="F27">
        <f t="shared" si="1"/>
        <v>-1.7140777940221976E-2</v>
      </c>
      <c r="H27" s="196" t="s">
        <v>670</v>
      </c>
      <c r="I27" s="196">
        <v>261</v>
      </c>
    </row>
    <row r="28" spans="2:13" x14ac:dyDescent="0.25">
      <c r="B28" s="186">
        <v>45931</v>
      </c>
      <c r="C28" s="188" t="s">
        <v>423</v>
      </c>
      <c r="D28">
        <v>5827.04</v>
      </c>
      <c r="E28">
        <f t="shared" si="0"/>
        <v>-3.0981676551296806E-2</v>
      </c>
      <c r="F28">
        <f t="shared" si="1"/>
        <v>-2.8285745731790678E-2</v>
      </c>
    </row>
    <row r="29" spans="2:13" ht="15.75" thickBot="1" x14ac:dyDescent="0.3">
      <c r="B29" s="186">
        <v>45717</v>
      </c>
      <c r="C29" s="188" t="s">
        <v>424</v>
      </c>
      <c r="D29">
        <v>5942.47</v>
      </c>
      <c r="E29">
        <f t="shared" si="0"/>
        <v>2.3979172375993424E-2</v>
      </c>
      <c r="F29">
        <f t="shared" si="1"/>
        <v>1.980937148191883E-2</v>
      </c>
      <c r="H29" t="s">
        <v>671</v>
      </c>
    </row>
    <row r="30" spans="2:13" x14ac:dyDescent="0.25">
      <c r="B30" s="186" t="s">
        <v>254</v>
      </c>
      <c r="C30" s="188" t="s">
        <v>425</v>
      </c>
      <c r="D30">
        <v>5970.84</v>
      </c>
      <c r="E30">
        <f t="shared" si="0"/>
        <v>-1.9626209911235903E-3</v>
      </c>
      <c r="F30">
        <f t="shared" si="1"/>
        <v>4.7741090825868518E-3</v>
      </c>
      <c r="H30" s="197"/>
      <c r="I30" s="197" t="s">
        <v>676</v>
      </c>
      <c r="J30" s="197" t="s">
        <v>677</v>
      </c>
      <c r="K30" s="197" t="s">
        <v>678</v>
      </c>
      <c r="L30" s="197" t="s">
        <v>679</v>
      </c>
      <c r="M30" s="197" t="s">
        <v>680</v>
      </c>
    </row>
    <row r="31" spans="2:13" x14ac:dyDescent="0.25">
      <c r="B31" s="186" t="s">
        <v>255</v>
      </c>
      <c r="C31" s="188" t="s">
        <v>426</v>
      </c>
      <c r="D31">
        <v>5930.85</v>
      </c>
      <c r="E31">
        <f t="shared" si="0"/>
        <v>5.2290502793295533E-3</v>
      </c>
      <c r="F31">
        <f t="shared" si="1"/>
        <v>-6.6975500934541507E-3</v>
      </c>
      <c r="H31" t="s">
        <v>672</v>
      </c>
      <c r="I31">
        <v>1</v>
      </c>
      <c r="J31">
        <v>0.2558302798930403</v>
      </c>
      <c r="K31">
        <v>0.2558302798930403</v>
      </c>
      <c r="L31">
        <v>230.91620085794514</v>
      </c>
      <c r="M31">
        <v>1.0183662540393661E-37</v>
      </c>
    </row>
    <row r="32" spans="2:13" x14ac:dyDescent="0.25">
      <c r="B32" s="186" t="s">
        <v>256</v>
      </c>
      <c r="C32" s="188" t="s">
        <v>427</v>
      </c>
      <c r="D32">
        <v>6051.09</v>
      </c>
      <c r="E32">
        <f t="shared" si="0"/>
        <v>1.1292904143695628E-2</v>
      </c>
      <c r="F32">
        <f t="shared" si="1"/>
        <v>2.0273653860745051E-2</v>
      </c>
      <c r="H32" t="s">
        <v>673</v>
      </c>
      <c r="I32">
        <v>259</v>
      </c>
      <c r="J32">
        <v>0.28694410459775077</v>
      </c>
      <c r="K32">
        <v>1.1078922957442115E-3</v>
      </c>
    </row>
    <row r="33" spans="2:16" ht="15.75" thickBot="1" x14ac:dyDescent="0.3">
      <c r="B33" s="186">
        <v>45455</v>
      </c>
      <c r="C33" s="188" t="s">
        <v>428</v>
      </c>
      <c r="D33">
        <v>6090.27</v>
      </c>
      <c r="E33">
        <f t="shared" si="0"/>
        <v>-1.8904422755649645E-3</v>
      </c>
      <c r="F33">
        <f t="shared" si="1"/>
        <v>6.4748665116533205E-3</v>
      </c>
      <c r="H33" s="196" t="s">
        <v>674</v>
      </c>
      <c r="I33" s="196">
        <v>260</v>
      </c>
      <c r="J33" s="196">
        <v>0.54277438449079107</v>
      </c>
      <c r="K33" s="196"/>
      <c r="L33" s="196"/>
      <c r="M33" s="196"/>
    </row>
    <row r="34" spans="2:16" ht="15.75" thickBot="1" x14ac:dyDescent="0.3">
      <c r="B34" s="186" t="s">
        <v>257</v>
      </c>
      <c r="C34" s="188" t="s">
        <v>429</v>
      </c>
      <c r="D34">
        <v>6032.38</v>
      </c>
      <c r="E34">
        <f t="shared" si="0"/>
        <v>-8.4306038849491324E-2</v>
      </c>
      <c r="F34">
        <f t="shared" si="1"/>
        <v>-9.505325708055689E-3</v>
      </c>
    </row>
    <row r="35" spans="2:16" x14ac:dyDescent="0.25">
      <c r="B35" s="186" t="s">
        <v>258</v>
      </c>
      <c r="C35" s="188" t="s">
        <v>430</v>
      </c>
      <c r="D35">
        <v>5969.34</v>
      </c>
      <c r="E35">
        <f t="shared" si="0"/>
        <v>-5.1806243686564925E-2</v>
      </c>
      <c r="F35">
        <f t="shared" si="1"/>
        <v>-1.045027004266972E-2</v>
      </c>
      <c r="H35" s="197"/>
      <c r="I35" s="197" t="s">
        <v>681</v>
      </c>
      <c r="J35" s="197" t="s">
        <v>669</v>
      </c>
      <c r="K35" s="197" t="s">
        <v>682</v>
      </c>
      <c r="L35" s="197" t="s">
        <v>683</v>
      </c>
      <c r="M35" s="197" t="s">
        <v>684</v>
      </c>
      <c r="N35" s="197" t="s">
        <v>685</v>
      </c>
      <c r="O35" s="197" t="s">
        <v>686</v>
      </c>
      <c r="P35" s="197" t="s">
        <v>687</v>
      </c>
    </row>
    <row r="36" spans="2:16" x14ac:dyDescent="0.25">
      <c r="B36" s="186" t="s">
        <v>259</v>
      </c>
      <c r="C36" s="188" t="s">
        <v>431</v>
      </c>
      <c r="D36">
        <v>5870.62</v>
      </c>
      <c r="E36">
        <f t="shared" si="0"/>
        <v>2.7851055194805241E-2</v>
      </c>
      <c r="F36">
        <f t="shared" si="1"/>
        <v>-1.6537841704443078E-2</v>
      </c>
      <c r="H36" t="s">
        <v>675</v>
      </c>
      <c r="I36">
        <v>2.6039889758728697E-3</v>
      </c>
      <c r="J36">
        <v>2.07083166330941E-3</v>
      </c>
      <c r="K36">
        <v>1.2574604792894741</v>
      </c>
      <c r="L36">
        <v>0.20971958766580615</v>
      </c>
      <c r="M36">
        <v>-1.4738214085323943E-3</v>
      </c>
      <c r="N36">
        <v>6.6817993602781341E-3</v>
      </c>
      <c r="O36">
        <v>-1.4738214085323943E-3</v>
      </c>
      <c r="P36">
        <v>6.6817993602781341E-3</v>
      </c>
    </row>
    <row r="37" spans="2:16" ht="15.75" thickBot="1" x14ac:dyDescent="0.3">
      <c r="B37" s="186">
        <v>45515</v>
      </c>
      <c r="C37" s="188" t="s">
        <v>432</v>
      </c>
      <c r="D37">
        <v>5995.54</v>
      </c>
      <c r="E37">
        <f t="shared" si="0"/>
        <v>2.7491239326785415E-2</v>
      </c>
      <c r="F37">
        <f t="shared" si="1"/>
        <v>2.127884277980862E-2</v>
      </c>
      <c r="H37" s="196" t="s">
        <v>688</v>
      </c>
      <c r="I37" s="196">
        <v>1.349480388490973</v>
      </c>
      <c r="J37" s="196">
        <v>8.8805400180958435E-2</v>
      </c>
      <c r="K37" s="196">
        <v>15.195927114129791</v>
      </c>
      <c r="L37" s="196">
        <v>1.0183662540394241E-37</v>
      </c>
      <c r="M37" s="196">
        <v>1.1746078532360056</v>
      </c>
      <c r="N37" s="196">
        <v>1.5243529237459403</v>
      </c>
      <c r="O37" s="196">
        <v>1.1746078532360056</v>
      </c>
      <c r="P37" s="196">
        <v>1.5243529237459403</v>
      </c>
    </row>
    <row r="38" spans="2:16" x14ac:dyDescent="0.25">
      <c r="B38" s="186">
        <v>45302</v>
      </c>
      <c r="C38" s="188" t="s">
        <v>433</v>
      </c>
      <c r="D38">
        <v>5728.8</v>
      </c>
      <c r="E38">
        <f t="shared" si="0"/>
        <v>-4.9236237871073112E-2</v>
      </c>
      <c r="F38">
        <f t="shared" si="1"/>
        <v>-4.448973737144607E-2</v>
      </c>
    </row>
    <row r="39" spans="2:16" x14ac:dyDescent="0.25">
      <c r="B39" s="186" t="s">
        <v>260</v>
      </c>
      <c r="C39" s="188" t="s">
        <v>434</v>
      </c>
      <c r="D39">
        <v>5808.12</v>
      </c>
      <c r="E39">
        <f t="shared" si="0"/>
        <v>-5.1028141262062315E-2</v>
      </c>
      <c r="F39">
        <f t="shared" si="1"/>
        <v>1.384583158776702E-2</v>
      </c>
    </row>
    <row r="40" spans="2:16" x14ac:dyDescent="0.25">
      <c r="B40" s="186" t="s">
        <v>261</v>
      </c>
      <c r="C40" s="188" t="s">
        <v>408</v>
      </c>
      <c r="D40">
        <v>5864.67</v>
      </c>
      <c r="E40">
        <f t="shared" si="0"/>
        <v>6.175797263482918E-3</v>
      </c>
      <c r="F40">
        <f t="shared" si="1"/>
        <v>9.7363690832834339E-3</v>
      </c>
    </row>
    <row r="41" spans="2:16" x14ac:dyDescent="0.25">
      <c r="B41" s="186">
        <v>45606</v>
      </c>
      <c r="C41" s="188" t="s">
        <v>435</v>
      </c>
      <c r="D41">
        <v>5815.03</v>
      </c>
      <c r="E41">
        <f t="shared" si="0"/>
        <v>-8.9951849304204402E-4</v>
      </c>
      <c r="F41">
        <f t="shared" si="1"/>
        <v>-8.4642443649856382E-3</v>
      </c>
    </row>
    <row r="42" spans="2:16" x14ac:dyDescent="0.25">
      <c r="B42" s="186">
        <v>45392</v>
      </c>
      <c r="C42" s="188" t="s">
        <v>436</v>
      </c>
      <c r="D42">
        <v>5751.07</v>
      </c>
      <c r="E42">
        <f t="shared" si="0"/>
        <v>-1.2233873530346374E-2</v>
      </c>
      <c r="F42">
        <f t="shared" si="1"/>
        <v>-1.0999083409715863E-2</v>
      </c>
    </row>
    <row r="43" spans="2:16" x14ac:dyDescent="0.25">
      <c r="B43" s="186" t="s">
        <v>262</v>
      </c>
      <c r="C43" s="188" t="s">
        <v>437</v>
      </c>
      <c r="D43">
        <v>5738.17</v>
      </c>
      <c r="E43">
        <f t="shared" si="0"/>
        <v>7.8279984987400571E-3</v>
      </c>
      <c r="F43">
        <f t="shared" si="1"/>
        <v>-2.2430608565014226E-3</v>
      </c>
    </row>
    <row r="44" spans="2:16" x14ac:dyDescent="0.25">
      <c r="B44" s="186" t="s">
        <v>263</v>
      </c>
      <c r="C44" s="188" t="s">
        <v>438</v>
      </c>
      <c r="D44">
        <v>5702.55</v>
      </c>
      <c r="E44">
        <f t="shared" si="0"/>
        <v>1.9311592275363065E-2</v>
      </c>
      <c r="F44">
        <f t="shared" si="1"/>
        <v>-6.2075539762676763E-3</v>
      </c>
    </row>
    <row r="45" spans="2:16" x14ac:dyDescent="0.25">
      <c r="B45" s="186" t="s">
        <v>264</v>
      </c>
      <c r="C45" s="188" t="s">
        <v>439</v>
      </c>
      <c r="D45">
        <v>5626.02</v>
      </c>
      <c r="E45">
        <f t="shared" si="0"/>
        <v>-2.6670146137786978E-2</v>
      </c>
      <c r="F45">
        <f t="shared" si="1"/>
        <v>-1.3420311965699511E-2</v>
      </c>
    </row>
    <row r="46" spans="2:16" x14ac:dyDescent="0.25">
      <c r="B46" s="186">
        <v>45452</v>
      </c>
      <c r="C46" s="188" t="s">
        <v>440</v>
      </c>
      <c r="D46">
        <v>5408.42</v>
      </c>
      <c r="E46">
        <f t="shared" si="0"/>
        <v>-8.0969488980642518E-2</v>
      </c>
      <c r="F46">
        <f t="shared" si="1"/>
        <v>-3.8677430936967933E-2</v>
      </c>
    </row>
    <row r="47" spans="2:16" x14ac:dyDescent="0.25">
      <c r="B47" s="186" t="s">
        <v>265</v>
      </c>
      <c r="C47" s="188" t="s">
        <v>441</v>
      </c>
      <c r="D47">
        <v>5648.4</v>
      </c>
      <c r="E47">
        <f t="shared" si="0"/>
        <v>4.1484333975144491E-2</v>
      </c>
      <c r="F47">
        <f t="shared" si="1"/>
        <v>4.4371553984342851E-2</v>
      </c>
    </row>
    <row r="48" spans="2:16" x14ac:dyDescent="0.25">
      <c r="B48" s="186" t="s">
        <v>266</v>
      </c>
      <c r="C48" s="188" t="s">
        <v>442</v>
      </c>
      <c r="D48">
        <v>5634.61</v>
      </c>
      <c r="E48">
        <f t="shared" si="0"/>
        <v>-8.1792717086835182E-3</v>
      </c>
      <c r="F48">
        <f t="shared" si="1"/>
        <v>-2.4413993343247583E-3</v>
      </c>
    </row>
    <row r="49" spans="2:6" x14ac:dyDescent="0.25">
      <c r="B49" s="186" t="s">
        <v>267</v>
      </c>
      <c r="C49" s="188" t="s">
        <v>443</v>
      </c>
      <c r="D49">
        <v>5554.25</v>
      </c>
      <c r="E49">
        <f t="shared" si="0"/>
        <v>1.1296882060557067E-4</v>
      </c>
      <c r="F49">
        <f t="shared" si="1"/>
        <v>-1.4261856632490922E-2</v>
      </c>
    </row>
    <row r="50" spans="2:6" x14ac:dyDescent="0.25">
      <c r="B50" s="186">
        <v>45543</v>
      </c>
      <c r="C50" s="188" t="s">
        <v>444</v>
      </c>
      <c r="D50">
        <v>5344.16</v>
      </c>
      <c r="E50">
        <f t="shared" si="0"/>
        <v>-5.7155766406867752E-2</v>
      </c>
      <c r="F50">
        <f t="shared" si="1"/>
        <v>-3.7825088895890563E-2</v>
      </c>
    </row>
    <row r="51" spans="2:6" x14ac:dyDescent="0.25">
      <c r="B51" s="186">
        <v>45330</v>
      </c>
      <c r="C51" s="188" t="s">
        <v>445</v>
      </c>
      <c r="D51">
        <v>5346.56</v>
      </c>
      <c r="E51">
        <f t="shared" si="0"/>
        <v>5.7505690667306094E-3</v>
      </c>
      <c r="F51">
        <f t="shared" si="1"/>
        <v>4.4908835064828633E-4</v>
      </c>
    </row>
    <row r="52" spans="2:6" x14ac:dyDescent="0.25">
      <c r="B52" s="186" t="s">
        <v>268</v>
      </c>
      <c r="C52" s="188" t="s">
        <v>446</v>
      </c>
      <c r="D52">
        <v>5459.1</v>
      </c>
      <c r="E52">
        <f t="shared" si="0"/>
        <v>8.6956521739130405E-2</v>
      </c>
      <c r="F52">
        <f t="shared" si="1"/>
        <v>2.1049048360067026E-2</v>
      </c>
    </row>
    <row r="53" spans="2:6" x14ac:dyDescent="0.25">
      <c r="B53" s="186" t="s">
        <v>269</v>
      </c>
      <c r="C53" s="188" t="s">
        <v>447</v>
      </c>
      <c r="D53">
        <v>5505</v>
      </c>
      <c r="E53">
        <f t="shared" si="0"/>
        <v>3.4520547945205231E-3</v>
      </c>
      <c r="F53">
        <f t="shared" si="1"/>
        <v>8.4079793372533254E-3</v>
      </c>
    </row>
    <row r="54" spans="2:6" x14ac:dyDescent="0.25">
      <c r="B54" s="186">
        <v>45633</v>
      </c>
      <c r="C54" s="188" t="s">
        <v>448</v>
      </c>
      <c r="D54">
        <v>5615.35</v>
      </c>
      <c r="E54">
        <f t="shared" si="0"/>
        <v>6.203243597444446E-2</v>
      </c>
      <c r="F54">
        <f t="shared" si="1"/>
        <v>2.0045413260672183E-2</v>
      </c>
    </row>
    <row r="55" spans="2:6" x14ac:dyDescent="0.25">
      <c r="B55" s="186">
        <v>45419</v>
      </c>
      <c r="C55" s="188" t="s">
        <v>449</v>
      </c>
      <c r="D55">
        <v>5567.19</v>
      </c>
      <c r="E55">
        <f t="shared" si="0"/>
        <v>2.8330505424443368E-2</v>
      </c>
      <c r="F55">
        <f t="shared" si="1"/>
        <v>-8.576491224946043E-3</v>
      </c>
    </row>
    <row r="56" spans="2:6" x14ac:dyDescent="0.25">
      <c r="B56" s="186" t="s">
        <v>270</v>
      </c>
      <c r="C56" s="188" t="s">
        <v>450</v>
      </c>
      <c r="D56">
        <v>5460.48</v>
      </c>
      <c r="E56">
        <f t="shared" si="0"/>
        <v>-3.3750000000000002E-2</v>
      </c>
      <c r="F56">
        <f t="shared" si="1"/>
        <v>-1.9167659088337213E-2</v>
      </c>
    </row>
    <row r="57" spans="2:6" x14ac:dyDescent="0.25">
      <c r="B57" s="186" t="s">
        <v>271</v>
      </c>
      <c r="C57" s="188" t="s">
        <v>451</v>
      </c>
      <c r="D57">
        <v>5464.62</v>
      </c>
      <c r="E57">
        <f t="shared" si="0"/>
        <v>-2.1578266494178461E-2</v>
      </c>
      <c r="F57">
        <f t="shared" si="1"/>
        <v>7.5817510548529209E-4</v>
      </c>
    </row>
    <row r="58" spans="2:6" x14ac:dyDescent="0.25">
      <c r="B58" s="186" t="s">
        <v>272</v>
      </c>
      <c r="C58" s="188" t="s">
        <v>452</v>
      </c>
      <c r="D58">
        <v>5431.6</v>
      </c>
      <c r="E58">
        <f t="shared" si="0"/>
        <v>-2.8665115295113262E-2</v>
      </c>
      <c r="F58">
        <f t="shared" si="1"/>
        <v>-6.0425061577931358E-3</v>
      </c>
    </row>
    <row r="59" spans="2:6" x14ac:dyDescent="0.25">
      <c r="B59" s="186">
        <v>45479</v>
      </c>
      <c r="C59" s="188" t="s">
        <v>453</v>
      </c>
      <c r="D59">
        <v>5346.99</v>
      </c>
      <c r="E59">
        <f t="shared" si="0"/>
        <v>3.4846999891103929E-3</v>
      </c>
      <c r="F59">
        <f t="shared" si="1"/>
        <v>-1.5577362103247767E-2</v>
      </c>
    </row>
    <row r="60" spans="2:6" x14ac:dyDescent="0.25">
      <c r="B60" s="186" t="s">
        <v>273</v>
      </c>
      <c r="C60" s="188" t="s">
        <v>454</v>
      </c>
      <c r="D60">
        <v>5277.51</v>
      </c>
      <c r="E60">
        <f t="shared" si="0"/>
        <v>-4.2647856755290356E-2</v>
      </c>
      <c r="F60">
        <f t="shared" si="1"/>
        <v>-1.2994226658362848E-2</v>
      </c>
    </row>
    <row r="61" spans="2:6" x14ac:dyDescent="0.25">
      <c r="B61" s="186" t="s">
        <v>274</v>
      </c>
      <c r="C61" s="188" t="s">
        <v>455</v>
      </c>
      <c r="D61">
        <v>5304.72</v>
      </c>
      <c r="E61">
        <f t="shared" si="0"/>
        <v>2.4427567445023817E-2</v>
      </c>
      <c r="F61">
        <f t="shared" si="1"/>
        <v>5.1558405384357466E-3</v>
      </c>
    </row>
    <row r="62" spans="2:6" x14ac:dyDescent="0.25">
      <c r="B62" s="186" t="s">
        <v>275</v>
      </c>
      <c r="C62" s="188" t="s">
        <v>456</v>
      </c>
      <c r="D62">
        <v>5303.27</v>
      </c>
      <c r="E62">
        <f t="shared" si="0"/>
        <v>2.1853388658367848E-2</v>
      </c>
      <c r="F62">
        <f t="shared" si="1"/>
        <v>-2.7334147702420071E-4</v>
      </c>
    </row>
    <row r="63" spans="2:6" x14ac:dyDescent="0.25">
      <c r="B63" s="186">
        <v>45570</v>
      </c>
      <c r="C63" s="188" t="s">
        <v>457</v>
      </c>
      <c r="D63">
        <v>5222.68</v>
      </c>
      <c r="E63">
        <f t="shared" si="0"/>
        <v>1.5051434759068767E-2</v>
      </c>
      <c r="F63">
        <f t="shared" si="1"/>
        <v>-1.5196284556509501E-2</v>
      </c>
    </row>
    <row r="64" spans="2:6" x14ac:dyDescent="0.25">
      <c r="B64" s="186">
        <v>45356</v>
      </c>
      <c r="C64" s="188" t="s">
        <v>458</v>
      </c>
      <c r="D64">
        <v>5127.79</v>
      </c>
      <c r="E64">
        <f t="shared" si="0"/>
        <v>-6.7740558992958281E-3</v>
      </c>
      <c r="F64">
        <f t="shared" si="1"/>
        <v>-1.8168832859757886E-2</v>
      </c>
    </row>
    <row r="65" spans="2:6" x14ac:dyDescent="0.25">
      <c r="B65" s="186" t="s">
        <v>276</v>
      </c>
      <c r="C65" s="188" t="s">
        <v>459</v>
      </c>
      <c r="D65">
        <v>5099.96</v>
      </c>
      <c r="E65">
        <f t="shared" si="0"/>
        <v>-3.5390150904892344E-2</v>
      </c>
      <c r="F65">
        <f t="shared" si="1"/>
        <v>-5.4272893390719841E-3</v>
      </c>
    </row>
    <row r="66" spans="2:6" x14ac:dyDescent="0.25">
      <c r="B66" s="186" t="s">
        <v>277</v>
      </c>
      <c r="C66" s="188" t="s">
        <v>460</v>
      </c>
      <c r="D66">
        <v>4967.2299999999996</v>
      </c>
      <c r="E66">
        <f t="shared" si="0"/>
        <v>-2.7780870727090574E-2</v>
      </c>
      <c r="F66">
        <f t="shared" si="1"/>
        <v>-2.6025694319171223E-2</v>
      </c>
    </row>
    <row r="67" spans="2:6" x14ac:dyDescent="0.25">
      <c r="B67" s="186">
        <v>45630</v>
      </c>
      <c r="C67" s="188" t="s">
        <v>461</v>
      </c>
      <c r="D67">
        <v>5123.41</v>
      </c>
      <c r="E67">
        <f t="shared" si="0"/>
        <v>6.5853518868464758E-2</v>
      </c>
      <c r="F67">
        <f t="shared" si="1"/>
        <v>3.1442071335533145E-2</v>
      </c>
    </row>
    <row r="68" spans="2:6" x14ac:dyDescent="0.25">
      <c r="B68" s="186">
        <v>45416</v>
      </c>
      <c r="C68" s="188" t="s">
        <v>462</v>
      </c>
      <c r="D68">
        <v>5204.34</v>
      </c>
      <c r="E68">
        <f t="shared" si="0"/>
        <v>-5.6949443937033377E-3</v>
      </c>
      <c r="F68">
        <f t="shared" si="1"/>
        <v>1.5796120162157683E-2</v>
      </c>
    </row>
    <row r="69" spans="2:6" x14ac:dyDescent="0.25">
      <c r="B69" s="186" t="s">
        <v>278</v>
      </c>
      <c r="C69" s="188" t="s">
        <v>463</v>
      </c>
      <c r="D69">
        <v>5254.35</v>
      </c>
      <c r="E69">
        <f t="shared" ref="E69:E132" si="2">(C69-C68)/C68</f>
        <v>-2.5341762576322462E-2</v>
      </c>
      <c r="F69">
        <f t="shared" ref="F69:F132" si="3">(D69-D68)/D68</f>
        <v>9.609287633014026E-3</v>
      </c>
    </row>
    <row r="70" spans="2:6" x14ac:dyDescent="0.25">
      <c r="B70" s="186" t="s">
        <v>279</v>
      </c>
      <c r="C70" s="188" t="s">
        <v>464</v>
      </c>
      <c r="D70">
        <v>5234.18</v>
      </c>
      <c r="E70">
        <f t="shared" si="2"/>
        <v>-8.3712163210998506E-3</v>
      </c>
      <c r="F70">
        <f t="shared" si="3"/>
        <v>-3.8387241047893785E-3</v>
      </c>
    </row>
    <row r="71" spans="2:6" x14ac:dyDescent="0.25">
      <c r="B71" s="186" t="s">
        <v>280</v>
      </c>
      <c r="C71" s="188" t="s">
        <v>465</v>
      </c>
      <c r="D71">
        <v>5117.09</v>
      </c>
      <c r="E71">
        <f t="shared" si="2"/>
        <v>-2.4878403309666331E-2</v>
      </c>
      <c r="F71">
        <f t="shared" si="3"/>
        <v>-2.2370266211708449E-2</v>
      </c>
    </row>
    <row r="72" spans="2:6" x14ac:dyDescent="0.25">
      <c r="B72" s="186">
        <v>45507</v>
      </c>
      <c r="C72" s="188" t="s">
        <v>466</v>
      </c>
      <c r="D72">
        <v>5123.6899999999996</v>
      </c>
      <c r="E72">
        <f t="shared" si="2"/>
        <v>5.3319573443412847E-3</v>
      </c>
      <c r="F72">
        <f t="shared" si="3"/>
        <v>1.2897955674024599E-3</v>
      </c>
    </row>
    <row r="73" spans="2:6" x14ac:dyDescent="0.25">
      <c r="B73" s="186">
        <v>45294</v>
      </c>
      <c r="C73" s="188" t="s">
        <v>467</v>
      </c>
      <c r="D73">
        <v>5137.08</v>
      </c>
      <c r="E73">
        <f t="shared" si="2"/>
        <v>1.6367265469061903E-2</v>
      </c>
      <c r="F73">
        <f t="shared" si="3"/>
        <v>2.6133509248218233E-3</v>
      </c>
    </row>
    <row r="74" spans="2:6" x14ac:dyDescent="0.25">
      <c r="B74" s="186" t="s">
        <v>281</v>
      </c>
      <c r="C74" s="188" t="s">
        <v>468</v>
      </c>
      <c r="D74">
        <v>5088.8</v>
      </c>
      <c r="E74">
        <f t="shared" si="2"/>
        <v>-1.8123667377398664E-2</v>
      </c>
      <c r="F74">
        <f t="shared" si="3"/>
        <v>-9.3983352410318202E-3</v>
      </c>
    </row>
    <row r="75" spans="2:6" x14ac:dyDescent="0.25">
      <c r="B75" s="186" t="s">
        <v>282</v>
      </c>
      <c r="C75" s="188" t="s">
        <v>469</v>
      </c>
      <c r="D75">
        <v>5005.57</v>
      </c>
      <c r="E75">
        <f t="shared" si="2"/>
        <v>-3.1316075204297487E-2</v>
      </c>
      <c r="F75">
        <f t="shared" si="3"/>
        <v>-1.6355525860713815E-2</v>
      </c>
    </row>
    <row r="76" spans="2:6" x14ac:dyDescent="0.25">
      <c r="B76" s="186">
        <v>45537</v>
      </c>
      <c r="C76" s="188" t="s">
        <v>470</v>
      </c>
      <c r="D76">
        <v>5026.6099999999997</v>
      </c>
      <c r="E76">
        <f t="shared" si="2"/>
        <v>2.9142823432245873E-2</v>
      </c>
      <c r="F76">
        <f t="shared" si="3"/>
        <v>4.2033175043002021E-3</v>
      </c>
    </row>
    <row r="77" spans="2:6" x14ac:dyDescent="0.25">
      <c r="B77" s="186">
        <v>45324</v>
      </c>
      <c r="C77" s="188" t="s">
        <v>471</v>
      </c>
      <c r="D77">
        <v>4958.6099999999997</v>
      </c>
      <c r="E77">
        <f t="shared" si="2"/>
        <v>-1.5133276010318065E-2</v>
      </c>
      <c r="F77">
        <f t="shared" si="3"/>
        <v>-1.3528003962909397E-2</v>
      </c>
    </row>
    <row r="78" spans="2:6" x14ac:dyDescent="0.25">
      <c r="B78" s="186" t="s">
        <v>283</v>
      </c>
      <c r="C78" s="188" t="s">
        <v>472</v>
      </c>
      <c r="D78">
        <v>4890.97</v>
      </c>
      <c r="E78">
        <f t="shared" si="2"/>
        <v>-7.3860660031430048E-2</v>
      </c>
      <c r="F78">
        <f t="shared" si="3"/>
        <v>-1.3640919531884827E-2</v>
      </c>
    </row>
    <row r="79" spans="2:6" x14ac:dyDescent="0.25">
      <c r="B79" s="186" t="s">
        <v>284</v>
      </c>
      <c r="C79" s="188" t="s">
        <v>473</v>
      </c>
      <c r="D79">
        <v>4839.8100000000004</v>
      </c>
      <c r="E79">
        <f t="shared" si="2"/>
        <v>-2.3755656108597291E-2</v>
      </c>
      <c r="F79">
        <f t="shared" si="3"/>
        <v>-1.0460092783231107E-2</v>
      </c>
    </row>
    <row r="80" spans="2:6" x14ac:dyDescent="0.25">
      <c r="B80" s="186">
        <v>45627</v>
      </c>
      <c r="C80" s="188" t="s">
        <v>474</v>
      </c>
      <c r="D80">
        <v>4783.83</v>
      </c>
      <c r="E80">
        <f t="shared" si="2"/>
        <v>-4.6349942062572352E-3</v>
      </c>
      <c r="F80">
        <f t="shared" si="3"/>
        <v>-1.1566569762036209E-2</v>
      </c>
    </row>
    <row r="81" spans="2:6" x14ac:dyDescent="0.25">
      <c r="B81" s="186">
        <v>45413</v>
      </c>
      <c r="C81" s="188" t="s">
        <v>475</v>
      </c>
      <c r="D81">
        <v>4697.24</v>
      </c>
      <c r="E81">
        <f t="shared" si="2"/>
        <v>-6.0664855775449458E-2</v>
      </c>
      <c r="F81">
        <f t="shared" si="3"/>
        <v>-1.8100559593463846E-2</v>
      </c>
    </row>
    <row r="82" spans="2:6" x14ac:dyDescent="0.25">
      <c r="B82" s="186" t="s">
        <v>285</v>
      </c>
      <c r="C82" s="188" t="s">
        <v>476</v>
      </c>
      <c r="D82">
        <v>4769.83</v>
      </c>
      <c r="E82">
        <f t="shared" si="2"/>
        <v>4.6130542550261555E-2</v>
      </c>
      <c r="F82">
        <f t="shared" si="3"/>
        <v>1.5453755822568178E-2</v>
      </c>
    </row>
    <row r="83" spans="2:6" x14ac:dyDescent="0.25">
      <c r="B83" s="186" t="s">
        <v>286</v>
      </c>
      <c r="C83" s="188" t="s">
        <v>477</v>
      </c>
      <c r="D83">
        <v>4754.63</v>
      </c>
      <c r="E83">
        <f t="shared" si="2"/>
        <v>9.7406871133341438E-3</v>
      </c>
      <c r="F83">
        <f t="shared" si="3"/>
        <v>-3.1866963812127095E-3</v>
      </c>
    </row>
    <row r="84" spans="2:6" x14ac:dyDescent="0.25">
      <c r="B84" s="186" t="s">
        <v>287</v>
      </c>
      <c r="C84" s="188" t="s">
        <v>478</v>
      </c>
      <c r="D84">
        <v>4719.1899999999996</v>
      </c>
      <c r="E84">
        <f t="shared" si="2"/>
        <v>-2.2487289792725778E-2</v>
      </c>
      <c r="F84">
        <f t="shared" si="3"/>
        <v>-7.4537871506301246E-3</v>
      </c>
    </row>
    <row r="85" spans="2:6" x14ac:dyDescent="0.25">
      <c r="B85" s="186">
        <v>45150</v>
      </c>
      <c r="C85" s="188" t="s">
        <v>479</v>
      </c>
      <c r="D85">
        <v>4604.37</v>
      </c>
      <c r="E85">
        <f t="shared" si="2"/>
        <v>-1.7003400680136102E-2</v>
      </c>
      <c r="F85">
        <f t="shared" si="3"/>
        <v>-2.4330446538494893E-2</v>
      </c>
    </row>
    <row r="86" spans="2:6" x14ac:dyDescent="0.25">
      <c r="B86" s="186">
        <v>44938</v>
      </c>
      <c r="C86" s="188" t="s">
        <v>480</v>
      </c>
      <c r="D86">
        <v>4594.63</v>
      </c>
      <c r="E86">
        <f t="shared" si="2"/>
        <v>-2.645502645502553E-3</v>
      </c>
      <c r="F86">
        <f t="shared" si="3"/>
        <v>-2.1153816917406252E-3</v>
      </c>
    </row>
    <row r="87" spans="2:6" x14ac:dyDescent="0.25">
      <c r="B87" s="186" t="s">
        <v>288</v>
      </c>
      <c r="C87" s="188" t="s">
        <v>481</v>
      </c>
      <c r="D87">
        <v>4559.34</v>
      </c>
      <c r="E87">
        <f t="shared" si="2"/>
        <v>-1.972386587771149E-3</v>
      </c>
      <c r="F87">
        <f t="shared" si="3"/>
        <v>-7.6807055192692261E-3</v>
      </c>
    </row>
    <row r="88" spans="2:6" x14ac:dyDescent="0.25">
      <c r="B88" s="186" t="s">
        <v>289</v>
      </c>
      <c r="C88" s="188" t="s">
        <v>482</v>
      </c>
      <c r="D88">
        <v>4514.0200000000004</v>
      </c>
      <c r="E88">
        <f t="shared" si="2"/>
        <v>-1.0631048112307497E-2</v>
      </c>
      <c r="F88">
        <f t="shared" si="3"/>
        <v>-9.9400351805304515E-3</v>
      </c>
    </row>
    <row r="89" spans="2:6" x14ac:dyDescent="0.25">
      <c r="B89" s="186">
        <v>45210</v>
      </c>
      <c r="C89" s="188" t="s">
        <v>483</v>
      </c>
      <c r="D89">
        <v>4415.24</v>
      </c>
      <c r="E89">
        <f t="shared" si="2"/>
        <v>-1.1158561785369916E-2</v>
      </c>
      <c r="F89">
        <f t="shared" si="3"/>
        <v>-2.1882933615712967E-2</v>
      </c>
    </row>
    <row r="90" spans="2:6" x14ac:dyDescent="0.25">
      <c r="B90" s="186">
        <v>44996</v>
      </c>
      <c r="C90" s="188" t="s">
        <v>484</v>
      </c>
      <c r="D90">
        <v>4358.34</v>
      </c>
      <c r="E90">
        <f t="shared" si="2"/>
        <v>-3.4550013931457284E-2</v>
      </c>
      <c r="F90">
        <f t="shared" si="3"/>
        <v>-1.2887181670758472E-2</v>
      </c>
    </row>
    <row r="91" spans="2:6" x14ac:dyDescent="0.25">
      <c r="B91" s="186" t="s">
        <v>290</v>
      </c>
      <c r="C91" s="188" t="s">
        <v>485</v>
      </c>
      <c r="D91">
        <v>4117.37</v>
      </c>
      <c r="E91">
        <f t="shared" si="2"/>
        <v>-7.8354978354978358E-2</v>
      </c>
      <c r="F91">
        <f t="shared" si="3"/>
        <v>-5.528939917491528E-2</v>
      </c>
    </row>
    <row r="92" spans="2:6" x14ac:dyDescent="0.25">
      <c r="B92" s="186" t="s">
        <v>291</v>
      </c>
      <c r="C92" s="188" t="s">
        <v>486</v>
      </c>
      <c r="D92">
        <v>4224.16</v>
      </c>
      <c r="E92">
        <f t="shared" si="2"/>
        <v>-2.011899170189442E-2</v>
      </c>
      <c r="F92">
        <f t="shared" si="3"/>
        <v>2.5936459438913668E-2</v>
      </c>
    </row>
    <row r="93" spans="2:6" x14ac:dyDescent="0.25">
      <c r="B93" s="186" t="s">
        <v>292</v>
      </c>
      <c r="C93" s="188" t="s">
        <v>487</v>
      </c>
      <c r="D93">
        <v>4327.78</v>
      </c>
      <c r="E93">
        <f t="shared" si="2"/>
        <v>3.690980266837094E-2</v>
      </c>
      <c r="F93">
        <f t="shared" si="3"/>
        <v>2.4530320821180993E-2</v>
      </c>
    </row>
    <row r="94" spans="2:6" x14ac:dyDescent="0.25">
      <c r="B94" s="186">
        <v>45087</v>
      </c>
      <c r="C94" s="188" t="s">
        <v>488</v>
      </c>
      <c r="D94">
        <v>4308.5</v>
      </c>
      <c r="E94">
        <f t="shared" si="2"/>
        <v>-1.4099699514600496E-2</v>
      </c>
      <c r="F94">
        <f t="shared" si="3"/>
        <v>-4.4549399461155017E-3</v>
      </c>
    </row>
    <row r="95" spans="2:6" x14ac:dyDescent="0.25">
      <c r="B95" s="186" t="s">
        <v>293</v>
      </c>
      <c r="C95" s="188" t="s">
        <v>489</v>
      </c>
      <c r="D95">
        <v>4288.05</v>
      </c>
      <c r="E95">
        <f t="shared" si="2"/>
        <v>-6.5645514223193905E-3</v>
      </c>
      <c r="F95">
        <f t="shared" si="3"/>
        <v>-4.7464314726702603E-3</v>
      </c>
    </row>
    <row r="96" spans="2:6" x14ac:dyDescent="0.25">
      <c r="B96" s="186" t="s">
        <v>294</v>
      </c>
      <c r="C96" s="188" t="s">
        <v>490</v>
      </c>
      <c r="D96">
        <v>4320.0600000000004</v>
      </c>
      <c r="E96">
        <f t="shared" si="2"/>
        <v>1.5733165512901194E-2</v>
      </c>
      <c r="F96">
        <f t="shared" si="3"/>
        <v>7.4649316122713631E-3</v>
      </c>
    </row>
    <row r="97" spans="2:6" x14ac:dyDescent="0.25">
      <c r="B97" s="186" t="s">
        <v>295</v>
      </c>
      <c r="C97" s="188" t="s">
        <v>491</v>
      </c>
      <c r="D97">
        <v>4450.32</v>
      </c>
      <c r="E97">
        <f t="shared" si="2"/>
        <v>8.7283147459727248E-2</v>
      </c>
      <c r="F97">
        <f t="shared" si="3"/>
        <v>3.0152358995013794E-2</v>
      </c>
    </row>
    <row r="98" spans="2:6" x14ac:dyDescent="0.25">
      <c r="B98" s="186">
        <v>45147</v>
      </c>
      <c r="C98" s="188" t="s">
        <v>492</v>
      </c>
      <c r="D98">
        <v>4457.49</v>
      </c>
      <c r="E98">
        <f t="shared" si="2"/>
        <v>-1.538571123299378E-2</v>
      </c>
      <c r="F98">
        <f t="shared" si="3"/>
        <v>1.611120099228836E-3</v>
      </c>
    </row>
    <row r="99" spans="2:6" x14ac:dyDescent="0.25">
      <c r="B99" s="186">
        <v>44935</v>
      </c>
      <c r="C99" s="188" t="s">
        <v>493</v>
      </c>
      <c r="D99">
        <v>4515.7700000000004</v>
      </c>
      <c r="E99">
        <f t="shared" si="2"/>
        <v>-7.957751573463447E-4</v>
      </c>
      <c r="F99">
        <f t="shared" si="3"/>
        <v>1.3074622713679819E-2</v>
      </c>
    </row>
    <row r="100" spans="2:6" x14ac:dyDescent="0.25">
      <c r="B100" s="186" t="s">
        <v>296</v>
      </c>
      <c r="C100" s="188" t="s">
        <v>494</v>
      </c>
      <c r="D100">
        <v>4405.71</v>
      </c>
      <c r="E100">
        <f t="shared" si="2"/>
        <v>-3.518679409209393E-2</v>
      </c>
      <c r="F100">
        <f t="shared" si="3"/>
        <v>-2.4372366174539535E-2</v>
      </c>
    </row>
    <row r="101" spans="2:6" x14ac:dyDescent="0.25">
      <c r="B101" s="186" t="s">
        <v>297</v>
      </c>
      <c r="C101" s="188" t="s">
        <v>495</v>
      </c>
      <c r="D101">
        <v>4369.71</v>
      </c>
      <c r="E101">
        <f t="shared" si="2"/>
        <v>-3.0016509079988028E-4</v>
      </c>
      <c r="F101">
        <f t="shared" si="3"/>
        <v>-8.171214174332855E-3</v>
      </c>
    </row>
    <row r="102" spans="2:6" x14ac:dyDescent="0.25">
      <c r="B102" s="186">
        <v>45238</v>
      </c>
      <c r="C102" s="188" t="s">
        <v>496</v>
      </c>
      <c r="D102">
        <v>4464.05</v>
      </c>
      <c r="E102">
        <f t="shared" si="2"/>
        <v>3.8958114397237634E-2</v>
      </c>
      <c r="F102">
        <f t="shared" si="3"/>
        <v>2.1589533401530112E-2</v>
      </c>
    </row>
    <row r="103" spans="2:6" x14ac:dyDescent="0.25">
      <c r="B103" s="186">
        <v>45024</v>
      </c>
      <c r="C103" s="188" t="s">
        <v>497</v>
      </c>
      <c r="D103">
        <v>4478.03</v>
      </c>
      <c r="E103">
        <f t="shared" si="2"/>
        <v>8.3808973340076341E-3</v>
      </c>
      <c r="F103">
        <f t="shared" si="3"/>
        <v>3.1316853529865397E-3</v>
      </c>
    </row>
    <row r="104" spans="2:6" x14ac:dyDescent="0.25">
      <c r="B104" s="186" t="s">
        <v>298</v>
      </c>
      <c r="C104" s="188" t="s">
        <v>498</v>
      </c>
      <c r="D104">
        <v>4582.2299999999996</v>
      </c>
      <c r="E104">
        <f t="shared" si="2"/>
        <v>-5.2733395428816977E-2</v>
      </c>
      <c r="F104">
        <f t="shared" si="3"/>
        <v>2.3269160769356128E-2</v>
      </c>
    </row>
    <row r="105" spans="2:6" x14ac:dyDescent="0.25">
      <c r="B105" s="186" t="s">
        <v>299</v>
      </c>
      <c r="C105" s="188" t="s">
        <v>499</v>
      </c>
      <c r="D105">
        <v>4536.34</v>
      </c>
      <c r="E105">
        <f t="shared" si="2"/>
        <v>-1.6715830875122968E-2</v>
      </c>
      <c r="F105">
        <f t="shared" si="3"/>
        <v>-1.0014774465707619E-2</v>
      </c>
    </row>
    <row r="106" spans="2:6" x14ac:dyDescent="0.25">
      <c r="B106" s="186" t="s">
        <v>300</v>
      </c>
      <c r="C106" s="188" t="s">
        <v>500</v>
      </c>
      <c r="D106">
        <v>4505.42</v>
      </c>
      <c r="E106">
        <f t="shared" si="2"/>
        <v>3.6000000000000053E-2</v>
      </c>
      <c r="F106">
        <f t="shared" si="3"/>
        <v>-6.8160675787088424E-3</v>
      </c>
    </row>
    <row r="107" spans="2:6" x14ac:dyDescent="0.25">
      <c r="B107" s="186">
        <v>45114</v>
      </c>
      <c r="C107" s="188" t="s">
        <v>501</v>
      </c>
      <c r="D107">
        <v>4398.95</v>
      </c>
      <c r="E107">
        <f t="shared" si="2"/>
        <v>-3.6382536382536426E-2</v>
      </c>
      <c r="F107">
        <f t="shared" si="3"/>
        <v>-2.3631537126394486E-2</v>
      </c>
    </row>
    <row r="108" spans="2:6" x14ac:dyDescent="0.25">
      <c r="B108" s="186" t="s">
        <v>301</v>
      </c>
      <c r="C108" s="188" t="s">
        <v>502</v>
      </c>
      <c r="D108">
        <v>4450.38</v>
      </c>
      <c r="E108">
        <f t="shared" si="2"/>
        <v>4.4691015564802938E-3</v>
      </c>
      <c r="F108">
        <f t="shared" si="3"/>
        <v>1.1691426363109445E-2</v>
      </c>
    </row>
    <row r="109" spans="2:6" x14ac:dyDescent="0.25">
      <c r="B109" s="186" t="s">
        <v>302</v>
      </c>
      <c r="C109" s="188" t="s">
        <v>503</v>
      </c>
      <c r="D109">
        <v>4348.33</v>
      </c>
      <c r="E109">
        <f t="shared" si="2"/>
        <v>-7.9011966861000388E-3</v>
      </c>
      <c r="F109">
        <f t="shared" si="3"/>
        <v>-2.2930626148778346E-2</v>
      </c>
    </row>
    <row r="110" spans="2:6" x14ac:dyDescent="0.25">
      <c r="B110" s="186" t="s">
        <v>303</v>
      </c>
      <c r="C110" s="188" t="s">
        <v>504</v>
      </c>
      <c r="D110">
        <v>4409.59</v>
      </c>
      <c r="E110">
        <f t="shared" si="2"/>
        <v>-2.9691486893992248E-2</v>
      </c>
      <c r="F110">
        <f t="shared" si="3"/>
        <v>1.4088167181423724E-2</v>
      </c>
    </row>
    <row r="111" spans="2:6" x14ac:dyDescent="0.25">
      <c r="B111" s="186">
        <v>45175</v>
      </c>
      <c r="C111" s="188" t="s">
        <v>505</v>
      </c>
      <c r="D111">
        <v>4298.8599999999997</v>
      </c>
      <c r="E111">
        <f t="shared" si="2"/>
        <v>-1.6415650649454046E-2</v>
      </c>
      <c r="F111">
        <f t="shared" si="3"/>
        <v>-2.5111178136742979E-2</v>
      </c>
    </row>
    <row r="112" spans="2:6" x14ac:dyDescent="0.25">
      <c r="B112" s="186">
        <v>44963</v>
      </c>
      <c r="C112" s="188" t="s">
        <v>506</v>
      </c>
      <c r="D112">
        <v>4282.37</v>
      </c>
      <c r="E112">
        <f t="shared" si="2"/>
        <v>6.6434416268329674E-3</v>
      </c>
      <c r="F112">
        <f t="shared" si="3"/>
        <v>-3.8359006806455158E-3</v>
      </c>
    </row>
    <row r="113" spans="2:6" x14ac:dyDescent="0.25">
      <c r="B113" s="186" t="s">
        <v>304</v>
      </c>
      <c r="C113" s="188" t="s">
        <v>507</v>
      </c>
      <c r="D113">
        <v>4205.45</v>
      </c>
      <c r="E113">
        <f t="shared" si="2"/>
        <v>-3.3319919517102621E-2</v>
      </c>
      <c r="F113">
        <f t="shared" si="3"/>
        <v>-1.7962016360099683E-2</v>
      </c>
    </row>
    <row r="114" spans="2:6" x14ac:dyDescent="0.25">
      <c r="B114" s="186" t="s">
        <v>305</v>
      </c>
      <c r="C114" s="188" t="s">
        <v>508</v>
      </c>
      <c r="D114">
        <v>4191.9799999999996</v>
      </c>
      <c r="E114">
        <f t="shared" si="2"/>
        <v>-3.2137207559736904E-2</v>
      </c>
      <c r="F114">
        <f t="shared" si="3"/>
        <v>-3.2029866007205541E-3</v>
      </c>
    </row>
    <row r="115" spans="2:6" x14ac:dyDescent="0.25">
      <c r="B115" s="186">
        <v>45265</v>
      </c>
      <c r="C115" s="188" t="s">
        <v>509</v>
      </c>
      <c r="D115">
        <v>4124.08</v>
      </c>
      <c r="E115">
        <f t="shared" si="2"/>
        <v>-5.1526881720430066E-2</v>
      </c>
      <c r="F115">
        <f t="shared" si="3"/>
        <v>-1.619759636257798E-2</v>
      </c>
    </row>
    <row r="116" spans="2:6" x14ac:dyDescent="0.25">
      <c r="B116" s="186">
        <v>45051</v>
      </c>
      <c r="C116" s="188" t="s">
        <v>510</v>
      </c>
      <c r="D116">
        <v>4136.25</v>
      </c>
      <c r="E116">
        <f t="shared" si="2"/>
        <v>-4.1719571920914279E-2</v>
      </c>
      <c r="F116">
        <f t="shared" si="3"/>
        <v>2.9509611840701617E-3</v>
      </c>
    </row>
    <row r="117" spans="2:6" x14ac:dyDescent="0.25">
      <c r="B117" s="186" t="s">
        <v>306</v>
      </c>
      <c r="C117" s="188" t="s">
        <v>511</v>
      </c>
      <c r="D117">
        <v>4169.4799999999996</v>
      </c>
      <c r="E117">
        <f t="shared" si="2"/>
        <v>-1.9875070982395774E-3</v>
      </c>
      <c r="F117">
        <f t="shared" si="3"/>
        <v>8.0338470837109863E-3</v>
      </c>
    </row>
    <row r="118" spans="2:6" x14ac:dyDescent="0.25">
      <c r="B118" s="186" t="s">
        <v>307</v>
      </c>
      <c r="C118" s="188" t="s">
        <v>512</v>
      </c>
      <c r="D118">
        <v>4133.5200000000004</v>
      </c>
      <c r="E118">
        <f t="shared" si="2"/>
        <v>1.4319582740635285E-2</v>
      </c>
      <c r="F118">
        <f t="shared" si="3"/>
        <v>-8.6245766858215247E-3</v>
      </c>
    </row>
    <row r="119" spans="2:6" x14ac:dyDescent="0.25">
      <c r="B119" s="186" t="s">
        <v>308</v>
      </c>
      <c r="C119" s="188" t="s">
        <v>513</v>
      </c>
      <c r="D119">
        <v>4137.6400000000003</v>
      </c>
      <c r="E119">
        <f t="shared" si="2"/>
        <v>-4.160433807030655E-2</v>
      </c>
      <c r="F119">
        <f t="shared" si="3"/>
        <v>9.9672917997249092E-4</v>
      </c>
    </row>
    <row r="120" spans="2:6" x14ac:dyDescent="0.25">
      <c r="B120" s="186">
        <v>45081</v>
      </c>
      <c r="C120" s="188" t="s">
        <v>514</v>
      </c>
      <c r="D120">
        <v>4105.0200000000004</v>
      </c>
      <c r="E120">
        <f t="shared" si="2"/>
        <v>-4.3898156277436626E-3</v>
      </c>
      <c r="F120">
        <f t="shared" si="3"/>
        <v>-7.8837211550545454E-3</v>
      </c>
    </row>
    <row r="121" spans="2:6" x14ac:dyDescent="0.25">
      <c r="B121" s="186" t="s">
        <v>309</v>
      </c>
      <c r="C121" s="188" t="s">
        <v>515</v>
      </c>
      <c r="D121">
        <v>4109.3100000000004</v>
      </c>
      <c r="E121">
        <f t="shared" si="2"/>
        <v>1.2051734273956534E-2</v>
      </c>
      <c r="F121">
        <f t="shared" si="3"/>
        <v>1.0450618998202111E-3</v>
      </c>
    </row>
    <row r="122" spans="2:6" x14ac:dyDescent="0.25">
      <c r="B122" s="186" t="s">
        <v>310</v>
      </c>
      <c r="C122" s="188" t="s">
        <v>516</v>
      </c>
      <c r="D122">
        <v>3970.99</v>
      </c>
      <c r="E122">
        <f t="shared" si="2"/>
        <v>-4.9956433343014917E-2</v>
      </c>
      <c r="F122">
        <f t="shared" si="3"/>
        <v>-3.3660152191000582E-2</v>
      </c>
    </row>
    <row r="123" spans="2:6" x14ac:dyDescent="0.25">
      <c r="B123" s="186" t="s">
        <v>311</v>
      </c>
      <c r="C123" s="188" t="s">
        <v>517</v>
      </c>
      <c r="D123">
        <v>3916.64</v>
      </c>
      <c r="E123">
        <f t="shared" si="2"/>
        <v>8.3562621012942765E-3</v>
      </c>
      <c r="F123">
        <f t="shared" si="3"/>
        <v>-1.368676325047404E-2</v>
      </c>
    </row>
    <row r="124" spans="2:6" x14ac:dyDescent="0.25">
      <c r="B124" s="186">
        <v>45202</v>
      </c>
      <c r="C124" s="188" t="s">
        <v>518</v>
      </c>
      <c r="D124">
        <v>3861.59</v>
      </c>
      <c r="E124">
        <f t="shared" si="2"/>
        <v>-8.3072258716523489E-2</v>
      </c>
      <c r="F124">
        <f t="shared" si="3"/>
        <v>-1.4055414845377602E-2</v>
      </c>
    </row>
    <row r="125" spans="2:6" x14ac:dyDescent="0.25">
      <c r="B125" s="186">
        <v>44988</v>
      </c>
      <c r="C125" s="188" t="s">
        <v>519</v>
      </c>
      <c r="D125">
        <v>4045.64</v>
      </c>
      <c r="E125">
        <f t="shared" si="2"/>
        <v>4.5960542268268505E-2</v>
      </c>
      <c r="F125">
        <f t="shared" si="3"/>
        <v>4.7661714475125461E-2</v>
      </c>
    </row>
    <row r="126" spans="2:6" x14ac:dyDescent="0.25">
      <c r="B126" s="186" t="s">
        <v>312</v>
      </c>
      <c r="C126" s="188" t="s">
        <v>520</v>
      </c>
      <c r="D126">
        <v>3970.04</v>
      </c>
      <c r="E126">
        <f t="shared" si="2"/>
        <v>-1.4752370916754538E-2</v>
      </c>
      <c r="F126">
        <f t="shared" si="3"/>
        <v>-1.8686783796877604E-2</v>
      </c>
    </row>
    <row r="127" spans="2:6" x14ac:dyDescent="0.25">
      <c r="B127" s="186" t="s">
        <v>313</v>
      </c>
      <c r="C127" s="188" t="s">
        <v>521</v>
      </c>
      <c r="D127">
        <v>4079.09</v>
      </c>
      <c r="E127">
        <f t="shared" si="2"/>
        <v>3.9572192513369013E-2</v>
      </c>
      <c r="F127">
        <f t="shared" si="3"/>
        <v>2.7468237095847947E-2</v>
      </c>
    </row>
    <row r="128" spans="2:6" x14ac:dyDescent="0.25">
      <c r="B128" s="186">
        <v>45201</v>
      </c>
      <c r="C128" s="188" t="s">
        <v>522</v>
      </c>
      <c r="D128">
        <v>4090.46</v>
      </c>
      <c r="E128">
        <f t="shared" si="2"/>
        <v>4.2181069958847385E-3</v>
      </c>
      <c r="F128">
        <f t="shared" si="3"/>
        <v>2.7873864023593227E-3</v>
      </c>
    </row>
    <row r="129" spans="2:6" x14ac:dyDescent="0.25">
      <c r="B129" s="186">
        <v>44987</v>
      </c>
      <c r="C129" s="188" t="s">
        <v>523</v>
      </c>
      <c r="D129">
        <v>4136.4799999999996</v>
      </c>
      <c r="E129">
        <f t="shared" si="2"/>
        <v>5.9215244339719302E-2</v>
      </c>
      <c r="F129">
        <f t="shared" si="3"/>
        <v>1.1250568395730437E-2</v>
      </c>
    </row>
    <row r="130" spans="2:6" x14ac:dyDescent="0.25">
      <c r="B130" s="186" t="s">
        <v>314</v>
      </c>
      <c r="C130" s="188" t="s">
        <v>524</v>
      </c>
      <c r="D130">
        <v>4070.56</v>
      </c>
      <c r="E130">
        <f t="shared" si="2"/>
        <v>-1.1122932585356472E-2</v>
      </c>
      <c r="F130">
        <f t="shared" si="3"/>
        <v>-1.5936254980079591E-2</v>
      </c>
    </row>
    <row r="131" spans="2:6" x14ac:dyDescent="0.25">
      <c r="B131" s="186" t="s">
        <v>315</v>
      </c>
      <c r="C131" s="188" t="s">
        <v>525</v>
      </c>
      <c r="D131">
        <v>3972.61</v>
      </c>
      <c r="E131">
        <f t="shared" si="2"/>
        <v>-4.8806729264475698E-2</v>
      </c>
      <c r="F131">
        <f t="shared" si="3"/>
        <v>-2.4063028182854402E-2</v>
      </c>
    </row>
    <row r="132" spans="2:6" x14ac:dyDescent="0.25">
      <c r="B132" s="186" t="s">
        <v>316</v>
      </c>
      <c r="C132" s="188" t="s">
        <v>526</v>
      </c>
      <c r="D132">
        <v>3999.09</v>
      </c>
      <c r="E132">
        <f t="shared" si="2"/>
        <v>8.9460154241645714E-3</v>
      </c>
      <c r="F132">
        <f t="shared" si="3"/>
        <v>6.6656429903766082E-3</v>
      </c>
    </row>
    <row r="133" spans="2:6" x14ac:dyDescent="0.25">
      <c r="B133" s="186">
        <v>45078</v>
      </c>
      <c r="C133" s="188" t="s">
        <v>527</v>
      </c>
      <c r="D133">
        <v>3895.08</v>
      </c>
      <c r="E133">
        <f t="shared" ref="E133:E196" si="4">(C133-C132)/C132</f>
        <v>-0.12270688952303307</v>
      </c>
      <c r="F133">
        <f t="shared" ref="F133:F196" si="5">(D133-D132)/D132</f>
        <v>-2.6008416914848183E-2</v>
      </c>
    </row>
    <row r="134" spans="2:6" x14ac:dyDescent="0.25">
      <c r="B134" s="186" t="s">
        <v>317</v>
      </c>
      <c r="C134" s="188" t="s">
        <v>528</v>
      </c>
      <c r="D134">
        <v>3839.5</v>
      </c>
      <c r="E134">
        <f t="shared" si="4"/>
        <v>-2.4163568773234181E-2</v>
      </c>
      <c r="F134">
        <f t="shared" si="5"/>
        <v>-1.4269283300984814E-2</v>
      </c>
    </row>
    <row r="135" spans="2:6" x14ac:dyDescent="0.25">
      <c r="B135" s="186" t="s">
        <v>318</v>
      </c>
      <c r="C135" s="188" t="s">
        <v>529</v>
      </c>
      <c r="D135">
        <v>3844.82</v>
      </c>
      <c r="E135">
        <f t="shared" si="4"/>
        <v>1.488095238095238E-2</v>
      </c>
      <c r="F135">
        <f t="shared" si="5"/>
        <v>1.3855970829535521E-3</v>
      </c>
    </row>
    <row r="136" spans="2:6" x14ac:dyDescent="0.25">
      <c r="B136" s="186" t="s">
        <v>319</v>
      </c>
      <c r="C136" s="188" t="s">
        <v>530</v>
      </c>
      <c r="D136">
        <v>3852.36</v>
      </c>
      <c r="E136">
        <f t="shared" si="4"/>
        <v>3.0615835777126094E-2</v>
      </c>
      <c r="F136">
        <f t="shared" si="5"/>
        <v>1.9610801025795651E-3</v>
      </c>
    </row>
    <row r="137" spans="2:6" x14ac:dyDescent="0.25">
      <c r="B137" s="186">
        <v>44816</v>
      </c>
      <c r="C137" s="188" t="s">
        <v>531</v>
      </c>
      <c r="D137">
        <v>3934.38</v>
      </c>
      <c r="E137">
        <f t="shared" si="4"/>
        <v>1.399954473025272E-2</v>
      </c>
      <c r="F137">
        <f t="shared" si="5"/>
        <v>2.1290845092358963E-2</v>
      </c>
    </row>
    <row r="138" spans="2:6" x14ac:dyDescent="0.25">
      <c r="B138" s="186">
        <v>44604</v>
      </c>
      <c r="C138" s="188" t="s">
        <v>532</v>
      </c>
      <c r="D138">
        <v>4071.7</v>
      </c>
      <c r="E138">
        <f t="shared" si="4"/>
        <v>5.6572005836794163E-2</v>
      </c>
      <c r="F138">
        <f t="shared" si="5"/>
        <v>3.4902576771943659E-2</v>
      </c>
    </row>
    <row r="139" spans="2:6" x14ac:dyDescent="0.25">
      <c r="B139" s="186" t="s">
        <v>320</v>
      </c>
      <c r="C139" s="188" t="s">
        <v>533</v>
      </c>
      <c r="D139">
        <v>4026.12</v>
      </c>
      <c r="E139">
        <f t="shared" si="4"/>
        <v>-7.6489960692658968E-3</v>
      </c>
      <c r="F139">
        <f t="shared" si="5"/>
        <v>-1.1194341429869571E-2</v>
      </c>
    </row>
    <row r="140" spans="2:6" x14ac:dyDescent="0.25">
      <c r="B140" s="186" t="s">
        <v>321</v>
      </c>
      <c r="C140" s="188" t="s">
        <v>534</v>
      </c>
      <c r="D140">
        <v>3965.34</v>
      </c>
      <c r="E140">
        <f t="shared" si="4"/>
        <v>7.8150090996681725E-3</v>
      </c>
      <c r="F140">
        <f t="shared" si="5"/>
        <v>-1.5096420374951503E-2</v>
      </c>
    </row>
    <row r="141" spans="2:6" x14ac:dyDescent="0.25">
      <c r="B141" s="186">
        <v>44876</v>
      </c>
      <c r="C141" s="188" t="s">
        <v>535</v>
      </c>
      <c r="D141">
        <v>3992.93</v>
      </c>
      <c r="E141">
        <f t="shared" si="4"/>
        <v>7.0639473125132843E-2</v>
      </c>
      <c r="F141">
        <f t="shared" si="5"/>
        <v>6.9577892437974274E-3</v>
      </c>
    </row>
    <row r="142" spans="2:6" x14ac:dyDescent="0.25">
      <c r="B142" s="186">
        <v>44662</v>
      </c>
      <c r="C142" s="188" t="s">
        <v>536</v>
      </c>
      <c r="D142">
        <v>3770.55</v>
      </c>
      <c r="E142">
        <f t="shared" si="4"/>
        <v>-9.7331084432979484E-2</v>
      </c>
      <c r="F142">
        <f t="shared" si="5"/>
        <v>-5.5693438151933457E-2</v>
      </c>
    </row>
    <row r="143" spans="2:6" x14ac:dyDescent="0.25">
      <c r="B143" s="186" t="s">
        <v>322</v>
      </c>
      <c r="C143" s="188" t="s">
        <v>537</v>
      </c>
      <c r="D143">
        <v>3901.06</v>
      </c>
      <c r="E143">
        <f t="shared" si="4"/>
        <v>0.136623433721697</v>
      </c>
      <c r="F143">
        <f t="shared" si="5"/>
        <v>3.4612987495192947E-2</v>
      </c>
    </row>
    <row r="144" spans="2:6" x14ac:dyDescent="0.25">
      <c r="B144" s="186" t="s">
        <v>323</v>
      </c>
      <c r="C144" s="188" t="s">
        <v>538</v>
      </c>
      <c r="D144">
        <v>3752.75</v>
      </c>
      <c r="E144">
        <f t="shared" si="4"/>
        <v>0.15385359249589012</v>
      </c>
      <c r="F144">
        <f t="shared" si="5"/>
        <v>-3.801787206554115E-2</v>
      </c>
    </row>
    <row r="145" spans="2:6" x14ac:dyDescent="0.25">
      <c r="B145" s="186" t="s">
        <v>324</v>
      </c>
      <c r="C145" s="188" t="s">
        <v>539</v>
      </c>
      <c r="D145">
        <v>3583.07</v>
      </c>
      <c r="E145">
        <f t="shared" si="4"/>
        <v>-0.10408984244049604</v>
      </c>
      <c r="F145">
        <f t="shared" si="5"/>
        <v>-4.5214842448870786E-2</v>
      </c>
    </row>
    <row r="146" spans="2:6" x14ac:dyDescent="0.25">
      <c r="B146" s="186">
        <v>44752</v>
      </c>
      <c r="C146" s="188" t="s">
        <v>540</v>
      </c>
      <c r="D146">
        <v>3639.66</v>
      </c>
      <c r="E146">
        <f t="shared" si="4"/>
        <v>7.1655753040224479E-2</v>
      </c>
      <c r="F146">
        <f t="shared" si="5"/>
        <v>1.579371879421828E-2</v>
      </c>
    </row>
    <row r="147" spans="2:6" x14ac:dyDescent="0.25">
      <c r="B147" s="186" t="s">
        <v>325</v>
      </c>
      <c r="C147" s="188" t="s">
        <v>541</v>
      </c>
      <c r="D147">
        <v>3585.62</v>
      </c>
      <c r="E147">
        <f t="shared" si="4"/>
        <v>-1.361731843575421E-2</v>
      </c>
      <c r="F147">
        <f t="shared" si="5"/>
        <v>-1.4847540704351497E-2</v>
      </c>
    </row>
    <row r="148" spans="2:6" x14ac:dyDescent="0.25">
      <c r="B148" s="186" t="s">
        <v>326</v>
      </c>
      <c r="C148" s="188" t="s">
        <v>542</v>
      </c>
      <c r="D148">
        <v>3693.23</v>
      </c>
      <c r="E148">
        <f t="shared" si="4"/>
        <v>6.902654867256647E-3</v>
      </c>
      <c r="F148">
        <f t="shared" si="5"/>
        <v>3.0011546120336269E-2</v>
      </c>
    </row>
    <row r="149" spans="2:6" x14ac:dyDescent="0.25">
      <c r="B149" s="186" t="s">
        <v>327</v>
      </c>
      <c r="C149" s="188" t="s">
        <v>543</v>
      </c>
      <c r="D149">
        <v>3873.33</v>
      </c>
      <c r="E149">
        <f t="shared" si="4"/>
        <v>8.5691685709263485E-2</v>
      </c>
      <c r="F149">
        <f t="shared" si="5"/>
        <v>4.8764902267121164E-2</v>
      </c>
    </row>
    <row r="150" spans="2:6" x14ac:dyDescent="0.25">
      <c r="B150" s="186">
        <v>44813</v>
      </c>
      <c r="C150" s="188" t="s">
        <v>544</v>
      </c>
      <c r="D150">
        <v>4067.36</v>
      </c>
      <c r="E150">
        <f t="shared" si="4"/>
        <v>7.884724358455443E-2</v>
      </c>
      <c r="F150">
        <f t="shared" si="5"/>
        <v>5.0093846896598071E-2</v>
      </c>
    </row>
    <row r="151" spans="2:6" x14ac:dyDescent="0.25">
      <c r="B151" s="186">
        <v>44601</v>
      </c>
      <c r="C151" s="188" t="s">
        <v>545</v>
      </c>
      <c r="D151">
        <v>3924.26</v>
      </c>
      <c r="E151">
        <f t="shared" si="4"/>
        <v>-4.3220529751632063E-2</v>
      </c>
      <c r="F151">
        <f t="shared" si="5"/>
        <v>-3.5182526257818314E-2</v>
      </c>
    </row>
    <row r="152" spans="2:6" x14ac:dyDescent="0.25">
      <c r="B152" s="186" t="s">
        <v>328</v>
      </c>
      <c r="C152" s="188" t="s">
        <v>546</v>
      </c>
      <c r="D152">
        <v>4057.66</v>
      </c>
      <c r="E152">
        <f t="shared" si="4"/>
        <v>2.5409771782605246E-2</v>
      </c>
      <c r="F152">
        <f t="shared" si="5"/>
        <v>3.3993670144179956E-2</v>
      </c>
    </row>
    <row r="153" spans="2:6" x14ac:dyDescent="0.25">
      <c r="B153" s="186" t="s">
        <v>329</v>
      </c>
      <c r="C153" s="188" t="s">
        <v>492</v>
      </c>
      <c r="D153">
        <v>4228.4799999999996</v>
      </c>
      <c r="E153">
        <f t="shared" si="4"/>
        <v>5.720841300191197E-2</v>
      </c>
      <c r="F153">
        <f t="shared" si="5"/>
        <v>4.2098155094315373E-2</v>
      </c>
    </row>
    <row r="154" spans="2:6" x14ac:dyDescent="0.25">
      <c r="B154" s="186">
        <v>44903</v>
      </c>
      <c r="C154" s="188" t="s">
        <v>547</v>
      </c>
      <c r="D154">
        <v>4280.1499999999996</v>
      </c>
      <c r="E154">
        <f t="shared" si="4"/>
        <v>3.848658033711945E-2</v>
      </c>
      <c r="F154">
        <f t="shared" si="5"/>
        <v>1.2219520962615426E-2</v>
      </c>
    </row>
    <row r="155" spans="2:6" x14ac:dyDescent="0.25">
      <c r="B155" s="186">
        <v>44689</v>
      </c>
      <c r="C155" s="188" t="s">
        <v>548</v>
      </c>
      <c r="D155">
        <v>4145.1899999999996</v>
      </c>
      <c r="E155">
        <f t="shared" si="4"/>
        <v>-1.9157088122605363E-2</v>
      </c>
      <c r="F155">
        <f t="shared" si="5"/>
        <v>-3.1531605200752322E-2</v>
      </c>
    </row>
    <row r="156" spans="2:6" x14ac:dyDescent="0.25">
      <c r="B156" s="186" t="s">
        <v>330</v>
      </c>
      <c r="C156" s="188" t="s">
        <v>549</v>
      </c>
      <c r="D156">
        <v>4130.29</v>
      </c>
      <c r="E156">
        <f t="shared" si="4"/>
        <v>-4.1548295454545615E-2</v>
      </c>
      <c r="F156">
        <f t="shared" si="5"/>
        <v>-3.5945276332326474E-3</v>
      </c>
    </row>
    <row r="157" spans="2:6" x14ac:dyDescent="0.25">
      <c r="B157" s="186" t="s">
        <v>331</v>
      </c>
      <c r="C157" s="188" t="s">
        <v>550</v>
      </c>
      <c r="D157">
        <v>3961.63</v>
      </c>
      <c r="E157">
        <f t="shared" si="4"/>
        <v>-9.2849203408669784E-2</v>
      </c>
      <c r="F157">
        <f t="shared" si="5"/>
        <v>-4.0834905055092949E-2</v>
      </c>
    </row>
    <row r="158" spans="2:6" x14ac:dyDescent="0.25">
      <c r="B158" s="186" t="s">
        <v>332</v>
      </c>
      <c r="C158" s="188" t="s">
        <v>551</v>
      </c>
      <c r="D158">
        <v>3863.16</v>
      </c>
      <c r="E158">
        <f t="shared" si="4"/>
        <v>-7.2455481130534266E-2</v>
      </c>
      <c r="F158">
        <f t="shared" si="5"/>
        <v>-2.4855930513450336E-2</v>
      </c>
    </row>
    <row r="159" spans="2:6" x14ac:dyDescent="0.25">
      <c r="B159" s="186">
        <v>44780</v>
      </c>
      <c r="C159" s="188" t="s">
        <v>552</v>
      </c>
      <c r="D159">
        <v>3899.38</v>
      </c>
      <c r="E159">
        <f t="shared" si="4"/>
        <v>1.7525319242624474E-2</v>
      </c>
      <c r="F159">
        <f t="shared" si="5"/>
        <v>9.375744209403767E-3</v>
      </c>
    </row>
    <row r="160" spans="2:6" x14ac:dyDescent="0.25">
      <c r="B160" s="186">
        <v>44568</v>
      </c>
      <c r="C160" s="188" t="s">
        <v>553</v>
      </c>
      <c r="D160">
        <v>3825.33</v>
      </c>
      <c r="E160">
        <f t="shared" si="4"/>
        <v>-5.1756967284057501E-2</v>
      </c>
      <c r="F160">
        <f t="shared" si="5"/>
        <v>-1.8990198441803614E-2</v>
      </c>
    </row>
    <row r="161" spans="2:6" x14ac:dyDescent="0.25">
      <c r="B161" s="186" t="s">
        <v>333</v>
      </c>
      <c r="C161" s="188" t="s">
        <v>554</v>
      </c>
      <c r="D161">
        <v>3911.74</v>
      </c>
      <c r="E161">
        <f t="shared" si="4"/>
        <v>6.2979189485213499E-2</v>
      </c>
      <c r="F161">
        <f t="shared" si="5"/>
        <v>2.2588900826856731E-2</v>
      </c>
    </row>
    <row r="162" spans="2:6" x14ac:dyDescent="0.25">
      <c r="B162" s="186" t="s">
        <v>334</v>
      </c>
      <c r="C162" s="188" t="s">
        <v>555</v>
      </c>
      <c r="D162">
        <v>3674.84</v>
      </c>
      <c r="E162">
        <f t="shared" si="4"/>
        <v>-8.7927185299673666E-2</v>
      </c>
      <c r="F162">
        <f t="shared" si="5"/>
        <v>-6.0561284747963733E-2</v>
      </c>
    </row>
    <row r="163" spans="2:6" x14ac:dyDescent="0.25">
      <c r="B163" s="186">
        <v>44840</v>
      </c>
      <c r="C163" s="188" t="s">
        <v>556</v>
      </c>
      <c r="D163">
        <v>3900.86</v>
      </c>
      <c r="E163">
        <f t="shared" si="4"/>
        <v>3.2291470532856401E-2</v>
      </c>
      <c r="F163">
        <f t="shared" si="5"/>
        <v>6.1504718572781392E-2</v>
      </c>
    </row>
    <row r="164" spans="2:6" x14ac:dyDescent="0.25">
      <c r="B164" s="186">
        <v>44626</v>
      </c>
      <c r="C164" s="188" t="s">
        <v>557</v>
      </c>
      <c r="D164">
        <v>4108.54</v>
      </c>
      <c r="E164">
        <f t="shared" si="4"/>
        <v>0.11582307341541256</v>
      </c>
      <c r="F164">
        <f t="shared" si="5"/>
        <v>5.323954204970182E-2</v>
      </c>
    </row>
    <row r="165" spans="2:6" x14ac:dyDescent="0.25">
      <c r="B165" s="186" t="s">
        <v>335</v>
      </c>
      <c r="C165" s="188" t="s">
        <v>558</v>
      </c>
      <c r="D165">
        <v>4158.24</v>
      </c>
      <c r="E165">
        <f t="shared" si="4"/>
        <v>-5.8847568451164602E-2</v>
      </c>
      <c r="F165">
        <f t="shared" si="5"/>
        <v>1.2096754564881886E-2</v>
      </c>
    </row>
    <row r="166" spans="2:6" x14ac:dyDescent="0.25">
      <c r="B166" s="186" t="s">
        <v>336</v>
      </c>
      <c r="C166" s="188" t="s">
        <v>559</v>
      </c>
      <c r="D166">
        <v>3901.36</v>
      </c>
      <c r="E166">
        <f t="shared" si="4"/>
        <v>-6.5653495440729501E-2</v>
      </c>
      <c r="F166">
        <f t="shared" si="5"/>
        <v>-6.1776136057562735E-2</v>
      </c>
    </row>
    <row r="167" spans="2:6" x14ac:dyDescent="0.25">
      <c r="B167" s="186" t="s">
        <v>337</v>
      </c>
      <c r="C167" s="188" t="s">
        <v>560</v>
      </c>
      <c r="D167">
        <v>4023.89</v>
      </c>
      <c r="E167">
        <f t="shared" si="4"/>
        <v>5.084115624128635E-2</v>
      </c>
      <c r="F167">
        <f t="shared" si="5"/>
        <v>3.1406996534541737E-2</v>
      </c>
    </row>
    <row r="168" spans="2:6" x14ac:dyDescent="0.25">
      <c r="B168" s="186">
        <v>44717</v>
      </c>
      <c r="C168" s="188" t="s">
        <v>561</v>
      </c>
      <c r="D168">
        <v>4123.34</v>
      </c>
      <c r="E168">
        <f t="shared" si="4"/>
        <v>1.5124712542013035E-2</v>
      </c>
      <c r="F168">
        <f t="shared" si="5"/>
        <v>2.4714890317578331E-2</v>
      </c>
    </row>
    <row r="169" spans="2:6" x14ac:dyDescent="0.25">
      <c r="B169" s="186" t="s">
        <v>338</v>
      </c>
      <c r="C169" s="188" t="s">
        <v>562</v>
      </c>
      <c r="D169">
        <v>4131.93</v>
      </c>
      <c r="E169">
        <f t="shared" si="4"/>
        <v>8.2861374923760611E-2</v>
      </c>
      <c r="F169">
        <f t="shared" si="5"/>
        <v>2.0832625977969667E-3</v>
      </c>
    </row>
    <row r="170" spans="2:6" x14ac:dyDescent="0.25">
      <c r="B170" s="186" t="s">
        <v>339</v>
      </c>
      <c r="C170" s="188" t="s">
        <v>563</v>
      </c>
      <c r="D170">
        <v>4271.78</v>
      </c>
      <c r="E170">
        <f t="shared" si="4"/>
        <v>0.1614901834567106</v>
      </c>
      <c r="F170">
        <f t="shared" si="5"/>
        <v>3.3846168739547731E-2</v>
      </c>
    </row>
    <row r="171" spans="2:6" x14ac:dyDescent="0.25">
      <c r="B171" s="186" t="s">
        <v>340</v>
      </c>
      <c r="C171" s="188" t="s">
        <v>564</v>
      </c>
      <c r="D171">
        <v>4392.59</v>
      </c>
      <c r="E171">
        <f t="shared" si="4"/>
        <v>5.0987183927952991E-2</v>
      </c>
      <c r="F171">
        <f t="shared" si="5"/>
        <v>2.8280950798028084E-2</v>
      </c>
    </row>
    <row r="172" spans="2:6" x14ac:dyDescent="0.25">
      <c r="B172" s="186">
        <v>44777</v>
      </c>
      <c r="C172" s="188" t="s">
        <v>565</v>
      </c>
      <c r="D172">
        <v>4488.28</v>
      </c>
      <c r="E172">
        <f t="shared" si="4"/>
        <v>1.8126689077845891E-2</v>
      </c>
      <c r="F172">
        <f t="shared" si="5"/>
        <v>2.1784414206652475E-2</v>
      </c>
    </row>
    <row r="173" spans="2:6" x14ac:dyDescent="0.25">
      <c r="B173" s="186">
        <v>44565</v>
      </c>
      <c r="C173" s="188" t="s">
        <v>566</v>
      </c>
      <c r="D173">
        <v>4545.8599999999997</v>
      </c>
      <c r="E173">
        <f t="shared" si="4"/>
        <v>5.8914929431568001E-2</v>
      </c>
      <c r="F173">
        <f t="shared" si="5"/>
        <v>1.2828967889703835E-2</v>
      </c>
    </row>
    <row r="174" spans="2:6" x14ac:dyDescent="0.25">
      <c r="B174" s="186" t="s">
        <v>341</v>
      </c>
      <c r="C174" s="188" t="s">
        <v>567</v>
      </c>
      <c r="D174">
        <v>4543.0600000000004</v>
      </c>
      <c r="E174">
        <f t="shared" si="4"/>
        <v>7.3978967962827586E-3</v>
      </c>
      <c r="F174">
        <f t="shared" si="5"/>
        <v>-6.1594505770069309E-4</v>
      </c>
    </row>
    <row r="175" spans="2:6" x14ac:dyDescent="0.25">
      <c r="B175" s="186" t="s">
        <v>342</v>
      </c>
      <c r="C175" s="188" t="s">
        <v>568</v>
      </c>
      <c r="D175">
        <v>4463.12</v>
      </c>
      <c r="E175">
        <f t="shared" si="4"/>
        <v>-2.1363112217029859E-2</v>
      </c>
      <c r="F175">
        <f t="shared" si="5"/>
        <v>-1.7596069609470379E-2</v>
      </c>
    </row>
    <row r="176" spans="2:6" x14ac:dyDescent="0.25">
      <c r="B176" s="186">
        <v>44868</v>
      </c>
      <c r="C176" s="188" t="s">
        <v>569</v>
      </c>
      <c r="D176">
        <v>4204.3100000000004</v>
      </c>
      <c r="E176">
        <f t="shared" si="4"/>
        <v>-9.7550387596899157E-2</v>
      </c>
      <c r="F176">
        <f t="shared" si="5"/>
        <v>-5.7988581978526119E-2</v>
      </c>
    </row>
    <row r="177" spans="2:6" x14ac:dyDescent="0.25">
      <c r="B177" s="186">
        <v>44654</v>
      </c>
      <c r="C177" s="188" t="s">
        <v>570</v>
      </c>
      <c r="D177">
        <v>4328.87</v>
      </c>
      <c r="E177">
        <f t="shared" si="4"/>
        <v>8.2462891698719158E-4</v>
      </c>
      <c r="F177">
        <f t="shared" si="5"/>
        <v>2.9626740178530956E-2</v>
      </c>
    </row>
    <row r="178" spans="2:6" x14ac:dyDescent="0.25">
      <c r="B178" s="186" t="s">
        <v>343</v>
      </c>
      <c r="C178" s="188" t="s">
        <v>571</v>
      </c>
      <c r="D178">
        <v>4384.6499999999996</v>
      </c>
      <c r="E178">
        <f t="shared" si="4"/>
        <v>5.5959901126064311E-2</v>
      </c>
      <c r="F178">
        <f t="shared" si="5"/>
        <v>1.2885579839542362E-2</v>
      </c>
    </row>
    <row r="179" spans="2:6" x14ac:dyDescent="0.25">
      <c r="B179" s="186" t="s">
        <v>344</v>
      </c>
      <c r="C179" s="188" t="s">
        <v>572</v>
      </c>
      <c r="D179">
        <v>4348.87</v>
      </c>
      <c r="E179">
        <f t="shared" si="4"/>
        <v>-7.7378243058716292E-3</v>
      </c>
      <c r="F179">
        <f t="shared" si="5"/>
        <v>-8.1602864538788157E-3</v>
      </c>
    </row>
    <row r="180" spans="2:6" x14ac:dyDescent="0.25">
      <c r="B180" s="186">
        <v>44867</v>
      </c>
      <c r="C180" s="188" t="s">
        <v>573</v>
      </c>
      <c r="D180">
        <v>4418.6400000000003</v>
      </c>
      <c r="E180">
        <f t="shared" si="4"/>
        <v>4.5216251638269837E-3</v>
      </c>
      <c r="F180">
        <f t="shared" si="5"/>
        <v>1.6043248016151423E-2</v>
      </c>
    </row>
    <row r="181" spans="2:6" x14ac:dyDescent="0.25">
      <c r="B181" s="186">
        <v>44653</v>
      </c>
      <c r="C181" s="188" t="s">
        <v>574</v>
      </c>
      <c r="D181">
        <v>4500.53</v>
      </c>
      <c r="E181">
        <f t="shared" si="4"/>
        <v>2.8377584969665304E-2</v>
      </c>
      <c r="F181">
        <f t="shared" si="5"/>
        <v>1.8532851737185968E-2</v>
      </c>
    </row>
    <row r="182" spans="2:6" x14ac:dyDescent="0.25">
      <c r="B182" s="186" t="s">
        <v>345</v>
      </c>
      <c r="C182" s="188" t="s">
        <v>575</v>
      </c>
      <c r="D182">
        <v>4431.8500000000004</v>
      </c>
      <c r="E182">
        <f t="shared" si="4"/>
        <v>-8.6653133722405462E-2</v>
      </c>
      <c r="F182">
        <f t="shared" si="5"/>
        <v>-1.5260424883291386E-2</v>
      </c>
    </row>
    <row r="183" spans="2:6" x14ac:dyDescent="0.25">
      <c r="B183" s="186" t="s">
        <v>346</v>
      </c>
      <c r="C183" s="188" t="s">
        <v>576</v>
      </c>
      <c r="D183">
        <v>4397.9399999999996</v>
      </c>
      <c r="E183">
        <f t="shared" si="4"/>
        <v>-9.3068481733574356E-3</v>
      </c>
      <c r="F183">
        <f t="shared" si="5"/>
        <v>-7.6514322461276353E-3</v>
      </c>
    </row>
    <row r="184" spans="2:6" x14ac:dyDescent="0.25">
      <c r="B184" s="186" t="s">
        <v>347</v>
      </c>
      <c r="C184" s="188" t="s">
        <v>577</v>
      </c>
      <c r="D184">
        <v>4662.8500000000004</v>
      </c>
      <c r="E184">
        <f t="shared" si="4"/>
        <v>0.13670779584969153</v>
      </c>
      <c r="F184">
        <f t="shared" si="5"/>
        <v>6.0235019122589391E-2</v>
      </c>
    </row>
    <row r="185" spans="2:6" x14ac:dyDescent="0.25">
      <c r="B185" s="186">
        <v>44743</v>
      </c>
      <c r="C185" s="188" t="s">
        <v>578</v>
      </c>
      <c r="D185">
        <v>4677.03</v>
      </c>
      <c r="E185">
        <f t="shared" si="4"/>
        <v>2.5286789194524798E-3</v>
      </c>
      <c r="F185">
        <f t="shared" si="5"/>
        <v>3.0410585800528392E-3</v>
      </c>
    </row>
    <row r="186" spans="2:6" x14ac:dyDescent="0.25">
      <c r="B186" s="186" t="s">
        <v>348</v>
      </c>
      <c r="C186" s="188" t="s">
        <v>579</v>
      </c>
      <c r="D186">
        <v>4766.18</v>
      </c>
      <c r="E186">
        <f t="shared" si="4"/>
        <v>2.5653645032297674E-2</v>
      </c>
      <c r="F186">
        <f t="shared" si="5"/>
        <v>1.9061241856477413E-2</v>
      </c>
    </row>
    <row r="187" spans="2:6" x14ac:dyDescent="0.25">
      <c r="B187" s="186" t="s">
        <v>349</v>
      </c>
      <c r="C187" s="188" t="s">
        <v>580</v>
      </c>
      <c r="D187">
        <v>4725.79</v>
      </c>
      <c r="E187">
        <f t="shared" si="4"/>
        <v>2.6091650671784993E-2</v>
      </c>
      <c r="F187">
        <f t="shared" si="5"/>
        <v>-8.4742917808392302E-3</v>
      </c>
    </row>
    <row r="188" spans="2:6" x14ac:dyDescent="0.25">
      <c r="B188" s="186" t="s">
        <v>350</v>
      </c>
      <c r="C188" s="188" t="s">
        <v>581</v>
      </c>
      <c r="D188">
        <v>4620.6400000000003</v>
      </c>
      <c r="E188">
        <f t="shared" si="4"/>
        <v>-6.1378383118020864E-3</v>
      </c>
      <c r="F188">
        <f t="shared" si="5"/>
        <v>-2.2250248106665687E-2</v>
      </c>
    </row>
    <row r="189" spans="2:6" x14ac:dyDescent="0.25">
      <c r="B189" s="186">
        <v>44481</v>
      </c>
      <c r="C189" s="188" t="s">
        <v>582</v>
      </c>
      <c r="D189">
        <v>4712.0200000000004</v>
      </c>
      <c r="E189">
        <f t="shared" si="4"/>
        <v>1.2880837548523689E-2</v>
      </c>
      <c r="F189">
        <f t="shared" si="5"/>
        <v>1.9776481180096287E-2</v>
      </c>
    </row>
    <row r="190" spans="2:6" x14ac:dyDescent="0.25">
      <c r="B190" s="186">
        <v>44267</v>
      </c>
      <c r="C190" s="188" t="s">
        <v>583</v>
      </c>
      <c r="D190">
        <v>4538.43</v>
      </c>
      <c r="E190">
        <f t="shared" si="4"/>
        <v>-1.5794669299111542E-2</v>
      </c>
      <c r="F190">
        <f t="shared" si="5"/>
        <v>-3.6839826656083832E-2</v>
      </c>
    </row>
    <row r="191" spans="2:6" x14ac:dyDescent="0.25">
      <c r="B191" s="186" t="s">
        <v>351</v>
      </c>
      <c r="C191" s="188" t="s">
        <v>584</v>
      </c>
      <c r="D191">
        <v>4594.62</v>
      </c>
      <c r="E191">
        <f t="shared" si="4"/>
        <v>3.3866304796743053E-2</v>
      </c>
      <c r="F191">
        <f t="shared" si="5"/>
        <v>1.2380933494622501E-2</v>
      </c>
    </row>
    <row r="192" spans="2:6" x14ac:dyDescent="0.25">
      <c r="B192" s="186" t="s">
        <v>352</v>
      </c>
      <c r="C192" s="188" t="s">
        <v>585</v>
      </c>
      <c r="D192">
        <v>4697.96</v>
      </c>
      <c r="E192">
        <f t="shared" si="4"/>
        <v>4.9078354163100059E-2</v>
      </c>
      <c r="F192">
        <f t="shared" si="5"/>
        <v>2.2491522693933372E-2</v>
      </c>
    </row>
    <row r="193" spans="2:6" x14ac:dyDescent="0.25">
      <c r="B193" s="186">
        <v>44541</v>
      </c>
      <c r="C193" s="188" t="s">
        <v>586</v>
      </c>
      <c r="D193">
        <v>4682.8500000000004</v>
      </c>
      <c r="E193">
        <f t="shared" si="4"/>
        <v>-4.1179350486862977E-2</v>
      </c>
      <c r="F193">
        <f t="shared" si="5"/>
        <v>-3.2162896235812294E-3</v>
      </c>
    </row>
    <row r="194" spans="2:6" x14ac:dyDescent="0.25">
      <c r="B194" s="186">
        <v>44327</v>
      </c>
      <c r="C194" s="188" t="s">
        <v>587</v>
      </c>
      <c r="D194">
        <v>4697.53</v>
      </c>
      <c r="E194">
        <f t="shared" si="4"/>
        <v>-1.7587654601157511E-3</v>
      </c>
      <c r="F194">
        <f t="shared" si="5"/>
        <v>3.1348430976861057E-3</v>
      </c>
    </row>
    <row r="195" spans="2:6" x14ac:dyDescent="0.25">
      <c r="B195" s="186" t="s">
        <v>353</v>
      </c>
      <c r="C195" s="188" t="s">
        <v>588</v>
      </c>
      <c r="D195">
        <v>4605.38</v>
      </c>
      <c r="E195">
        <f t="shared" si="4"/>
        <v>-4.1659562375674822E-2</v>
      </c>
      <c r="F195">
        <f t="shared" si="5"/>
        <v>-1.9616692176526736E-2</v>
      </c>
    </row>
    <row r="196" spans="2:6" x14ac:dyDescent="0.25">
      <c r="B196" s="186" t="s">
        <v>354</v>
      </c>
      <c r="C196" s="188" t="s">
        <v>589</v>
      </c>
      <c r="D196">
        <v>4544.8999999999996</v>
      </c>
      <c r="E196">
        <f t="shared" si="4"/>
        <v>-1.0912110069979856E-2</v>
      </c>
      <c r="F196">
        <f t="shared" si="5"/>
        <v>-1.3132466810556452E-2</v>
      </c>
    </row>
    <row r="197" spans="2:6" x14ac:dyDescent="0.25">
      <c r="B197" s="186" t="s">
        <v>355</v>
      </c>
      <c r="C197" s="188" t="s">
        <v>590</v>
      </c>
      <c r="D197">
        <v>4471.37</v>
      </c>
      <c r="E197">
        <f t="shared" ref="E197:E260" si="6">(C197-C196)/C196</f>
        <v>2.2005036575128836E-2</v>
      </c>
      <c r="F197">
        <f t="shared" ref="F197:F260" si="7">(D197-D196)/D196</f>
        <v>-1.6178573786001838E-2</v>
      </c>
    </row>
    <row r="198" spans="2:6" x14ac:dyDescent="0.25">
      <c r="B198" s="186">
        <v>44418</v>
      </c>
      <c r="C198" s="188" t="s">
        <v>591</v>
      </c>
      <c r="D198">
        <v>4391.34</v>
      </c>
      <c r="E198">
        <f t="shared" si="6"/>
        <v>-3.5318275154004E-2</v>
      </c>
      <c r="F198">
        <f t="shared" si="7"/>
        <v>-1.7898317517897142E-2</v>
      </c>
    </row>
    <row r="199" spans="2:6" x14ac:dyDescent="0.25">
      <c r="B199" s="186">
        <v>44206</v>
      </c>
      <c r="C199" s="188" t="s">
        <v>592</v>
      </c>
      <c r="D199">
        <v>4357.04</v>
      </c>
      <c r="E199">
        <f t="shared" si="6"/>
        <v>-1.6420361247948077E-3</v>
      </c>
      <c r="F199">
        <f t="shared" si="7"/>
        <v>-7.8108276744684266E-3</v>
      </c>
    </row>
    <row r="200" spans="2:6" x14ac:dyDescent="0.25">
      <c r="B200" s="186" t="s">
        <v>356</v>
      </c>
      <c r="C200" s="188" t="s">
        <v>593</v>
      </c>
      <c r="D200">
        <v>4455.4799999999996</v>
      </c>
      <c r="E200">
        <f t="shared" si="6"/>
        <v>4.3372319688109187E-2</v>
      </c>
      <c r="F200">
        <f t="shared" si="7"/>
        <v>2.2593320235756293E-2</v>
      </c>
    </row>
    <row r="201" spans="2:6" x14ac:dyDescent="0.25">
      <c r="B201" s="186" t="s">
        <v>357</v>
      </c>
      <c r="C201" s="188" t="s">
        <v>594</v>
      </c>
      <c r="D201">
        <v>4432.99</v>
      </c>
      <c r="E201">
        <f t="shared" si="6"/>
        <v>1.0801027557216221E-2</v>
      </c>
      <c r="F201">
        <f t="shared" si="7"/>
        <v>-5.0477165198810868E-3</v>
      </c>
    </row>
    <row r="202" spans="2:6" x14ac:dyDescent="0.25">
      <c r="B202" s="186">
        <v>44478</v>
      </c>
      <c r="C202" s="188" t="s">
        <v>595</v>
      </c>
      <c r="D202">
        <v>4458.58</v>
      </c>
      <c r="E202">
        <f t="shared" si="6"/>
        <v>1.9060821348120633E-3</v>
      </c>
      <c r="F202">
        <f t="shared" si="7"/>
        <v>5.7726275042353234E-3</v>
      </c>
    </row>
    <row r="203" spans="2:6" x14ac:dyDescent="0.25">
      <c r="B203" s="186">
        <v>44264</v>
      </c>
      <c r="C203" s="188" t="s">
        <v>596</v>
      </c>
      <c r="D203">
        <v>4535.43</v>
      </c>
      <c r="E203">
        <f t="shared" si="6"/>
        <v>2.5366078634843636E-3</v>
      </c>
      <c r="F203">
        <f t="shared" si="7"/>
        <v>1.7236429535861277E-2</v>
      </c>
    </row>
    <row r="204" spans="2:6" x14ac:dyDescent="0.25">
      <c r="B204" s="186" t="s">
        <v>358</v>
      </c>
      <c r="C204" s="188" t="s">
        <v>597</v>
      </c>
      <c r="D204">
        <v>4509.37</v>
      </c>
      <c r="E204">
        <f t="shared" si="6"/>
        <v>-3.691776883266254E-2</v>
      </c>
      <c r="F204">
        <f t="shared" si="7"/>
        <v>-5.7458719459897731E-3</v>
      </c>
    </row>
    <row r="205" spans="2:6" x14ac:dyDescent="0.25">
      <c r="B205" s="186" t="s">
        <v>359</v>
      </c>
      <c r="C205" s="188" t="s">
        <v>598</v>
      </c>
      <c r="D205">
        <v>4441.67</v>
      </c>
      <c r="E205">
        <f t="shared" si="6"/>
        <v>-4.4662049199904408E-2</v>
      </c>
      <c r="F205">
        <f t="shared" si="7"/>
        <v>-1.5013183659801662E-2</v>
      </c>
    </row>
    <row r="206" spans="2:6" x14ac:dyDescent="0.25">
      <c r="B206" s="186" t="s">
        <v>360</v>
      </c>
      <c r="C206" s="188" t="s">
        <v>599</v>
      </c>
      <c r="D206">
        <v>4468</v>
      </c>
      <c r="E206">
        <f t="shared" si="6"/>
        <v>2.9374999999999929E-2</v>
      </c>
      <c r="F206">
        <f t="shared" si="7"/>
        <v>5.9279505231140377E-3</v>
      </c>
    </row>
    <row r="207" spans="2:6" x14ac:dyDescent="0.25">
      <c r="B207" s="186">
        <v>44355</v>
      </c>
      <c r="C207" s="188" t="s">
        <v>600</v>
      </c>
      <c r="D207">
        <v>4436.5200000000004</v>
      </c>
      <c r="E207">
        <f t="shared" si="6"/>
        <v>1.5482695810564733E-2</v>
      </c>
      <c r="F207">
        <f t="shared" si="7"/>
        <v>-7.045658012533474E-3</v>
      </c>
    </row>
    <row r="208" spans="2:6" x14ac:dyDescent="0.25">
      <c r="B208" s="186" t="s">
        <v>361</v>
      </c>
      <c r="C208" s="188" t="s">
        <v>601</v>
      </c>
      <c r="D208">
        <v>4395.26</v>
      </c>
      <c r="E208">
        <f t="shared" si="6"/>
        <v>-5.2017937219731216E-3</v>
      </c>
      <c r="F208">
        <f t="shared" si="7"/>
        <v>-9.3000820462885801E-3</v>
      </c>
    </row>
    <row r="209" spans="2:6" x14ac:dyDescent="0.25">
      <c r="B209" s="186" t="s">
        <v>362</v>
      </c>
      <c r="C209" s="188" t="s">
        <v>602</v>
      </c>
      <c r="D209">
        <v>4411.79</v>
      </c>
      <c r="E209">
        <f t="shared" si="6"/>
        <v>9.8870056497175243E-2</v>
      </c>
      <c r="F209">
        <f t="shared" si="7"/>
        <v>3.7608696641381269E-3</v>
      </c>
    </row>
    <row r="210" spans="2:6" x14ac:dyDescent="0.25">
      <c r="B210" s="186" t="s">
        <v>363</v>
      </c>
      <c r="C210" s="188" t="s">
        <v>603</v>
      </c>
      <c r="D210">
        <v>4327.16</v>
      </c>
      <c r="E210">
        <f t="shared" si="6"/>
        <v>-2.2698681835584999E-2</v>
      </c>
      <c r="F210">
        <f t="shared" si="7"/>
        <v>-1.9182690019243914E-2</v>
      </c>
    </row>
    <row r="211" spans="2:6" x14ac:dyDescent="0.25">
      <c r="B211" s="186">
        <v>44446</v>
      </c>
      <c r="C211" s="188" t="s">
        <v>604</v>
      </c>
      <c r="D211">
        <v>4369.55</v>
      </c>
      <c r="E211">
        <f t="shared" si="6"/>
        <v>4.0799194089993239E-2</v>
      </c>
      <c r="F211">
        <f t="shared" si="7"/>
        <v>9.796263600144281E-3</v>
      </c>
    </row>
    <row r="212" spans="2:6" x14ac:dyDescent="0.25">
      <c r="B212" s="186">
        <v>44234</v>
      </c>
      <c r="C212" s="188" t="s">
        <v>605</v>
      </c>
      <c r="D212">
        <v>4352.34</v>
      </c>
      <c r="E212">
        <f t="shared" si="6"/>
        <v>-5.6030542560627991E-2</v>
      </c>
      <c r="F212">
        <f t="shared" si="7"/>
        <v>-3.9386206817635765E-3</v>
      </c>
    </row>
    <row r="213" spans="2:6" x14ac:dyDescent="0.25">
      <c r="B213" s="186" t="s">
        <v>364</v>
      </c>
      <c r="C213" s="188" t="s">
        <v>606</v>
      </c>
      <c r="D213">
        <v>4280.7</v>
      </c>
      <c r="E213">
        <f t="shared" si="6"/>
        <v>-3.1216177727143364E-2</v>
      </c>
      <c r="F213">
        <f t="shared" si="7"/>
        <v>-1.6460111112642929E-2</v>
      </c>
    </row>
    <row r="214" spans="2:6" x14ac:dyDescent="0.25">
      <c r="B214" s="186" t="s">
        <v>365</v>
      </c>
      <c r="C214" s="188" t="s">
        <v>607</v>
      </c>
      <c r="D214">
        <v>4166.45</v>
      </c>
      <c r="E214">
        <f t="shared" si="6"/>
        <v>2.516610807314636E-2</v>
      </c>
      <c r="F214">
        <f t="shared" si="7"/>
        <v>-2.6689560118672181E-2</v>
      </c>
    </row>
    <row r="215" spans="2:6" x14ac:dyDescent="0.25">
      <c r="B215" s="186">
        <v>44506</v>
      </c>
      <c r="C215" s="188" t="s">
        <v>608</v>
      </c>
      <c r="D215">
        <v>4247.4399999999996</v>
      </c>
      <c r="E215">
        <f t="shared" si="6"/>
        <v>-4.0206481215944889E-2</v>
      </c>
      <c r="F215">
        <f t="shared" si="7"/>
        <v>1.9438610807761953E-2</v>
      </c>
    </row>
    <row r="216" spans="2:6" x14ac:dyDescent="0.25">
      <c r="B216" s="186">
        <v>44292</v>
      </c>
      <c r="C216" s="188" t="s">
        <v>609</v>
      </c>
      <c r="D216">
        <v>4229.8900000000003</v>
      </c>
      <c r="E216">
        <f t="shared" si="6"/>
        <v>-4.2010278474961166E-2</v>
      </c>
      <c r="F216">
        <f t="shared" si="7"/>
        <v>-4.1319006272011547E-3</v>
      </c>
    </row>
    <row r="217" spans="2:6" x14ac:dyDescent="0.25">
      <c r="B217" s="186" t="s">
        <v>366</v>
      </c>
      <c r="C217" s="188" t="s">
        <v>610</v>
      </c>
      <c r="D217">
        <v>4204.1099999999997</v>
      </c>
      <c r="E217">
        <f t="shared" si="6"/>
        <v>5.2398477948974072E-3</v>
      </c>
      <c r="F217">
        <f t="shared" si="7"/>
        <v>-6.094721139320562E-3</v>
      </c>
    </row>
    <row r="218" spans="2:6" x14ac:dyDescent="0.25">
      <c r="B218" s="186" t="s">
        <v>367</v>
      </c>
      <c r="C218" s="188" t="s">
        <v>611</v>
      </c>
      <c r="D218">
        <v>4155.8599999999997</v>
      </c>
      <c r="E218">
        <f t="shared" si="6"/>
        <v>-6.205398696866273E-3</v>
      </c>
      <c r="F218">
        <f t="shared" si="7"/>
        <v>-1.1476864306595214E-2</v>
      </c>
    </row>
    <row r="219" spans="2:6" x14ac:dyDescent="0.25">
      <c r="B219" s="186" t="s">
        <v>368</v>
      </c>
      <c r="C219" s="188" t="s">
        <v>610</v>
      </c>
      <c r="D219">
        <v>4173.8500000000004</v>
      </c>
      <c r="E219">
        <f t="shared" si="6"/>
        <v>6.2441461130190445E-3</v>
      </c>
      <c r="F219">
        <f t="shared" si="7"/>
        <v>4.3288272463462901E-3</v>
      </c>
    </row>
    <row r="220" spans="2:6" x14ac:dyDescent="0.25">
      <c r="B220" s="186">
        <v>44382</v>
      </c>
      <c r="C220" s="188" t="s">
        <v>612</v>
      </c>
      <c r="D220">
        <v>4232.6000000000004</v>
      </c>
      <c r="E220">
        <f t="shared" si="6"/>
        <v>2.128451753025136E-2</v>
      </c>
      <c r="F220">
        <f t="shared" si="7"/>
        <v>1.4075733435557099E-2</v>
      </c>
    </row>
    <row r="221" spans="2:6" x14ac:dyDescent="0.25">
      <c r="B221" s="186" t="s">
        <v>369</v>
      </c>
      <c r="C221" s="188" t="s">
        <v>613</v>
      </c>
      <c r="D221">
        <v>4181.17</v>
      </c>
      <c r="E221">
        <f t="shared" si="6"/>
        <v>5.3408676631425393E-2</v>
      </c>
      <c r="F221">
        <f t="shared" si="7"/>
        <v>-1.2150923782072554E-2</v>
      </c>
    </row>
    <row r="222" spans="2:6" x14ac:dyDescent="0.25">
      <c r="B222" s="186" t="s">
        <v>370</v>
      </c>
      <c r="C222" s="188" t="s">
        <v>614</v>
      </c>
      <c r="D222">
        <v>4180.17</v>
      </c>
      <c r="E222">
        <f t="shared" si="6"/>
        <v>-3.6511507181173283E-2</v>
      </c>
      <c r="F222">
        <f t="shared" si="7"/>
        <v>-2.3916750574599932E-4</v>
      </c>
    </row>
    <row r="223" spans="2:6" x14ac:dyDescent="0.25">
      <c r="B223" s="186" t="s">
        <v>371</v>
      </c>
      <c r="C223" s="188" t="s">
        <v>615</v>
      </c>
      <c r="D223">
        <v>4185.47</v>
      </c>
      <c r="E223">
        <f t="shared" si="6"/>
        <v>1.7540708812260577E-2</v>
      </c>
      <c r="F223">
        <f t="shared" si="7"/>
        <v>1.2678910187863609E-3</v>
      </c>
    </row>
    <row r="224" spans="2:6" x14ac:dyDescent="0.25">
      <c r="B224" s="186">
        <v>44443</v>
      </c>
      <c r="C224" s="188" t="s">
        <v>616</v>
      </c>
      <c r="D224">
        <v>4128.8</v>
      </c>
      <c r="E224">
        <f t="shared" si="6"/>
        <v>-8.0014120138847157E-3</v>
      </c>
      <c r="F224">
        <f t="shared" si="7"/>
        <v>-1.3539698050637101E-2</v>
      </c>
    </row>
    <row r="225" spans="2:6" x14ac:dyDescent="0.25">
      <c r="B225" s="186">
        <v>44200</v>
      </c>
      <c r="C225" s="188" t="s">
        <v>617</v>
      </c>
      <c r="D225">
        <v>4019.87</v>
      </c>
      <c r="E225">
        <f t="shared" si="6"/>
        <v>-6.2629737263507512E-2</v>
      </c>
      <c r="F225">
        <f t="shared" si="7"/>
        <v>-2.6382968416973525E-2</v>
      </c>
    </row>
    <row r="226" spans="2:6" x14ac:dyDescent="0.25">
      <c r="B226" s="186" t="s">
        <v>372</v>
      </c>
      <c r="C226" s="188" t="s">
        <v>572</v>
      </c>
      <c r="D226">
        <v>3974.54</v>
      </c>
      <c r="E226">
        <f t="shared" si="6"/>
        <v>-3.4482758620689759E-2</v>
      </c>
      <c r="F226">
        <f t="shared" si="7"/>
        <v>-1.1276484065405082E-2</v>
      </c>
    </row>
    <row r="227" spans="2:6" x14ac:dyDescent="0.25">
      <c r="B227" s="186" t="s">
        <v>373</v>
      </c>
      <c r="C227" s="188" t="s">
        <v>618</v>
      </c>
      <c r="D227">
        <v>3913.1</v>
      </c>
      <c r="E227">
        <f t="shared" si="6"/>
        <v>7.5360419397117019E-3</v>
      </c>
      <c r="F227">
        <f t="shared" si="7"/>
        <v>-1.5458392669340366E-2</v>
      </c>
    </row>
    <row r="228" spans="2:6" x14ac:dyDescent="0.25">
      <c r="B228" s="186">
        <v>44533</v>
      </c>
      <c r="C228" s="188" t="s">
        <v>619</v>
      </c>
      <c r="D228">
        <v>3943.34</v>
      </c>
      <c r="E228">
        <f t="shared" si="6"/>
        <v>4.6829268292682856E-3</v>
      </c>
      <c r="F228">
        <f t="shared" si="7"/>
        <v>7.7278883749457555E-3</v>
      </c>
    </row>
    <row r="229" spans="2:6" x14ac:dyDescent="0.25">
      <c r="B229" s="186">
        <v>44319</v>
      </c>
      <c r="C229" s="188" t="s">
        <v>620</v>
      </c>
      <c r="D229">
        <v>3841.94</v>
      </c>
      <c r="E229">
        <f t="shared" si="6"/>
        <v>-2.880818281867022E-2</v>
      </c>
      <c r="F229">
        <f t="shared" si="7"/>
        <v>-2.5714242241348727E-2</v>
      </c>
    </row>
    <row r="230" spans="2:6" x14ac:dyDescent="0.25">
      <c r="B230" s="186" t="s">
        <v>374</v>
      </c>
      <c r="C230" s="188" t="s">
        <v>621</v>
      </c>
      <c r="D230">
        <v>3811.15</v>
      </c>
      <c r="E230">
        <f t="shared" si="6"/>
        <v>3.0862551659778664E-2</v>
      </c>
      <c r="F230">
        <f t="shared" si="7"/>
        <v>-8.0141803359760865E-3</v>
      </c>
    </row>
    <row r="231" spans="2:6" x14ac:dyDescent="0.25">
      <c r="B231" s="186" t="s">
        <v>375</v>
      </c>
      <c r="C231" s="188" t="s">
        <v>622</v>
      </c>
      <c r="D231">
        <v>3906.71</v>
      </c>
      <c r="E231">
        <f t="shared" si="6"/>
        <v>5.0759780148722886E-2</v>
      </c>
      <c r="F231">
        <f t="shared" si="7"/>
        <v>2.5073796623066514E-2</v>
      </c>
    </row>
    <row r="232" spans="2:6" x14ac:dyDescent="0.25">
      <c r="B232" s="186">
        <v>44532</v>
      </c>
      <c r="C232" s="188" t="s">
        <v>623</v>
      </c>
      <c r="D232">
        <v>3934.83</v>
      </c>
      <c r="E232">
        <f t="shared" si="6"/>
        <v>8.5538461538460699E-3</v>
      </c>
      <c r="F232">
        <f t="shared" si="7"/>
        <v>7.1978723785486743E-3</v>
      </c>
    </row>
    <row r="233" spans="2:6" x14ac:dyDescent="0.25">
      <c r="B233" s="186">
        <v>44318</v>
      </c>
      <c r="C233" s="188" t="s">
        <v>624</v>
      </c>
      <c r="D233">
        <v>3886.83</v>
      </c>
      <c r="E233">
        <f t="shared" si="6"/>
        <v>2.269815119897509E-2</v>
      </c>
      <c r="F233">
        <f t="shared" si="7"/>
        <v>-1.2198748103475881E-2</v>
      </c>
    </row>
    <row r="234" spans="2:6" x14ac:dyDescent="0.25">
      <c r="B234" s="186" t="s">
        <v>376</v>
      </c>
      <c r="C234" s="188" t="s">
        <v>609</v>
      </c>
      <c r="D234">
        <v>3714.24</v>
      </c>
      <c r="E234">
        <f t="shared" si="6"/>
        <v>-4.3553487262096596E-2</v>
      </c>
      <c r="F234">
        <f t="shared" si="7"/>
        <v>-4.4403794351695378E-2</v>
      </c>
    </row>
    <row r="235" spans="2:6" x14ac:dyDescent="0.25">
      <c r="B235" s="186" t="s">
        <v>377</v>
      </c>
      <c r="C235" s="188" t="s">
        <v>625</v>
      </c>
      <c r="D235">
        <v>3841.47</v>
      </c>
      <c r="E235">
        <f t="shared" si="6"/>
        <v>2.6823030378641453E-2</v>
      </c>
      <c r="F235">
        <f t="shared" si="7"/>
        <v>3.425465236495219E-2</v>
      </c>
    </row>
    <row r="236" spans="2:6" x14ac:dyDescent="0.25">
      <c r="B236" s="186" t="s">
        <v>378</v>
      </c>
      <c r="C236" s="188" t="s">
        <v>626</v>
      </c>
      <c r="D236">
        <v>3768.25</v>
      </c>
      <c r="E236">
        <f t="shared" si="6"/>
        <v>-5.7104671648138053E-2</v>
      </c>
      <c r="F236">
        <f t="shared" si="7"/>
        <v>-1.9060411769452789E-2</v>
      </c>
    </row>
    <row r="237" spans="2:6" x14ac:dyDescent="0.25">
      <c r="B237" s="186">
        <v>44409</v>
      </c>
      <c r="C237" s="188" t="s">
        <v>627</v>
      </c>
      <c r="D237">
        <v>3824.68</v>
      </c>
      <c r="E237">
        <f t="shared" si="6"/>
        <v>2.5320533470781382E-2</v>
      </c>
      <c r="F237">
        <f t="shared" si="7"/>
        <v>1.4975121077423164E-2</v>
      </c>
    </row>
    <row r="238" spans="2:6" x14ac:dyDescent="0.25">
      <c r="B238" s="186" t="s">
        <v>379</v>
      </c>
      <c r="C238" s="188" t="s">
        <v>628</v>
      </c>
      <c r="D238">
        <v>3756.07</v>
      </c>
      <c r="E238">
        <f t="shared" si="6"/>
        <v>2.3312806334045547E-2</v>
      </c>
      <c r="F238">
        <f t="shared" si="7"/>
        <v>-1.79387556606042E-2</v>
      </c>
    </row>
    <row r="239" spans="2:6" x14ac:dyDescent="0.25">
      <c r="B239" s="186" t="s">
        <v>380</v>
      </c>
      <c r="C239" s="188" t="s">
        <v>629</v>
      </c>
      <c r="D239">
        <v>3703.06</v>
      </c>
      <c r="E239">
        <f t="shared" si="6"/>
        <v>-2.5913417255142762E-2</v>
      </c>
      <c r="F239">
        <f t="shared" si="7"/>
        <v>-1.4113155505621625E-2</v>
      </c>
    </row>
    <row r="240" spans="2:6" x14ac:dyDescent="0.25">
      <c r="B240" s="186" t="s">
        <v>381</v>
      </c>
      <c r="C240" s="188" t="s">
        <v>630</v>
      </c>
      <c r="D240">
        <v>3709.41</v>
      </c>
      <c r="E240">
        <f t="shared" si="6"/>
        <v>9.1407678244973655E-3</v>
      </c>
      <c r="F240">
        <f t="shared" si="7"/>
        <v>1.7147980318979194E-3</v>
      </c>
    </row>
    <row r="241" spans="2:6" x14ac:dyDescent="0.25">
      <c r="B241" s="186">
        <v>44147</v>
      </c>
      <c r="C241" s="188" t="s">
        <v>631</v>
      </c>
      <c r="D241">
        <v>3663.46</v>
      </c>
      <c r="E241">
        <f t="shared" si="6"/>
        <v>-2.6611694152923658E-2</v>
      </c>
      <c r="F241">
        <f t="shared" si="7"/>
        <v>-1.2387414710156013E-2</v>
      </c>
    </row>
    <row r="242" spans="2:6" x14ac:dyDescent="0.25">
      <c r="B242" s="186">
        <v>43933</v>
      </c>
      <c r="C242" s="188" t="s">
        <v>632</v>
      </c>
      <c r="D242">
        <v>3699.12</v>
      </c>
      <c r="E242">
        <f t="shared" si="6"/>
        <v>1.4824797843665784E-2</v>
      </c>
      <c r="F242">
        <f t="shared" si="7"/>
        <v>9.7339673423484496E-3</v>
      </c>
    </row>
    <row r="243" spans="2:6" x14ac:dyDescent="0.25">
      <c r="B243" s="186" t="s">
        <v>382</v>
      </c>
      <c r="C243" s="188" t="s">
        <v>633</v>
      </c>
      <c r="D243">
        <v>3638.35</v>
      </c>
      <c r="E243">
        <f t="shared" si="6"/>
        <v>1.0371213558464648E-2</v>
      </c>
      <c r="F243">
        <f t="shared" si="7"/>
        <v>-1.6428231579402663E-2</v>
      </c>
    </row>
    <row r="244" spans="2:6" x14ac:dyDescent="0.25">
      <c r="B244" s="186" t="s">
        <v>383</v>
      </c>
      <c r="C244" s="188" t="s">
        <v>634</v>
      </c>
      <c r="D244">
        <v>3557.54</v>
      </c>
      <c r="E244">
        <f t="shared" si="6"/>
        <v>-3.0043187081429626E-2</v>
      </c>
      <c r="F244">
        <f t="shared" si="7"/>
        <v>-2.2210617450217802E-2</v>
      </c>
    </row>
    <row r="245" spans="2:6" x14ac:dyDescent="0.25">
      <c r="B245" s="186" t="s">
        <v>384</v>
      </c>
      <c r="C245" s="188" t="s">
        <v>635</v>
      </c>
      <c r="D245">
        <v>3585.15</v>
      </c>
      <c r="E245">
        <f t="shared" si="6"/>
        <v>9.4857069110150273E-3</v>
      </c>
      <c r="F245">
        <f t="shared" si="7"/>
        <v>7.7609809025338096E-3</v>
      </c>
    </row>
    <row r="246" spans="2:6" x14ac:dyDescent="0.25">
      <c r="B246" s="186">
        <v>43993</v>
      </c>
      <c r="C246" s="188" t="s">
        <v>636</v>
      </c>
      <c r="D246">
        <v>3509.44</v>
      </c>
      <c r="E246">
        <f t="shared" si="6"/>
        <v>5.8361032983891559E-2</v>
      </c>
      <c r="F246">
        <f t="shared" si="7"/>
        <v>-2.1117665927506531E-2</v>
      </c>
    </row>
    <row r="247" spans="2:6" x14ac:dyDescent="0.25">
      <c r="B247" s="186" t="s">
        <v>385</v>
      </c>
      <c r="C247" s="188" t="s">
        <v>637</v>
      </c>
      <c r="D247">
        <v>3269.96</v>
      </c>
      <c r="E247">
        <f t="shared" si="6"/>
        <v>-8.3106843027118391E-2</v>
      </c>
      <c r="F247">
        <f t="shared" si="7"/>
        <v>-6.8238807331084173E-2</v>
      </c>
    </row>
    <row r="248" spans="2:6" x14ac:dyDescent="0.25">
      <c r="B248" s="186" t="s">
        <v>386</v>
      </c>
      <c r="C248" s="188" t="s">
        <v>638</v>
      </c>
      <c r="D248">
        <v>3465.39</v>
      </c>
      <c r="E248">
        <f t="shared" si="6"/>
        <v>5.5398195112311421E-2</v>
      </c>
      <c r="F248">
        <f t="shared" si="7"/>
        <v>5.9765257067364685E-2</v>
      </c>
    </row>
    <row r="249" spans="2:6" x14ac:dyDescent="0.25">
      <c r="B249" s="186" t="s">
        <v>387</v>
      </c>
      <c r="C249" s="188" t="s">
        <v>639</v>
      </c>
      <c r="D249">
        <v>3483.81</v>
      </c>
      <c r="E249">
        <f t="shared" si="6"/>
        <v>2.1345649731618947E-2</v>
      </c>
      <c r="F249">
        <f t="shared" si="7"/>
        <v>5.3154190437440154E-3</v>
      </c>
    </row>
    <row r="250" spans="2:6" x14ac:dyDescent="0.25">
      <c r="B250" s="186">
        <v>44084</v>
      </c>
      <c r="C250" s="188" t="s">
        <v>640</v>
      </c>
      <c r="D250">
        <v>3477.13</v>
      </c>
      <c r="E250">
        <f t="shared" si="6"/>
        <v>4.2165729650453813E-3</v>
      </c>
      <c r="F250">
        <f t="shared" si="7"/>
        <v>-1.9174409626242063E-3</v>
      </c>
    </row>
    <row r="251" spans="2:6" x14ac:dyDescent="0.25">
      <c r="B251" s="186">
        <v>43871</v>
      </c>
      <c r="C251" s="188" t="s">
        <v>641</v>
      </c>
      <c r="D251">
        <v>3348.44</v>
      </c>
      <c r="E251">
        <f t="shared" si="6"/>
        <v>-4.9169354347958452E-2</v>
      </c>
      <c r="F251">
        <f t="shared" si="7"/>
        <v>-3.7010408008903907E-2</v>
      </c>
    </row>
    <row r="252" spans="2:6" x14ac:dyDescent="0.25">
      <c r="B252" s="186" t="s">
        <v>388</v>
      </c>
      <c r="C252" s="188" t="s">
        <v>642</v>
      </c>
      <c r="D252">
        <v>3298.46</v>
      </c>
      <c r="E252">
        <f t="shared" si="6"/>
        <v>-9.5360000000000583E-3</v>
      </c>
      <c r="F252">
        <f t="shared" si="7"/>
        <v>-1.4926353764738212E-2</v>
      </c>
    </row>
    <row r="253" spans="2:6" x14ac:dyDescent="0.25">
      <c r="B253" s="186" t="s">
        <v>389</v>
      </c>
      <c r="C253" s="188" t="s">
        <v>643</v>
      </c>
      <c r="D253">
        <v>3319.47</v>
      </c>
      <c r="E253">
        <f t="shared" si="6"/>
        <v>-4.529594210390276E-2</v>
      </c>
      <c r="F253">
        <f t="shared" si="7"/>
        <v>6.3696391649435682E-3</v>
      </c>
    </row>
    <row r="254" spans="2:6" x14ac:dyDescent="0.25">
      <c r="B254" s="186">
        <v>44144</v>
      </c>
      <c r="C254" s="188" t="s">
        <v>644</v>
      </c>
      <c r="D254">
        <v>3340.97</v>
      </c>
      <c r="E254">
        <f t="shared" si="6"/>
        <v>5.4551607445008476E-2</v>
      </c>
      <c r="F254">
        <f t="shared" si="7"/>
        <v>6.4769375834094001E-3</v>
      </c>
    </row>
    <row r="255" spans="2:6" x14ac:dyDescent="0.25">
      <c r="B255" s="186">
        <v>43930</v>
      </c>
      <c r="C255" s="188" t="s">
        <v>645</v>
      </c>
      <c r="D255">
        <v>3426.96</v>
      </c>
      <c r="E255">
        <f t="shared" si="6"/>
        <v>5.7249213786021352E-2</v>
      </c>
      <c r="F255">
        <f t="shared" si="7"/>
        <v>2.5738034163730966E-2</v>
      </c>
    </row>
    <row r="256" spans="2:6" x14ac:dyDescent="0.25">
      <c r="B256" s="186" t="s">
        <v>390</v>
      </c>
      <c r="C256" s="188" t="s">
        <v>646</v>
      </c>
      <c r="D256">
        <v>3508.01</v>
      </c>
      <c r="E256">
        <f t="shared" si="6"/>
        <v>3.2538092636435464E-2</v>
      </c>
      <c r="F256">
        <f t="shared" si="7"/>
        <v>2.3650699161939497E-2</v>
      </c>
    </row>
    <row r="257" spans="2:6" x14ac:dyDescent="0.25">
      <c r="B257" s="186" t="s">
        <v>391</v>
      </c>
      <c r="C257" s="188" t="s">
        <v>647</v>
      </c>
      <c r="D257">
        <v>3397.16</v>
      </c>
      <c r="E257">
        <f t="shared" si="6"/>
        <v>-3.4393556352519221E-2</v>
      </c>
      <c r="F257">
        <f t="shared" si="7"/>
        <v>-3.1599111747115986E-2</v>
      </c>
    </row>
    <row r="258" spans="2:6" x14ac:dyDescent="0.25">
      <c r="B258" s="186" t="s">
        <v>392</v>
      </c>
      <c r="C258" s="188" t="s">
        <v>648</v>
      </c>
      <c r="D258">
        <v>3372.85</v>
      </c>
      <c r="E258">
        <f t="shared" si="6"/>
        <v>-4.1646371164150042E-2</v>
      </c>
      <c r="F258">
        <f t="shared" si="7"/>
        <v>-7.1559773457829327E-3</v>
      </c>
    </row>
    <row r="259" spans="2:6" x14ac:dyDescent="0.25">
      <c r="B259" s="186">
        <v>44020</v>
      </c>
      <c r="C259" s="188" t="s">
        <v>649</v>
      </c>
      <c r="D259">
        <v>3351.28</v>
      </c>
      <c r="E259">
        <f t="shared" si="6"/>
        <v>6.1626429479034236E-3</v>
      </c>
      <c r="F259">
        <f t="shared" si="7"/>
        <v>-6.3951850808662437E-3</v>
      </c>
    </row>
    <row r="260" spans="2:6" x14ac:dyDescent="0.25">
      <c r="B260" s="186" t="s">
        <v>393</v>
      </c>
      <c r="C260" s="188" t="s">
        <v>650</v>
      </c>
      <c r="D260">
        <v>3271.12</v>
      </c>
      <c r="E260">
        <f t="shared" si="6"/>
        <v>-8.8400580918112509E-4</v>
      </c>
      <c r="F260">
        <f t="shared" si="7"/>
        <v>-2.3919218925306244E-2</v>
      </c>
    </row>
    <row r="261" spans="2:6" x14ac:dyDescent="0.25">
      <c r="B261" s="186" t="s">
        <v>394</v>
      </c>
      <c r="C261" s="188" t="s">
        <v>651</v>
      </c>
      <c r="D261">
        <v>3215.63</v>
      </c>
      <c r="E261">
        <f t="shared" ref="E261:E264" si="8">(C261-C260)/C260</f>
        <v>-4.9168931302534295E-2</v>
      </c>
      <c r="F261">
        <f t="shared" ref="F261:F264" si="9">(D261-D260)/D260</f>
        <v>-1.6963608794541254E-2</v>
      </c>
    </row>
    <row r="262" spans="2:6" x14ac:dyDescent="0.25">
      <c r="B262" s="186" t="s">
        <v>395</v>
      </c>
      <c r="C262" s="188" t="s">
        <v>652</v>
      </c>
      <c r="D262">
        <v>3224.73</v>
      </c>
      <c r="E262">
        <f t="shared" si="8"/>
        <v>-1.5619807244931835E-2</v>
      </c>
      <c r="F262">
        <f t="shared" si="9"/>
        <v>2.8299275725129783E-3</v>
      </c>
    </row>
    <row r="263" spans="2:6" x14ac:dyDescent="0.25">
      <c r="B263" s="186">
        <v>44111</v>
      </c>
      <c r="C263" s="188" t="s">
        <v>598</v>
      </c>
      <c r="D263">
        <v>3185.04</v>
      </c>
      <c r="E263">
        <f t="shared" si="8"/>
        <v>8.0351114112086466E-2</v>
      </c>
      <c r="F263">
        <f t="shared" si="9"/>
        <v>-1.230800718199665E-2</v>
      </c>
    </row>
    <row r="264" spans="2:6" x14ac:dyDescent="0.25">
      <c r="B264" s="186">
        <v>43868</v>
      </c>
      <c r="C264" s="188" t="s">
        <v>653</v>
      </c>
      <c r="D264">
        <v>3130.01</v>
      </c>
      <c r="E264">
        <f t="shared" si="8"/>
        <v>-9.6749999999999933E-2</v>
      </c>
      <c r="F264">
        <f t="shared" si="9"/>
        <v>-1.7277648004420589E-2</v>
      </c>
    </row>
  </sheetData>
  <sheetProtection algorithmName="SHA-512" hashValue="ZgVzLxMhh7Gq39tjXXdXvHnCEDz3RMAUCsNcx9tBA23SkCRUEsnr8IR1PasDkj+dWPRYtqDTXQXWgSMrfnR04w==" saltValue="6a5Kl1Ho3sus7tQTHO32TQ==" spinCount="100000" sheet="1" objects="1" scenarios="1" selectLockedCells="1" selectUnlockedCells="1"/>
  <mergeCells count="3">
    <mergeCell ref="B1:D1"/>
    <mergeCell ref="E1:F1"/>
    <mergeCell ref="H1:J1"/>
  </mergeCells>
  <pageMargins left="0.7" right="0.7" top="0.75" bottom="0.75" header="0.3" footer="0.3"/>
  <ignoredErrors>
    <ignoredError sqref="C6:C264" numberStoredAsText="1"/>
  </ignoredErrors>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38357-0B26-4359-8270-A63CFAE485A5}">
  <sheetPr>
    <tabColor rgb="FF92D050"/>
  </sheetPr>
  <dimension ref="B2:P31"/>
  <sheetViews>
    <sheetView showGridLines="0" zoomScale="60" zoomScaleNormal="60" workbookViewId="0">
      <selection activeCell="N34" sqref="N34"/>
    </sheetView>
  </sheetViews>
  <sheetFormatPr defaultRowHeight="15" x14ac:dyDescent="0.25"/>
  <cols>
    <col min="1" max="1" width="2.28515625" customWidth="1"/>
    <col min="2" max="2" width="69" customWidth="1"/>
    <col min="3" max="3" width="10.140625" bestFit="1" customWidth="1"/>
    <col min="4" max="4" width="16.7109375" customWidth="1"/>
    <col min="5" max="5" width="20.42578125" customWidth="1"/>
    <col min="6" max="6" width="21.140625" customWidth="1"/>
    <col min="7" max="8" width="16.7109375" customWidth="1"/>
    <col min="9" max="9" width="2.28515625" customWidth="1"/>
    <col min="10" max="11" width="16.7109375" customWidth="1"/>
    <col min="12" max="12" width="18" bestFit="1" customWidth="1"/>
    <col min="13" max="13" width="2.28515625" customWidth="1"/>
    <col min="14" max="14" width="21.28515625" customWidth="1"/>
    <col min="15" max="15" width="19.85546875" customWidth="1"/>
    <col min="16" max="16" width="19.28515625" customWidth="1"/>
  </cols>
  <sheetData>
    <row r="2" spans="2:16" x14ac:dyDescent="0.25">
      <c r="E2" s="440" t="s">
        <v>694</v>
      </c>
      <c r="F2" s="440"/>
      <c r="G2" s="440"/>
      <c r="H2" s="440"/>
      <c r="I2" s="440"/>
      <c r="J2" s="440"/>
      <c r="K2" s="440"/>
      <c r="L2" s="440"/>
    </row>
    <row r="3" spans="2:16" x14ac:dyDescent="0.25">
      <c r="E3" s="440"/>
      <c r="F3" s="440"/>
      <c r="G3" s="440"/>
      <c r="H3" s="440"/>
      <c r="I3" s="440"/>
      <c r="J3" s="440"/>
      <c r="K3" s="440"/>
      <c r="L3" s="440"/>
    </row>
    <row r="4" spans="2:16" ht="20.100000000000001" customHeight="1" x14ac:dyDescent="0.35">
      <c r="B4" s="233" t="str">
        <f>'IS-Driver'!A1</f>
        <v>AMAZON.COM INC.</v>
      </c>
      <c r="C4" s="211"/>
      <c r="D4" s="211"/>
      <c r="E4" s="211"/>
      <c r="F4" s="211"/>
      <c r="G4" s="211"/>
      <c r="H4" s="211"/>
      <c r="I4" s="211"/>
      <c r="J4" s="211"/>
      <c r="K4" s="211"/>
      <c r="L4" s="211"/>
      <c r="M4" s="211"/>
      <c r="N4" s="211"/>
      <c r="O4" s="211"/>
      <c r="P4" s="211"/>
    </row>
    <row r="5" spans="2:16" ht="21" x14ac:dyDescent="0.35">
      <c r="B5" s="212" t="s">
        <v>695</v>
      </c>
      <c r="C5" s="111"/>
      <c r="D5" s="111"/>
      <c r="E5" s="111"/>
      <c r="F5" s="111"/>
      <c r="G5" s="111"/>
      <c r="H5" s="111"/>
      <c r="I5" s="111"/>
      <c r="J5" s="111"/>
      <c r="K5" s="111"/>
      <c r="L5" s="111"/>
      <c r="M5" s="111"/>
      <c r="N5" s="111"/>
      <c r="O5" s="111"/>
      <c r="P5" s="111"/>
    </row>
    <row r="6" spans="2:16" ht="23.25" x14ac:dyDescent="0.35">
      <c r="B6" s="294"/>
      <c r="C6" s="295"/>
      <c r="D6" s="441" t="s">
        <v>696</v>
      </c>
      <c r="E6" s="441"/>
      <c r="F6" s="441"/>
      <c r="G6" s="441"/>
      <c r="H6" s="441"/>
      <c r="I6" s="295"/>
      <c r="J6" s="441" t="s">
        <v>697</v>
      </c>
      <c r="K6" s="441"/>
      <c r="L6" s="441"/>
      <c r="M6" s="296"/>
      <c r="N6" s="441" t="s">
        <v>698</v>
      </c>
      <c r="O6" s="441"/>
      <c r="P6" s="441"/>
    </row>
    <row r="7" spans="2:16" ht="48" customHeight="1" x14ac:dyDescent="0.35">
      <c r="B7" s="297" t="s">
        <v>699</v>
      </c>
      <c r="C7" s="297" t="s">
        <v>199</v>
      </c>
      <c r="D7" s="298" t="s">
        <v>118</v>
      </c>
      <c r="E7" s="298" t="s">
        <v>700</v>
      </c>
      <c r="F7" s="298" t="s">
        <v>701</v>
      </c>
      <c r="G7" s="299" t="s">
        <v>702</v>
      </c>
      <c r="H7" s="298" t="s">
        <v>229</v>
      </c>
      <c r="I7" s="299"/>
      <c r="J7" s="299" t="s">
        <v>14</v>
      </c>
      <c r="K7" s="299" t="s">
        <v>35</v>
      </c>
      <c r="L7" s="299" t="s">
        <v>95</v>
      </c>
      <c r="M7" s="300"/>
      <c r="N7" s="299" t="s">
        <v>703</v>
      </c>
      <c r="O7" s="299" t="s">
        <v>704</v>
      </c>
      <c r="P7" s="299" t="s">
        <v>705</v>
      </c>
    </row>
    <row r="8" spans="2:16" ht="21" x14ac:dyDescent="0.35">
      <c r="B8" s="213" t="str">
        <f>'Peers Data'!B14</f>
        <v>Amazon.com Inc.</v>
      </c>
      <c r="C8" s="213" t="str">
        <f>'Peers Data'!C14</f>
        <v>AMZN</v>
      </c>
      <c r="D8" s="213">
        <f>'Peers Data'!D14</f>
        <v>230.38</v>
      </c>
      <c r="E8" s="214">
        <f>'Peers Data'!E14</f>
        <v>10526</v>
      </c>
      <c r="F8" s="239">
        <f t="shared" ref="F8:F14" si="0">D8*E8</f>
        <v>2424979.88</v>
      </c>
      <c r="G8" s="239">
        <f>'Peers Data'!I14</f>
        <v>63388</v>
      </c>
      <c r="H8" s="239">
        <f>'Peers Data'!J14</f>
        <v>2520000</v>
      </c>
      <c r="I8" s="240"/>
      <c r="J8" s="239">
        <f>'Peers Data'!K14</f>
        <v>650313</v>
      </c>
      <c r="K8" s="239">
        <f>'Peers Data'!L14</f>
        <v>126144</v>
      </c>
      <c r="L8" s="239">
        <f>'Peers Data'!M14</f>
        <v>65944</v>
      </c>
      <c r="M8" s="215"/>
      <c r="N8" s="243">
        <f t="shared" ref="N8:N14" si="1">H8/J8</f>
        <v>3.8750570878945982</v>
      </c>
      <c r="O8" s="243">
        <f t="shared" ref="O8:O14" si="2">H8/K8</f>
        <v>19.977168949771688</v>
      </c>
      <c r="P8" s="243">
        <f t="shared" ref="P8:P14" si="3">F8/L8</f>
        <v>36.773320999636056</v>
      </c>
    </row>
    <row r="9" spans="2:16" ht="21" x14ac:dyDescent="0.35">
      <c r="B9" s="216" t="str">
        <f>'Peers Data'!B15</f>
        <v>eBay Inc.</v>
      </c>
      <c r="C9" s="216" t="str">
        <f>'Peers Data'!C15</f>
        <v>EBAY</v>
      </c>
      <c r="D9" s="216">
        <f>'Peers Data'!D15</f>
        <v>78.41</v>
      </c>
      <c r="E9" s="217">
        <f>'Peers Data'!E15</f>
        <v>484</v>
      </c>
      <c r="F9" s="241">
        <f t="shared" si="0"/>
        <v>37950.439999999995</v>
      </c>
      <c r="G9" s="241">
        <f>'Peers Data'!I15</f>
        <v>2384</v>
      </c>
      <c r="H9" s="241">
        <f>'Peers Data'!J15</f>
        <v>38520</v>
      </c>
      <c r="I9" s="241"/>
      <c r="J9" s="241">
        <f>'Peers Data'!K15</f>
        <v>10312</v>
      </c>
      <c r="K9" s="241">
        <f>'Peers Data'!L15</f>
        <v>2575</v>
      </c>
      <c r="L9" s="241">
        <f>'Peers Data'!M15</f>
        <v>2040</v>
      </c>
      <c r="M9" s="218"/>
      <c r="N9" s="244">
        <f t="shared" si="1"/>
        <v>3.735453840186191</v>
      </c>
      <c r="O9" s="244">
        <f t="shared" si="2"/>
        <v>14.959223300970875</v>
      </c>
      <c r="P9" s="244">
        <f t="shared" si="3"/>
        <v>18.603156862745095</v>
      </c>
    </row>
    <row r="10" spans="2:16" ht="21" x14ac:dyDescent="0.35">
      <c r="B10" s="216" t="str">
        <f>'Peers Data'!B16</f>
        <v>Newegg Commerce Inc.</v>
      </c>
      <c r="C10" s="216" t="str">
        <f>'Peers Data'!C16</f>
        <v>NEGG</v>
      </c>
      <c r="D10" s="216">
        <f>'Peers Data'!D16</f>
        <v>50.25</v>
      </c>
      <c r="E10" s="217">
        <f>'Peers Data'!E16</f>
        <v>19</v>
      </c>
      <c r="F10" s="241">
        <f t="shared" si="0"/>
        <v>954.75</v>
      </c>
      <c r="G10" s="241">
        <f>'Peers Data'!I16</f>
        <v>-23.260000000000005</v>
      </c>
      <c r="H10" s="241">
        <f>'Peers Data'!J16</f>
        <v>1070</v>
      </c>
      <c r="I10" s="241"/>
      <c r="J10" s="241">
        <f>'Peers Data'!K16</f>
        <v>1236</v>
      </c>
      <c r="K10" s="241">
        <f>'Peers Data'!L16</f>
        <v>-40.85</v>
      </c>
      <c r="L10" s="241">
        <f>'Peers Data'!M16</f>
        <v>-43.33</v>
      </c>
      <c r="M10" s="218"/>
      <c r="N10" s="244">
        <f t="shared" si="1"/>
        <v>0.86569579288025889</v>
      </c>
      <c r="O10" s="244">
        <f t="shared" si="2"/>
        <v>-26.193390452876375</v>
      </c>
      <c r="P10" s="244">
        <f t="shared" si="3"/>
        <v>-22.034387260558507</v>
      </c>
    </row>
    <row r="11" spans="2:16" ht="21" x14ac:dyDescent="0.35">
      <c r="B11" s="216" t="str">
        <f>'Peers Data'!B17</f>
        <v>Walmart Inc.</v>
      </c>
      <c r="C11" s="216" t="str">
        <f>'Peers Data'!C17</f>
        <v>WMT</v>
      </c>
      <c r="D11" s="216">
        <f>'Peers Data'!D17</f>
        <v>97.56</v>
      </c>
      <c r="E11" s="217">
        <f>'Peers Data'!E17</f>
        <v>8031</v>
      </c>
      <c r="F11" s="242">
        <f t="shared" si="0"/>
        <v>783504.36</v>
      </c>
      <c r="G11" s="242">
        <f>'Peers Data'!I17</f>
        <v>59382</v>
      </c>
      <c r="H11" s="242">
        <f>'Peers Data'!J17</f>
        <v>844100</v>
      </c>
      <c r="I11" s="242"/>
      <c r="J11" s="242">
        <f>'Peers Data'!K17</f>
        <v>685086</v>
      </c>
      <c r="K11" s="242">
        <f>'Peers Data'!L17</f>
        <v>42757</v>
      </c>
      <c r="L11" s="242">
        <f>'Peers Data'!M17</f>
        <v>18819</v>
      </c>
      <c r="M11" s="220"/>
      <c r="N11" s="245">
        <f t="shared" si="1"/>
        <v>1.2321080857001894</v>
      </c>
      <c r="O11" s="245">
        <f t="shared" si="2"/>
        <v>19.741796664873586</v>
      </c>
      <c r="P11" s="245">
        <f t="shared" si="3"/>
        <v>41.633687230989956</v>
      </c>
    </row>
    <row r="12" spans="2:16" ht="21" x14ac:dyDescent="0.35">
      <c r="B12" s="216" t="str">
        <f>'Peers Data'!B18</f>
        <v>Target Corp.</v>
      </c>
      <c r="C12" s="216" t="str">
        <f>'Peers Data'!C18</f>
        <v>TGT</v>
      </c>
      <c r="D12" s="216">
        <f>'Peers Data'!D18</f>
        <v>104.3</v>
      </c>
      <c r="E12" s="217">
        <f>'Peers Data'!E18</f>
        <v>459</v>
      </c>
      <c r="F12" s="242">
        <f t="shared" si="0"/>
        <v>47873.7</v>
      </c>
      <c r="G12" s="242">
        <f>'Peers Data'!I18</f>
        <v>16576</v>
      </c>
      <c r="H12" s="242">
        <f>'Peers Data'!J18</f>
        <v>63910</v>
      </c>
      <c r="I12" s="242"/>
      <c r="J12" s="242">
        <f>'Peers Data'!K18</f>
        <v>105881</v>
      </c>
      <c r="K12" s="242">
        <f>'Peers Data'!L18</f>
        <v>8961</v>
      </c>
      <c r="L12" s="242">
        <f>'Peers Data'!M18</f>
        <v>4185</v>
      </c>
      <c r="M12" s="220"/>
      <c r="N12" s="245">
        <f t="shared" si="1"/>
        <v>0.6036021571386746</v>
      </c>
      <c r="O12" s="245">
        <f t="shared" si="2"/>
        <v>7.132016516013838</v>
      </c>
      <c r="P12" s="245">
        <f t="shared" si="3"/>
        <v>11.439354838709678</v>
      </c>
    </row>
    <row r="13" spans="2:16" ht="21" x14ac:dyDescent="0.35">
      <c r="B13" s="216" t="str">
        <f>'Peers Data'!B19</f>
        <v>Alibaba Group Holding Limited</v>
      </c>
      <c r="C13" s="216" t="str">
        <f>'Peers Data'!C19</f>
        <v>BABA</v>
      </c>
      <c r="D13" s="216">
        <f>'Peers Data'!D19</f>
        <v>118.48</v>
      </c>
      <c r="E13" s="217">
        <f>'Peers Data'!E19</f>
        <v>2349</v>
      </c>
      <c r="F13" s="242">
        <f t="shared" si="0"/>
        <v>278309.52</v>
      </c>
      <c r="G13" s="242">
        <f>'Peers Data'!I19</f>
        <v>-179983</v>
      </c>
      <c r="H13" s="242">
        <f>'Peers Data'!J19</f>
        <v>240950</v>
      </c>
      <c r="I13" s="242"/>
      <c r="J13" s="242">
        <f>'Peers Data'!K19</f>
        <v>996347</v>
      </c>
      <c r="K13" s="242">
        <f>'Peers Data'!L19</f>
        <v>194146</v>
      </c>
      <c r="L13" s="242">
        <f>'Peers Data'!M19</f>
        <v>129470</v>
      </c>
      <c r="M13" s="220"/>
      <c r="N13" s="245">
        <f t="shared" si="1"/>
        <v>0.24183341747403264</v>
      </c>
      <c r="O13" s="245">
        <f t="shared" si="2"/>
        <v>1.2410763034005337</v>
      </c>
      <c r="P13" s="245">
        <f t="shared" si="3"/>
        <v>2.1496062408279912</v>
      </c>
    </row>
    <row r="14" spans="2:16" ht="21" x14ac:dyDescent="0.35">
      <c r="B14" s="216" t="str">
        <f>'Peers Data'!B20</f>
        <v>Costco Wholesale Corp.</v>
      </c>
      <c r="C14" s="216" t="str">
        <f>'Peers Data'!C20</f>
        <v>COST</v>
      </c>
      <c r="D14" s="216">
        <f>'Peers Data'!D20</f>
        <v>928.32</v>
      </c>
      <c r="E14" s="217">
        <f>'Peers Data'!E20</f>
        <v>444</v>
      </c>
      <c r="F14" s="242">
        <f t="shared" si="0"/>
        <v>412174.08000000002</v>
      </c>
      <c r="G14" s="242">
        <f>'Peers Data'!I20</f>
        <v>-6492</v>
      </c>
      <c r="H14" s="242">
        <f>'Peers Data'!J20</f>
        <v>405.81</v>
      </c>
      <c r="I14" s="242"/>
      <c r="J14" s="242">
        <f>'Peers Data'!K20</f>
        <v>268776</v>
      </c>
      <c r="K14" s="242">
        <f>'Peers Data'!L20</f>
        <v>12442</v>
      </c>
      <c r="L14" s="242">
        <f>'Peers Data'!M20</f>
        <v>7843</v>
      </c>
      <c r="M14" s="220"/>
      <c r="N14" s="245">
        <f t="shared" si="1"/>
        <v>1.5098446289847308E-3</v>
      </c>
      <c r="O14" s="245">
        <f t="shared" si="2"/>
        <v>3.2616138884423725E-2</v>
      </c>
      <c r="P14" s="245">
        <f t="shared" si="3"/>
        <v>52.553114879510396</v>
      </c>
    </row>
    <row r="15" spans="2:16" ht="21" x14ac:dyDescent="0.35">
      <c r="B15" s="216"/>
      <c r="C15" s="216"/>
      <c r="D15" s="216"/>
      <c r="E15" s="217"/>
      <c r="F15" s="219"/>
      <c r="G15" s="219"/>
      <c r="H15" s="219"/>
      <c r="I15" s="219"/>
      <c r="J15" s="219"/>
      <c r="K15" s="219"/>
      <c r="L15" s="219"/>
      <c r="M15" s="220"/>
      <c r="N15" s="221"/>
      <c r="O15" s="221"/>
      <c r="P15" s="221"/>
    </row>
    <row r="16" spans="2:16" ht="21" x14ac:dyDescent="0.35">
      <c r="B16" s="222" t="s">
        <v>706</v>
      </c>
      <c r="C16" s="222"/>
      <c r="D16" s="222"/>
      <c r="E16" s="222"/>
      <c r="F16" s="222"/>
      <c r="G16" s="222"/>
      <c r="H16" s="223"/>
      <c r="I16" s="223"/>
      <c r="J16" s="248">
        <f t="shared" ref="J16:P16" si="4">MAX(J8:J14)</f>
        <v>996347</v>
      </c>
      <c r="K16" s="248">
        <f t="shared" si="4"/>
        <v>194146</v>
      </c>
      <c r="L16" s="248">
        <f t="shared" si="4"/>
        <v>129470</v>
      </c>
      <c r="M16" s="223"/>
      <c r="N16" s="246">
        <f t="shared" si="4"/>
        <v>3.8750570878945982</v>
      </c>
      <c r="O16" s="246">
        <f t="shared" si="4"/>
        <v>19.977168949771688</v>
      </c>
      <c r="P16" s="246">
        <f t="shared" si="4"/>
        <v>52.553114879510396</v>
      </c>
    </row>
    <row r="17" spans="2:16" ht="21" x14ac:dyDescent="0.35">
      <c r="B17" s="222" t="s">
        <v>707</v>
      </c>
      <c r="C17" s="222"/>
      <c r="D17" s="222"/>
      <c r="E17" s="222"/>
      <c r="F17" s="222"/>
      <c r="G17" s="222"/>
      <c r="H17" s="224"/>
      <c r="I17" s="224"/>
      <c r="J17" s="249">
        <f t="shared" ref="J17:P17" si="5">QUARTILE(J8:J14,3)</f>
        <v>667699.5</v>
      </c>
      <c r="K17" s="249">
        <f t="shared" si="5"/>
        <v>84450.5</v>
      </c>
      <c r="L17" s="249">
        <f t="shared" si="5"/>
        <v>42381.5</v>
      </c>
      <c r="M17" s="224"/>
      <c r="N17" s="246">
        <f t="shared" si="5"/>
        <v>2.4837809629431904</v>
      </c>
      <c r="O17" s="246">
        <f t="shared" si="5"/>
        <v>17.35050998292223</v>
      </c>
      <c r="P17" s="246">
        <f t="shared" si="5"/>
        <v>39.203504115313009</v>
      </c>
    </row>
    <row r="18" spans="2:16" ht="21" x14ac:dyDescent="0.35">
      <c r="B18" s="225" t="s">
        <v>708</v>
      </c>
      <c r="C18" s="225"/>
      <c r="D18" s="225"/>
      <c r="E18" s="225"/>
      <c r="F18" s="225"/>
      <c r="G18" s="225"/>
      <c r="H18" s="226"/>
      <c r="I18" s="226"/>
      <c r="J18" s="250">
        <f t="shared" ref="J18:P18" si="6">AVERAGE(J8:J14)</f>
        <v>388278.71428571426</v>
      </c>
      <c r="K18" s="250">
        <f t="shared" si="6"/>
        <v>55283.450000000004</v>
      </c>
      <c r="L18" s="250">
        <f t="shared" si="6"/>
        <v>32608.23857142857</v>
      </c>
      <c r="M18" s="227"/>
      <c r="N18" s="247">
        <f t="shared" si="6"/>
        <v>1.5078943179861326</v>
      </c>
      <c r="O18" s="247">
        <f t="shared" si="6"/>
        <v>5.2700724887197952</v>
      </c>
      <c r="P18" s="247">
        <f t="shared" si="6"/>
        <v>20.159693398837241</v>
      </c>
    </row>
    <row r="19" spans="2:16" ht="21" x14ac:dyDescent="0.35">
      <c r="B19" s="225" t="s">
        <v>159</v>
      </c>
      <c r="C19" s="225"/>
      <c r="D19" s="225"/>
      <c r="E19" s="225"/>
      <c r="F19" s="225"/>
      <c r="G19" s="225"/>
      <c r="H19" s="226"/>
      <c r="I19" s="226"/>
      <c r="J19" s="250">
        <f t="shared" ref="J19:P19" si="7">MEDIAN(J8:J14)</f>
        <v>268776</v>
      </c>
      <c r="K19" s="250">
        <f t="shared" si="7"/>
        <v>12442</v>
      </c>
      <c r="L19" s="250">
        <f t="shared" si="7"/>
        <v>7843</v>
      </c>
      <c r="M19" s="226"/>
      <c r="N19" s="247">
        <f t="shared" si="7"/>
        <v>0.86569579288025889</v>
      </c>
      <c r="O19" s="247">
        <f t="shared" si="7"/>
        <v>7.132016516013838</v>
      </c>
      <c r="P19" s="247">
        <f t="shared" si="7"/>
        <v>18.603156862745095</v>
      </c>
    </row>
    <row r="20" spans="2:16" ht="21" x14ac:dyDescent="0.35">
      <c r="B20" s="222" t="s">
        <v>709</v>
      </c>
      <c r="C20" s="222"/>
      <c r="D20" s="222"/>
      <c r="E20" s="222"/>
      <c r="F20" s="222"/>
      <c r="G20" s="222"/>
      <c r="H20" s="228"/>
      <c r="I20" s="228"/>
      <c r="J20" s="249">
        <f t="shared" ref="J20:P20" si="8">QUARTILE(J8:J14,1)</f>
        <v>58096.5</v>
      </c>
      <c r="K20" s="249">
        <f t="shared" si="8"/>
        <v>5768</v>
      </c>
      <c r="L20" s="249">
        <f t="shared" si="8"/>
        <v>3112.5</v>
      </c>
      <c r="M20" s="228"/>
      <c r="N20" s="246">
        <f t="shared" si="8"/>
        <v>0.42271778730635362</v>
      </c>
      <c r="O20" s="246">
        <f t="shared" si="8"/>
        <v>0.63684622114247869</v>
      </c>
      <c r="P20" s="246">
        <f t="shared" si="8"/>
        <v>6.7944805397688341</v>
      </c>
    </row>
    <row r="21" spans="2:16" ht="21" x14ac:dyDescent="0.35">
      <c r="B21" s="222" t="s">
        <v>710</v>
      </c>
      <c r="C21" s="222"/>
      <c r="D21" s="222"/>
      <c r="E21" s="222"/>
      <c r="F21" s="222"/>
      <c r="G21" s="222"/>
      <c r="H21" s="223"/>
      <c r="I21" s="223"/>
      <c r="J21" s="248">
        <f t="shared" ref="J21:P21" si="9">MIN(J8:J14)</f>
        <v>1236</v>
      </c>
      <c r="K21" s="248">
        <f t="shared" si="9"/>
        <v>-40.85</v>
      </c>
      <c r="L21" s="248">
        <f t="shared" si="9"/>
        <v>-43.33</v>
      </c>
      <c r="M21" s="223"/>
      <c r="N21" s="246">
        <f t="shared" si="9"/>
        <v>1.5098446289847308E-3</v>
      </c>
      <c r="O21" s="246">
        <f t="shared" si="9"/>
        <v>-26.193390452876375</v>
      </c>
      <c r="P21" s="246">
        <f t="shared" si="9"/>
        <v>-22.034387260558507</v>
      </c>
    </row>
    <row r="22" spans="2:16" ht="21" x14ac:dyDescent="0.35">
      <c r="B22" s="111"/>
      <c r="C22" s="111"/>
      <c r="D22" s="111"/>
      <c r="E22" s="111"/>
      <c r="F22" s="111"/>
      <c r="G22" s="111"/>
      <c r="H22" s="111"/>
      <c r="I22" s="111"/>
      <c r="J22" s="111"/>
      <c r="K22" s="111"/>
      <c r="L22" s="111"/>
      <c r="M22" s="111"/>
      <c r="N22" s="111"/>
      <c r="O22" s="111"/>
      <c r="P22" s="111"/>
    </row>
    <row r="23" spans="2:16" ht="21" x14ac:dyDescent="0.35">
      <c r="B23" s="301"/>
      <c r="C23" s="302"/>
      <c r="D23" s="302"/>
      <c r="E23" s="302"/>
      <c r="F23" s="302"/>
      <c r="G23" s="302"/>
      <c r="H23" s="302"/>
      <c r="I23" s="302"/>
      <c r="J23" s="302"/>
      <c r="K23" s="302"/>
      <c r="L23" s="302"/>
      <c r="M23" s="302"/>
      <c r="N23" s="303" t="str">
        <f t="shared" ref="N23:P23" si="10">N7</f>
        <v>EV/Revenue</v>
      </c>
      <c r="O23" s="303" t="str">
        <f t="shared" si="10"/>
        <v>EV/EBITDA</v>
      </c>
      <c r="P23" s="303" t="str">
        <f t="shared" si="10"/>
        <v>P/E</v>
      </c>
    </row>
    <row r="24" spans="2:16" ht="21" x14ac:dyDescent="0.35">
      <c r="B24" s="111"/>
      <c r="C24" s="111"/>
      <c r="D24" s="111"/>
      <c r="E24" s="111"/>
      <c r="F24" s="111"/>
      <c r="G24" s="111"/>
      <c r="H24" s="111"/>
      <c r="I24" s="111"/>
      <c r="J24" s="111"/>
      <c r="K24" s="111"/>
      <c r="L24" s="111"/>
      <c r="M24" s="111"/>
      <c r="N24" s="229"/>
      <c r="O24" s="229"/>
      <c r="P24" s="111"/>
    </row>
    <row r="25" spans="2:16" ht="21" x14ac:dyDescent="0.35">
      <c r="B25" s="230" t="s">
        <v>711</v>
      </c>
      <c r="C25" s="230"/>
      <c r="D25" s="230"/>
      <c r="E25" s="230"/>
      <c r="F25" s="230"/>
      <c r="G25" s="230"/>
      <c r="H25" s="230"/>
      <c r="I25" s="230"/>
      <c r="J25" s="230"/>
      <c r="K25" s="230"/>
      <c r="L25" s="230"/>
      <c r="M25" s="230"/>
      <c r="N25" s="231">
        <f>N8*J8</f>
        <v>2520000</v>
      </c>
      <c r="O25" s="231">
        <f>O8*K8</f>
        <v>2520000</v>
      </c>
      <c r="P25" s="231">
        <f>P26+P27</f>
        <v>1290154.5761568625</v>
      </c>
    </row>
    <row r="26" spans="2:16" ht="21" x14ac:dyDescent="0.35">
      <c r="B26" s="230" t="s">
        <v>702</v>
      </c>
      <c r="C26" s="230"/>
      <c r="D26" s="230"/>
      <c r="E26" s="230"/>
      <c r="F26" s="230"/>
      <c r="G26" s="230"/>
      <c r="H26" s="230"/>
      <c r="I26" s="230"/>
      <c r="J26" s="230"/>
      <c r="K26" s="230"/>
      <c r="L26" s="230"/>
      <c r="M26" s="230"/>
      <c r="N26" s="231">
        <f t="shared" ref="N26:P26" si="11">$G$8</f>
        <v>63388</v>
      </c>
      <c r="O26" s="231">
        <f t="shared" si="11"/>
        <v>63388</v>
      </c>
      <c r="P26" s="231">
        <f t="shared" si="11"/>
        <v>63388</v>
      </c>
    </row>
    <row r="27" spans="2:16" ht="21" x14ac:dyDescent="0.35">
      <c r="B27" s="230" t="s">
        <v>712</v>
      </c>
      <c r="C27" s="230"/>
      <c r="D27" s="230"/>
      <c r="E27" s="230"/>
      <c r="F27" s="230"/>
      <c r="G27" s="230"/>
      <c r="H27" s="230"/>
      <c r="I27" s="230"/>
      <c r="J27" s="230"/>
      <c r="K27" s="230"/>
      <c r="L27" s="230"/>
      <c r="M27" s="230"/>
      <c r="N27" s="231">
        <f>N25-N26</f>
        <v>2456612</v>
      </c>
      <c r="O27" s="231">
        <f>O25-O26</f>
        <v>2456612</v>
      </c>
      <c r="P27" s="231">
        <f>P19*L8</f>
        <v>1226766.5761568625</v>
      </c>
    </row>
    <row r="28" spans="2:16" ht="21" x14ac:dyDescent="0.35">
      <c r="B28" s="230" t="s">
        <v>45</v>
      </c>
      <c r="C28" s="230"/>
      <c r="D28" s="230"/>
      <c r="E28" s="230"/>
      <c r="F28" s="230"/>
      <c r="G28" s="230"/>
      <c r="H28" s="230"/>
      <c r="I28" s="230"/>
      <c r="J28" s="230"/>
      <c r="K28" s="230"/>
      <c r="L28" s="230"/>
      <c r="M28" s="230"/>
      <c r="N28" s="231">
        <f t="shared" ref="N28:P28" si="12">$E$8</f>
        <v>10526</v>
      </c>
      <c r="O28" s="231">
        <f t="shared" si="12"/>
        <v>10526</v>
      </c>
      <c r="P28" s="231">
        <f t="shared" si="12"/>
        <v>10526</v>
      </c>
    </row>
    <row r="29" spans="2:16" ht="23.25" x14ac:dyDescent="0.35">
      <c r="B29" s="304" t="s">
        <v>713</v>
      </c>
      <c r="C29" s="304"/>
      <c r="D29" s="304"/>
      <c r="E29" s="304"/>
      <c r="F29" s="304"/>
      <c r="G29" s="304"/>
      <c r="H29" s="304"/>
      <c r="I29" s="304"/>
      <c r="J29" s="304"/>
      <c r="K29" s="304"/>
      <c r="L29" s="304"/>
      <c r="M29" s="304"/>
      <c r="N29" s="305">
        <f t="shared" ref="N29:P29" si="13">N27/N28</f>
        <v>233.38514155424662</v>
      </c>
      <c r="O29" s="305">
        <f t="shared" si="13"/>
        <v>233.38514155424662</v>
      </c>
      <c r="P29" s="305">
        <f t="shared" si="13"/>
        <v>116.54632112453568</v>
      </c>
    </row>
    <row r="30" spans="2:16" ht="21.75" thickBot="1" x14ac:dyDescent="0.4">
      <c r="B30" s="111"/>
      <c r="C30" s="111"/>
      <c r="D30" s="111"/>
      <c r="E30" s="111"/>
      <c r="F30" s="111"/>
      <c r="G30" s="111"/>
      <c r="H30" s="111"/>
      <c r="I30" s="111"/>
      <c r="J30" s="111"/>
      <c r="K30" s="111"/>
      <c r="L30" s="111"/>
      <c r="M30" s="111"/>
      <c r="N30" s="405" t="str">
        <f>IF(N29&gt;$D$8,"Undervalued","Overvalued")</f>
        <v>Undervalued</v>
      </c>
      <c r="O30" s="406" t="str">
        <f t="shared" ref="O30:P30" si="14">IF(O29&gt;$D$8,"Undervalued","Overvalued")</f>
        <v>Undervalued</v>
      </c>
      <c r="P30" s="406" t="str">
        <f t="shared" si="14"/>
        <v>Overvalued</v>
      </c>
    </row>
    <row r="31" spans="2:16" ht="21" x14ac:dyDescent="0.35">
      <c r="B31" s="232" t="s">
        <v>714</v>
      </c>
      <c r="C31" s="111"/>
      <c r="D31" s="111"/>
      <c r="E31" s="111"/>
      <c r="F31" s="111"/>
      <c r="G31" s="111"/>
      <c r="H31" s="111"/>
      <c r="I31" s="111"/>
      <c r="J31" s="111"/>
      <c r="K31" s="111"/>
      <c r="L31" s="111"/>
      <c r="M31" s="111"/>
      <c r="N31" s="111"/>
      <c r="O31" s="111"/>
      <c r="P31" s="111"/>
    </row>
  </sheetData>
  <sheetProtection algorithmName="SHA-512" hashValue="HVts9E68QQwTVZMuniOuw50Uyl/IFMRe/iSj+12dp0HkDzCbmXmSoNwWz1USzB2PR+tAzCGUh7KeQh4P0bZK9w==" saltValue="0SIOkac1W/90pWrQfsCNtg==" spinCount="100000" sheet="1" objects="1" scenarios="1" selectLockedCells="1" selectUnlockedCells="1"/>
  <mergeCells count="4">
    <mergeCell ref="E2:L3"/>
    <mergeCell ref="D6:H6"/>
    <mergeCell ref="J6:L6"/>
    <mergeCell ref="N6:P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AD1F2-C806-4F16-85D3-C08C4994F95B}">
  <sheetPr>
    <tabColor rgb="FF92D050"/>
  </sheetPr>
  <dimension ref="A1:M20"/>
  <sheetViews>
    <sheetView showGridLines="0" zoomScale="80" zoomScaleNormal="80" workbookViewId="0">
      <selection activeCell="O14" sqref="O14"/>
    </sheetView>
  </sheetViews>
  <sheetFormatPr defaultRowHeight="15" x14ac:dyDescent="0.25"/>
  <cols>
    <col min="2" max="2" width="28.5703125" customWidth="1"/>
    <col min="4" max="4" width="14.5703125" customWidth="1"/>
    <col min="5" max="5" width="18.28515625" bestFit="1" customWidth="1"/>
    <col min="6" max="6" width="14.5703125" bestFit="1" customWidth="1"/>
    <col min="7" max="7" width="13.7109375" customWidth="1"/>
    <col min="8" max="8" width="16.85546875" customWidth="1"/>
    <col min="9" max="9" width="11.7109375" bestFit="1" customWidth="1"/>
    <col min="10" max="10" width="12.28515625" bestFit="1" customWidth="1"/>
    <col min="11" max="11" width="17" bestFit="1" customWidth="1"/>
    <col min="12" max="12" width="11.5703125" bestFit="1" customWidth="1"/>
    <col min="13" max="13" width="17.85546875" bestFit="1" customWidth="1"/>
    <col min="14" max="14" width="9.5703125" bestFit="1" customWidth="1"/>
  </cols>
  <sheetData>
    <row r="1" spans="1:13" ht="18.75" x14ac:dyDescent="0.3">
      <c r="A1" s="152" t="s">
        <v>716</v>
      </c>
      <c r="B1" s="152" t="s">
        <v>717</v>
      </c>
      <c r="C1" s="152" t="s">
        <v>199</v>
      </c>
      <c r="D1" s="234" t="s">
        <v>718</v>
      </c>
      <c r="E1" s="234" t="s">
        <v>719</v>
      </c>
      <c r="F1" s="234" t="s">
        <v>720</v>
      </c>
      <c r="G1" s="234" t="s">
        <v>721</v>
      </c>
      <c r="H1" s="234" t="s">
        <v>722</v>
      </c>
      <c r="I1" s="234" t="s">
        <v>14</v>
      </c>
      <c r="J1" s="234" t="s">
        <v>35</v>
      </c>
      <c r="K1" s="234" t="s">
        <v>723</v>
      </c>
      <c r="L1" s="234"/>
    </row>
    <row r="2" spans="1:13" ht="18.75" x14ac:dyDescent="0.3">
      <c r="B2" s="145" t="s">
        <v>729</v>
      </c>
      <c r="C2" s="145" t="s">
        <v>200</v>
      </c>
      <c r="D2">
        <v>230.38</v>
      </c>
      <c r="E2" s="237">
        <v>10526</v>
      </c>
      <c r="F2" s="237">
        <v>157953</v>
      </c>
      <c r="G2" s="237">
        <v>94565</v>
      </c>
      <c r="H2" s="237">
        <v>2520000</v>
      </c>
      <c r="I2" s="237">
        <v>650313</v>
      </c>
      <c r="J2" s="237">
        <v>126144</v>
      </c>
      <c r="K2" s="237">
        <v>65944</v>
      </c>
    </row>
    <row r="3" spans="1:13" ht="18.75" x14ac:dyDescent="0.3">
      <c r="B3" s="145" t="s">
        <v>730</v>
      </c>
      <c r="C3" s="145" t="s">
        <v>731</v>
      </c>
      <c r="D3">
        <v>78.41</v>
      </c>
      <c r="E3" s="237">
        <v>484</v>
      </c>
      <c r="F3" s="237">
        <v>7178</v>
      </c>
      <c r="G3" s="237">
        <v>4794</v>
      </c>
      <c r="H3" s="237">
        <v>38520</v>
      </c>
      <c r="I3" s="237">
        <v>10312</v>
      </c>
      <c r="J3" s="237">
        <v>2575</v>
      </c>
      <c r="K3" s="237">
        <v>2040</v>
      </c>
    </row>
    <row r="4" spans="1:13" ht="18.75" x14ac:dyDescent="0.3">
      <c r="B4" s="145" t="s">
        <v>732</v>
      </c>
      <c r="C4" s="145" t="s">
        <v>733</v>
      </c>
      <c r="D4">
        <v>50.25</v>
      </c>
      <c r="E4" s="237">
        <v>19</v>
      </c>
      <c r="F4" s="237">
        <v>73</v>
      </c>
      <c r="G4" s="237">
        <v>96.26</v>
      </c>
      <c r="H4" s="237">
        <v>1070</v>
      </c>
      <c r="I4" s="237">
        <v>1236</v>
      </c>
      <c r="J4" s="237">
        <v>-40.85</v>
      </c>
      <c r="K4" s="237">
        <v>-43.33</v>
      </c>
    </row>
    <row r="5" spans="1:13" ht="18.75" x14ac:dyDescent="0.3">
      <c r="B5" s="145" t="s">
        <v>734</v>
      </c>
      <c r="C5" s="145" t="s">
        <v>735</v>
      </c>
      <c r="D5">
        <v>97.56</v>
      </c>
      <c r="E5" s="237">
        <v>8031</v>
      </c>
      <c r="F5" s="237">
        <v>68693</v>
      </c>
      <c r="G5" s="237">
        <v>9311</v>
      </c>
      <c r="H5" s="237">
        <v>844100</v>
      </c>
      <c r="I5" s="237">
        <v>685086</v>
      </c>
      <c r="J5" s="237">
        <v>42757</v>
      </c>
      <c r="K5" s="237">
        <v>18819</v>
      </c>
    </row>
    <row r="6" spans="1:13" ht="18.75" x14ac:dyDescent="0.3">
      <c r="B6" s="145" t="s">
        <v>736</v>
      </c>
      <c r="C6" s="145" t="s">
        <v>737</v>
      </c>
      <c r="D6">
        <v>104.3</v>
      </c>
      <c r="E6" s="237">
        <v>459</v>
      </c>
      <c r="F6" s="237">
        <v>19463</v>
      </c>
      <c r="G6" s="237">
        <v>2887</v>
      </c>
      <c r="H6" s="237">
        <v>63910</v>
      </c>
      <c r="I6" s="237">
        <v>105881</v>
      </c>
      <c r="J6" s="237">
        <v>8961</v>
      </c>
      <c r="K6" s="237">
        <v>4185</v>
      </c>
    </row>
    <row r="7" spans="1:13" ht="18.75" x14ac:dyDescent="0.3">
      <c r="B7" s="145" t="s">
        <v>738</v>
      </c>
      <c r="C7" s="145" t="s">
        <v>739</v>
      </c>
      <c r="D7">
        <v>118.48</v>
      </c>
      <c r="E7" s="237">
        <v>2349</v>
      </c>
      <c r="F7" s="237">
        <v>248110</v>
      </c>
      <c r="G7" s="237">
        <v>428093</v>
      </c>
      <c r="H7" s="237">
        <v>240950</v>
      </c>
      <c r="I7" s="237">
        <v>996347</v>
      </c>
      <c r="J7" s="237">
        <v>194146</v>
      </c>
      <c r="K7" s="237">
        <v>129470</v>
      </c>
    </row>
    <row r="8" spans="1:13" ht="18.75" x14ac:dyDescent="0.3">
      <c r="B8" s="145" t="s">
        <v>740</v>
      </c>
      <c r="C8" s="145" t="s">
        <v>741</v>
      </c>
      <c r="D8">
        <v>928.32</v>
      </c>
      <c r="E8" s="237">
        <v>444</v>
      </c>
      <c r="F8" s="237">
        <v>8358</v>
      </c>
      <c r="G8" s="237">
        <v>14850</v>
      </c>
      <c r="H8" s="237">
        <v>405.81</v>
      </c>
      <c r="I8" s="237">
        <v>268776</v>
      </c>
      <c r="J8" s="237">
        <v>12442</v>
      </c>
      <c r="K8" s="237">
        <v>7843</v>
      </c>
    </row>
    <row r="13" spans="1:13" ht="18.75" x14ac:dyDescent="0.3">
      <c r="A13" s="152" t="s">
        <v>724</v>
      </c>
      <c r="B13" s="152" t="s">
        <v>717</v>
      </c>
      <c r="C13" s="152" t="s">
        <v>199</v>
      </c>
      <c r="D13" s="152" t="s">
        <v>725</v>
      </c>
      <c r="E13" s="152" t="s">
        <v>719</v>
      </c>
      <c r="F13" s="235" t="s">
        <v>726</v>
      </c>
      <c r="G13" s="152" t="s">
        <v>720</v>
      </c>
      <c r="H13" s="152" t="s">
        <v>721</v>
      </c>
      <c r="I13" s="152" t="s">
        <v>702</v>
      </c>
      <c r="J13" s="152" t="s">
        <v>727</v>
      </c>
      <c r="K13" s="152" t="s">
        <v>14</v>
      </c>
      <c r="L13" s="236" t="s">
        <v>35</v>
      </c>
      <c r="M13" s="152" t="s">
        <v>728</v>
      </c>
    </row>
    <row r="14" spans="1:13" x14ac:dyDescent="0.25">
      <c r="B14" t="str">
        <f>B2</f>
        <v>Amazon.com Inc.</v>
      </c>
      <c r="C14" t="str">
        <f>C2</f>
        <v>AMZN</v>
      </c>
      <c r="D14">
        <f t="shared" ref="D14:E14" si="0">D2</f>
        <v>230.38</v>
      </c>
      <c r="E14" s="237">
        <f t="shared" si="0"/>
        <v>10526</v>
      </c>
      <c r="F14" s="237">
        <f>D14*E14</f>
        <v>2424979.88</v>
      </c>
      <c r="G14" s="237">
        <f>F2</f>
        <v>157953</v>
      </c>
      <c r="H14" s="237">
        <f>G2</f>
        <v>94565</v>
      </c>
      <c r="I14" s="237">
        <f>G14-H14</f>
        <v>63388</v>
      </c>
      <c r="J14" s="237">
        <f>H2</f>
        <v>2520000</v>
      </c>
      <c r="K14" s="237">
        <f>I2</f>
        <v>650313</v>
      </c>
      <c r="L14" s="237">
        <f t="shared" ref="L14:M14" si="1">J2</f>
        <v>126144</v>
      </c>
      <c r="M14" s="237">
        <f t="shared" si="1"/>
        <v>65944</v>
      </c>
    </row>
    <row r="15" spans="1:13" x14ac:dyDescent="0.25">
      <c r="B15" t="str">
        <f t="shared" ref="B15:E15" si="2">B3</f>
        <v>eBay Inc.</v>
      </c>
      <c r="C15" t="str">
        <f t="shared" si="2"/>
        <v>EBAY</v>
      </c>
      <c r="D15">
        <f t="shared" si="2"/>
        <v>78.41</v>
      </c>
      <c r="E15" s="237">
        <f t="shared" si="2"/>
        <v>484</v>
      </c>
      <c r="F15" s="237">
        <f t="shared" ref="F15:F20" si="3">D15*E15</f>
        <v>37950.439999999995</v>
      </c>
      <c r="G15" s="237">
        <f t="shared" ref="G15:H20" si="4">F3</f>
        <v>7178</v>
      </c>
      <c r="H15" s="237">
        <f t="shared" si="4"/>
        <v>4794</v>
      </c>
      <c r="I15" s="237">
        <f t="shared" ref="I15:I20" si="5">G15-H15</f>
        <v>2384</v>
      </c>
      <c r="J15" s="237">
        <f t="shared" ref="J15:J20" si="6">H3</f>
        <v>38520</v>
      </c>
      <c r="K15" s="237">
        <f t="shared" ref="K15:K20" si="7">I3</f>
        <v>10312</v>
      </c>
      <c r="L15" s="237">
        <f t="shared" ref="L15:L20" si="8">J3</f>
        <v>2575</v>
      </c>
      <c r="M15" s="237">
        <f t="shared" ref="M15:M20" si="9">K3</f>
        <v>2040</v>
      </c>
    </row>
    <row r="16" spans="1:13" x14ac:dyDescent="0.25">
      <c r="B16" t="str">
        <f t="shared" ref="B16:E16" si="10">B4</f>
        <v>Newegg Commerce Inc.</v>
      </c>
      <c r="C16" t="str">
        <f t="shared" si="10"/>
        <v>NEGG</v>
      </c>
      <c r="D16">
        <f t="shared" si="10"/>
        <v>50.25</v>
      </c>
      <c r="E16" s="237">
        <f t="shared" si="10"/>
        <v>19</v>
      </c>
      <c r="F16" s="237">
        <f t="shared" si="3"/>
        <v>954.75</v>
      </c>
      <c r="G16" s="237">
        <f t="shared" si="4"/>
        <v>73</v>
      </c>
      <c r="H16" s="237">
        <f t="shared" si="4"/>
        <v>96.26</v>
      </c>
      <c r="I16" s="237">
        <f t="shared" si="5"/>
        <v>-23.260000000000005</v>
      </c>
      <c r="J16" s="237">
        <f t="shared" si="6"/>
        <v>1070</v>
      </c>
      <c r="K16" s="237">
        <f t="shared" si="7"/>
        <v>1236</v>
      </c>
      <c r="L16" s="237">
        <f t="shared" si="8"/>
        <v>-40.85</v>
      </c>
      <c r="M16" s="237">
        <f t="shared" si="9"/>
        <v>-43.33</v>
      </c>
    </row>
    <row r="17" spans="2:13" x14ac:dyDescent="0.25">
      <c r="B17" t="str">
        <f t="shared" ref="B17:E17" si="11">B5</f>
        <v>Walmart Inc.</v>
      </c>
      <c r="C17" t="str">
        <f t="shared" si="11"/>
        <v>WMT</v>
      </c>
      <c r="D17">
        <f t="shared" si="11"/>
        <v>97.56</v>
      </c>
      <c r="E17" s="237">
        <f t="shared" si="11"/>
        <v>8031</v>
      </c>
      <c r="F17" s="237">
        <f t="shared" si="3"/>
        <v>783504.36</v>
      </c>
      <c r="G17" s="237">
        <f t="shared" si="4"/>
        <v>68693</v>
      </c>
      <c r="H17" s="237">
        <f t="shared" si="4"/>
        <v>9311</v>
      </c>
      <c r="I17" s="237">
        <f t="shared" si="5"/>
        <v>59382</v>
      </c>
      <c r="J17" s="237">
        <f t="shared" si="6"/>
        <v>844100</v>
      </c>
      <c r="K17" s="237">
        <f t="shared" si="7"/>
        <v>685086</v>
      </c>
      <c r="L17" s="237">
        <f t="shared" si="8"/>
        <v>42757</v>
      </c>
      <c r="M17" s="237">
        <f t="shared" si="9"/>
        <v>18819</v>
      </c>
    </row>
    <row r="18" spans="2:13" x14ac:dyDescent="0.25">
      <c r="B18" t="str">
        <f t="shared" ref="B18:E18" si="12">B6</f>
        <v>Target Corp.</v>
      </c>
      <c r="C18" t="str">
        <f t="shared" si="12"/>
        <v>TGT</v>
      </c>
      <c r="D18">
        <f t="shared" si="12"/>
        <v>104.3</v>
      </c>
      <c r="E18" s="237">
        <f t="shared" si="12"/>
        <v>459</v>
      </c>
      <c r="F18" s="237">
        <f t="shared" si="3"/>
        <v>47873.7</v>
      </c>
      <c r="G18" s="237">
        <f t="shared" si="4"/>
        <v>19463</v>
      </c>
      <c r="H18" s="237">
        <f t="shared" si="4"/>
        <v>2887</v>
      </c>
      <c r="I18" s="237">
        <f t="shared" si="5"/>
        <v>16576</v>
      </c>
      <c r="J18" s="237">
        <f t="shared" si="6"/>
        <v>63910</v>
      </c>
      <c r="K18" s="237">
        <f t="shared" si="7"/>
        <v>105881</v>
      </c>
      <c r="L18" s="237">
        <f t="shared" si="8"/>
        <v>8961</v>
      </c>
      <c r="M18" s="237">
        <f t="shared" si="9"/>
        <v>4185</v>
      </c>
    </row>
    <row r="19" spans="2:13" x14ac:dyDescent="0.25">
      <c r="B19" t="str">
        <f t="shared" ref="B19:E19" si="13">B7</f>
        <v>Alibaba Group Holding Limited</v>
      </c>
      <c r="C19" t="str">
        <f t="shared" si="13"/>
        <v>BABA</v>
      </c>
      <c r="D19">
        <f t="shared" si="13"/>
        <v>118.48</v>
      </c>
      <c r="E19" s="237">
        <f t="shared" si="13"/>
        <v>2349</v>
      </c>
      <c r="F19" s="237">
        <f t="shared" si="3"/>
        <v>278309.52</v>
      </c>
      <c r="G19" s="237">
        <f t="shared" si="4"/>
        <v>248110</v>
      </c>
      <c r="H19" s="237">
        <f t="shared" si="4"/>
        <v>428093</v>
      </c>
      <c r="I19" s="237">
        <f t="shared" si="5"/>
        <v>-179983</v>
      </c>
      <c r="J19" s="237">
        <f t="shared" si="6"/>
        <v>240950</v>
      </c>
      <c r="K19" s="237">
        <f t="shared" si="7"/>
        <v>996347</v>
      </c>
      <c r="L19" s="237">
        <f t="shared" si="8"/>
        <v>194146</v>
      </c>
      <c r="M19" s="237">
        <f t="shared" si="9"/>
        <v>129470</v>
      </c>
    </row>
    <row r="20" spans="2:13" x14ac:dyDescent="0.25">
      <c r="B20" t="str">
        <f t="shared" ref="B20:E20" si="14">B8</f>
        <v>Costco Wholesale Corp.</v>
      </c>
      <c r="C20" t="str">
        <f t="shared" si="14"/>
        <v>COST</v>
      </c>
      <c r="D20">
        <f t="shared" si="14"/>
        <v>928.32</v>
      </c>
      <c r="E20" s="237">
        <f t="shared" si="14"/>
        <v>444</v>
      </c>
      <c r="F20" s="237">
        <f t="shared" si="3"/>
        <v>412174.08000000002</v>
      </c>
      <c r="G20" s="237">
        <f t="shared" si="4"/>
        <v>8358</v>
      </c>
      <c r="H20" s="237">
        <f t="shared" si="4"/>
        <v>14850</v>
      </c>
      <c r="I20" s="237">
        <f t="shared" si="5"/>
        <v>-6492</v>
      </c>
      <c r="J20" s="237">
        <f t="shared" si="6"/>
        <v>405.81</v>
      </c>
      <c r="K20" s="237">
        <f t="shared" si="7"/>
        <v>268776</v>
      </c>
      <c r="L20" s="237">
        <f t="shared" si="8"/>
        <v>12442</v>
      </c>
      <c r="M20" s="237">
        <f t="shared" si="9"/>
        <v>7843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F949B-3F66-4866-BE38-483EB54DA873}">
  <dimension ref="B3:K154"/>
  <sheetViews>
    <sheetView showGridLines="0" topLeftCell="A144" workbookViewId="0">
      <selection activeCell="B149" sqref="B149:D154"/>
    </sheetView>
  </sheetViews>
  <sheetFormatPr defaultRowHeight="15" x14ac:dyDescent="0.25"/>
  <cols>
    <col min="2" max="2" width="28.5703125" bestFit="1" customWidth="1"/>
    <col min="3" max="3" width="22.140625" customWidth="1"/>
    <col min="4" max="4" width="19.140625" customWidth="1"/>
    <col min="5" max="5" width="19.7109375" bestFit="1" customWidth="1"/>
    <col min="6" max="9" width="13.5703125" bestFit="1" customWidth="1"/>
    <col min="10" max="10" width="13.7109375" bestFit="1" customWidth="1"/>
    <col min="11" max="11" width="13.140625" bestFit="1" customWidth="1"/>
  </cols>
  <sheetData>
    <row r="3" spans="2:3" x14ac:dyDescent="0.25">
      <c r="B3" s="189" t="s">
        <v>699</v>
      </c>
      <c r="C3" s="189" t="s">
        <v>701</v>
      </c>
    </row>
    <row r="4" spans="2:3" x14ac:dyDescent="0.25">
      <c r="B4" t="s">
        <v>729</v>
      </c>
      <c r="C4" s="237">
        <f>'Comps Value'!F8</f>
        <v>2424979.88</v>
      </c>
    </row>
    <row r="5" spans="2:3" x14ac:dyDescent="0.25">
      <c r="B5" t="s">
        <v>734</v>
      </c>
      <c r="C5" s="237">
        <f>'Comps Value'!F11</f>
        <v>783504.36</v>
      </c>
    </row>
    <row r="6" spans="2:3" x14ac:dyDescent="0.25">
      <c r="B6" t="s">
        <v>740</v>
      </c>
      <c r="C6" s="237">
        <f>'Comps Value'!F14</f>
        <v>412174.08000000002</v>
      </c>
    </row>
    <row r="7" spans="2:3" x14ac:dyDescent="0.25">
      <c r="B7" t="s">
        <v>738</v>
      </c>
      <c r="C7" s="237">
        <f>'Comps Value'!F13</f>
        <v>278309.52</v>
      </c>
    </row>
    <row r="8" spans="2:3" x14ac:dyDescent="0.25">
      <c r="B8" t="s">
        <v>736</v>
      </c>
      <c r="C8" s="237">
        <f>'Comps Value'!F12</f>
        <v>47873.7</v>
      </c>
    </row>
    <row r="9" spans="2:3" x14ac:dyDescent="0.25">
      <c r="B9" t="s">
        <v>730</v>
      </c>
      <c r="C9" s="237">
        <f>'Comps Value'!F9</f>
        <v>37950.439999999995</v>
      </c>
    </row>
    <row r="10" spans="2:3" x14ac:dyDescent="0.25">
      <c r="B10" t="s">
        <v>732</v>
      </c>
      <c r="C10" s="237">
        <f>'Comps Value'!F10</f>
        <v>954.75</v>
      </c>
    </row>
    <row r="18" spans="2:10" ht="15.75" x14ac:dyDescent="0.25">
      <c r="B18" s="284" t="s">
        <v>895</v>
      </c>
      <c r="C18" s="285">
        <v>2022</v>
      </c>
      <c r="D18" s="285">
        <f t="shared" ref="D18:J18" si="0">C18+1</f>
        <v>2023</v>
      </c>
      <c r="E18" s="285">
        <f t="shared" si="0"/>
        <v>2024</v>
      </c>
      <c r="F18" s="286">
        <f t="shared" si="0"/>
        <v>2025</v>
      </c>
      <c r="G18" s="286">
        <f t="shared" si="0"/>
        <v>2026</v>
      </c>
      <c r="H18" s="286">
        <f t="shared" si="0"/>
        <v>2027</v>
      </c>
      <c r="I18" s="286">
        <f t="shared" si="0"/>
        <v>2028</v>
      </c>
      <c r="J18" s="286">
        <f t="shared" si="0"/>
        <v>2029</v>
      </c>
    </row>
    <row r="19" spans="2:10" ht="15.75" x14ac:dyDescent="0.25">
      <c r="B19" s="73"/>
      <c r="C19" s="6"/>
      <c r="D19" s="6"/>
      <c r="E19" s="6"/>
      <c r="F19" s="2"/>
      <c r="G19" s="2"/>
      <c r="H19" s="2"/>
      <c r="I19" s="2"/>
      <c r="J19" s="2"/>
    </row>
    <row r="20" spans="2:10" ht="15.75" x14ac:dyDescent="0.25">
      <c r="B20" s="73" t="s">
        <v>5</v>
      </c>
      <c r="C20" s="385">
        <f>'IS-Driver'!B8</f>
        <v>315880</v>
      </c>
      <c r="D20" s="385">
        <f>'IS-Driver'!C8</f>
        <v>352828</v>
      </c>
      <c r="E20" s="385">
        <f>'IS-Driver'!D8</f>
        <v>387497</v>
      </c>
      <c r="F20" s="385">
        <f>'IS-Driver'!E8</f>
        <v>429197.25932457286</v>
      </c>
      <c r="G20" s="385">
        <f>'IS-Driver'!F8</f>
        <v>475385.0672694876</v>
      </c>
      <c r="H20" s="385">
        <f>'IS-Driver'!G8</f>
        <v>526543.34871209785</v>
      </c>
      <c r="I20" s="385">
        <f>'IS-Driver'!H8</f>
        <v>583206.99820338027</v>
      </c>
      <c r="J20" s="385">
        <f>'IS-Driver'!I8</f>
        <v>645968.47265347058</v>
      </c>
    </row>
    <row r="21" spans="2:10" ht="15.75" x14ac:dyDescent="0.25">
      <c r="B21" s="73" t="s">
        <v>896</v>
      </c>
      <c r="C21" s="386">
        <f t="shared" ref="C21:J21" si="1">C20/C28</f>
        <v>0.61457285552245888</v>
      </c>
      <c r="D21" s="386">
        <f t="shared" si="1"/>
        <v>0.61384343711126765</v>
      </c>
      <c r="E21" s="386">
        <f t="shared" si="1"/>
        <v>0.6074011025786924</v>
      </c>
      <c r="F21" s="386">
        <f t="shared" si="1"/>
        <v>0.60353832734372115</v>
      </c>
      <c r="G21" s="386">
        <f t="shared" si="1"/>
        <v>0.59950328463699665</v>
      </c>
      <c r="H21" s="386">
        <f t="shared" si="1"/>
        <v>0.59529399142094552</v>
      </c>
      <c r="I21" s="386">
        <f t="shared" si="1"/>
        <v>0.59090873352757967</v>
      </c>
      <c r="J21" s="386">
        <f t="shared" si="1"/>
        <v>0.58634608809739386</v>
      </c>
    </row>
    <row r="22" spans="2:10" ht="15.75" x14ac:dyDescent="0.25">
      <c r="B22" s="73"/>
      <c r="C22" s="386"/>
      <c r="D22" s="386"/>
      <c r="E22" s="386"/>
      <c r="F22" s="386"/>
      <c r="G22" s="386"/>
      <c r="H22" s="386"/>
      <c r="I22" s="386"/>
      <c r="J22" s="386"/>
    </row>
    <row r="23" spans="2:10" ht="15.75" x14ac:dyDescent="0.25">
      <c r="B23" s="73" t="s">
        <v>6</v>
      </c>
      <c r="C23" s="385">
        <f>'IS-Driver'!B12</f>
        <v>118007</v>
      </c>
      <c r="D23" s="385">
        <f>'IS-Driver'!C12</f>
        <v>131200</v>
      </c>
      <c r="E23" s="385">
        <f>'IS-Driver'!D12</f>
        <v>142906</v>
      </c>
      <c r="F23" s="385">
        <f>'IS-Driver'!E12</f>
        <v>157269.55448545929</v>
      </c>
      <c r="G23" s="385">
        <f>'IS-Driver'!F12</f>
        <v>173076.79711177171</v>
      </c>
      <c r="H23" s="385">
        <f>'IS-Driver'!G12</f>
        <v>190472.83370564261</v>
      </c>
      <c r="I23" s="385">
        <f>'IS-Driver'!H12</f>
        <v>209617.35475395984</v>
      </c>
      <c r="J23" s="385">
        <f>'IS-Driver'!I12</f>
        <v>230686.10131538028</v>
      </c>
    </row>
    <row r="24" spans="2:10" ht="15.75" x14ac:dyDescent="0.25">
      <c r="B24" s="73" t="s">
        <v>897</v>
      </c>
      <c r="C24" s="386">
        <f t="shared" ref="C24:J24" si="2">C23/C28</f>
        <v>0.22959319666214642</v>
      </c>
      <c r="D24" s="386">
        <f t="shared" si="2"/>
        <v>0.22825926215889419</v>
      </c>
      <c r="E24" s="386">
        <f t="shared" si="2"/>
        <v>0.22400499091634415</v>
      </c>
      <c r="F24" s="386">
        <f t="shared" si="2"/>
        <v>0.22115286571405179</v>
      </c>
      <c r="G24" s="386">
        <f t="shared" si="2"/>
        <v>0.2182653926404011</v>
      </c>
      <c r="H24" s="386">
        <f t="shared" si="2"/>
        <v>0.21534282734979085</v>
      </c>
      <c r="I24" s="386">
        <f t="shared" si="2"/>
        <v>0.21238552693064353</v>
      </c>
      <c r="J24" s="386">
        <f t="shared" si="2"/>
        <v>0.20939395467566951</v>
      </c>
    </row>
    <row r="25" spans="2:10" ht="15.75" x14ac:dyDescent="0.25">
      <c r="B25" s="73"/>
      <c r="C25" s="386"/>
      <c r="D25" s="386"/>
      <c r="E25" s="386"/>
      <c r="F25" s="386"/>
      <c r="G25" s="386"/>
      <c r="H25" s="386"/>
      <c r="I25" s="386"/>
      <c r="J25" s="386"/>
    </row>
    <row r="26" spans="2:10" ht="15.75" x14ac:dyDescent="0.25">
      <c r="B26" s="73" t="s">
        <v>4</v>
      </c>
      <c r="C26" s="385">
        <f>'IS-Driver'!B16</f>
        <v>80096</v>
      </c>
      <c r="D26" s="385">
        <f>'IS-Driver'!C16</f>
        <v>90757</v>
      </c>
      <c r="E26" s="385">
        <f>'IS-Driver'!D16</f>
        <v>107556</v>
      </c>
      <c r="F26" s="385">
        <f>'IS-Driver'!E16</f>
        <v>124668.23740294688</v>
      </c>
      <c r="G26" s="385">
        <f>'IS-Driver'!F16</f>
        <v>144503.04415520772</v>
      </c>
      <c r="H26" s="385">
        <f>'IS-Driver'!G16</f>
        <v>167493.58300968751</v>
      </c>
      <c r="I26" s="385">
        <f>'IS-Driver'!H16</f>
        <v>194141.93322661601</v>
      </c>
      <c r="J26" s="385">
        <f>'IS-Driver'!I16</f>
        <v>225030.05523971535</v>
      </c>
    </row>
    <row r="27" spans="2:10" ht="15.75" x14ac:dyDescent="0.25">
      <c r="B27" s="73" t="s">
        <v>898</v>
      </c>
      <c r="C27" s="387">
        <f t="shared" ref="C27:J27" si="3">C26/C28</f>
        <v>0.15583394781539467</v>
      </c>
      <c r="D27" s="387">
        <f t="shared" si="3"/>
        <v>0.15789730072983812</v>
      </c>
      <c r="E27" s="387">
        <f t="shared" si="3"/>
        <v>0.16859390650496348</v>
      </c>
      <c r="F27" s="387">
        <f t="shared" si="3"/>
        <v>0.17530880694222703</v>
      </c>
      <c r="G27" s="387">
        <f t="shared" si="3"/>
        <v>0.18223132272260228</v>
      </c>
      <c r="H27" s="387">
        <f t="shared" si="3"/>
        <v>0.18936318122926366</v>
      </c>
      <c r="I27" s="387">
        <f t="shared" si="3"/>
        <v>0.19670573954177681</v>
      </c>
      <c r="J27" s="387">
        <f t="shared" si="3"/>
        <v>0.20425995722693671</v>
      </c>
    </row>
    <row r="28" spans="2:10" ht="16.5" thickBot="1" x14ac:dyDescent="0.3">
      <c r="B28" s="75" t="s">
        <v>153</v>
      </c>
      <c r="C28" s="12">
        <f t="shared" ref="C28:J28" si="4">C20+C23+C26</f>
        <v>513983</v>
      </c>
      <c r="D28" s="12">
        <f t="shared" si="4"/>
        <v>574785</v>
      </c>
      <c r="E28" s="12">
        <f t="shared" si="4"/>
        <v>637959</v>
      </c>
      <c r="F28" s="12">
        <f t="shared" si="4"/>
        <v>711135.05121297901</v>
      </c>
      <c r="G28" s="12">
        <f t="shared" si="4"/>
        <v>792964.908536467</v>
      </c>
      <c r="H28" s="12">
        <f t="shared" si="4"/>
        <v>884509.76542742795</v>
      </c>
      <c r="I28" s="12">
        <f t="shared" si="4"/>
        <v>986966.28618395608</v>
      </c>
      <c r="J28" s="12">
        <f t="shared" si="4"/>
        <v>1101684.6292085662</v>
      </c>
    </row>
    <row r="49" spans="2:11" ht="15.75" x14ac:dyDescent="0.25">
      <c r="B49" s="284" t="s">
        <v>831</v>
      </c>
      <c r="C49" s="284"/>
      <c r="D49" s="285">
        <f>'FS- Analysis'!D6</f>
        <v>2022</v>
      </c>
      <c r="E49" s="285">
        <f>'FS- Analysis'!E6</f>
        <v>2023</v>
      </c>
      <c r="F49" s="285">
        <f>'FS- Analysis'!F6</f>
        <v>2024</v>
      </c>
      <c r="G49" s="286">
        <f>'FS- Analysis'!G6</f>
        <v>2025</v>
      </c>
      <c r="H49" s="286">
        <f>'FS- Analysis'!H6</f>
        <v>2026</v>
      </c>
      <c r="I49" s="286">
        <f>'FS- Analysis'!I6</f>
        <v>2027</v>
      </c>
      <c r="J49" s="286">
        <f>'FS- Analysis'!J6</f>
        <v>2028</v>
      </c>
      <c r="K49" s="286">
        <f>'FS- Analysis'!K6</f>
        <v>2029</v>
      </c>
    </row>
    <row r="50" spans="2:11" ht="15.75" x14ac:dyDescent="0.25">
      <c r="B50" s="13" t="s">
        <v>14</v>
      </c>
      <c r="C50" s="76"/>
      <c r="D50" s="389">
        <f>'FS- Analysis'!D8</f>
        <v>513983</v>
      </c>
      <c r="E50" s="389">
        <f>'FS- Analysis'!E8</f>
        <v>574785</v>
      </c>
      <c r="F50" s="389">
        <f>'FS- Analysis'!F8</f>
        <v>637959</v>
      </c>
      <c r="G50" s="388">
        <f>'FS- Analysis'!G8</f>
        <v>711135.05121297901</v>
      </c>
      <c r="H50" s="388">
        <f>'FS- Analysis'!H8</f>
        <v>792964.908536467</v>
      </c>
      <c r="I50" s="388">
        <f>'FS- Analysis'!I8</f>
        <v>884509.76542742795</v>
      </c>
      <c r="J50" s="388">
        <f>'FS- Analysis'!J8</f>
        <v>986966.28618395608</v>
      </c>
      <c r="K50" s="388">
        <f>'FS- Analysis'!K8</f>
        <v>1101684.6292085662</v>
      </c>
    </row>
    <row r="51" spans="2:11" ht="15.75" x14ac:dyDescent="0.25">
      <c r="B51" s="126" t="s">
        <v>2</v>
      </c>
      <c r="C51" s="121"/>
      <c r="D51" s="390"/>
      <c r="E51" s="391">
        <f>'FS- Analysis'!E9</f>
        <v>0.1182957412988368</v>
      </c>
      <c r="F51" s="391">
        <f>'FS- Analysis'!F9</f>
        <v>0.1099089224666614</v>
      </c>
      <c r="G51" s="128">
        <f>'FS- Analysis'!G9</f>
        <v>0.11470337625612159</v>
      </c>
      <c r="H51" s="128">
        <f>'FS- Analysis'!H9</f>
        <v>0.11506936296264869</v>
      </c>
      <c r="I51" s="128">
        <f>'FS- Analysis'!I9</f>
        <v>0.11544629012640728</v>
      </c>
      <c r="J51" s="128">
        <f>'FS- Analysis'!J9</f>
        <v>0.11583424486785332</v>
      </c>
      <c r="K51" s="128">
        <f>'FS- Analysis'!K9</f>
        <v>0.11623329452129649</v>
      </c>
    </row>
    <row r="54" spans="2:11" ht="15.75" x14ac:dyDescent="0.25">
      <c r="B54" s="284" t="s">
        <v>831</v>
      </c>
      <c r="C54" s="284"/>
      <c r="D54" s="285">
        <f t="shared" ref="D54:K54" si="5">D49</f>
        <v>2022</v>
      </c>
      <c r="E54" s="285">
        <f t="shared" si="5"/>
        <v>2023</v>
      </c>
      <c r="F54" s="285">
        <f t="shared" si="5"/>
        <v>2024</v>
      </c>
      <c r="G54" s="286">
        <f t="shared" si="5"/>
        <v>2025</v>
      </c>
      <c r="H54" s="286">
        <f t="shared" si="5"/>
        <v>2026</v>
      </c>
      <c r="I54" s="286">
        <f t="shared" si="5"/>
        <v>2027</v>
      </c>
      <c r="J54" s="286">
        <f t="shared" si="5"/>
        <v>2028</v>
      </c>
      <c r="K54" s="286">
        <f t="shared" si="5"/>
        <v>2029</v>
      </c>
    </row>
    <row r="55" spans="2:11" x14ac:dyDescent="0.25">
      <c r="B55" t="s">
        <v>162</v>
      </c>
      <c r="D55" s="399">
        <f>'Ratio Analysis'!D6</f>
        <v>0.43805339865326287</v>
      </c>
      <c r="E55" s="399">
        <f>'Ratio Analysis'!E6</f>
        <v>0.46982088955000567</v>
      </c>
      <c r="F55" s="399">
        <f>'Ratio Analysis'!F6</f>
        <v>0.48854393464156787</v>
      </c>
      <c r="G55" s="399">
        <f>'Ratio Analysis'!G6</f>
        <v>0.48854393464156787</v>
      </c>
      <c r="H55" s="399">
        <f>'Ratio Analysis'!H6</f>
        <v>0.48854393464156792</v>
      </c>
      <c r="I55" s="399">
        <f>'Ratio Analysis'!I6</f>
        <v>0.48854393464156787</v>
      </c>
      <c r="J55" s="399">
        <f>'Ratio Analysis'!J6</f>
        <v>0.48854393464156787</v>
      </c>
      <c r="K55" s="399">
        <f>'Ratio Analysis'!K6</f>
        <v>0.48854393464156781</v>
      </c>
    </row>
    <row r="56" spans="2:11" x14ac:dyDescent="0.25">
      <c r="B56" t="s">
        <v>164</v>
      </c>
      <c r="D56" s="399">
        <f>'Ratio Analysis'!D8</f>
        <v>0.10539064521589235</v>
      </c>
      <c r="E56" s="399">
        <f>'Ratio Analysis'!E8</f>
        <v>0.14877736892925181</v>
      </c>
      <c r="F56" s="399">
        <f>'Ratio Analysis'!F8</f>
        <v>0.19027555062315918</v>
      </c>
      <c r="G56" s="399">
        <f>'Ratio Analysis'!G8</f>
        <v>0.19051282411467846</v>
      </c>
      <c r="H56" s="399">
        <f>'Ratio Analysis'!H8</f>
        <v>0.19051282411467849</v>
      </c>
      <c r="I56" s="399">
        <f>'Ratio Analysis'!I8</f>
        <v>0.19051282411467854</v>
      </c>
      <c r="J56" s="399">
        <f>'Ratio Analysis'!J8</f>
        <v>0.19051282411467849</v>
      </c>
      <c r="K56" s="399">
        <f>'Ratio Analysis'!K8</f>
        <v>0.19051282411467843</v>
      </c>
    </row>
    <row r="57" spans="2:11" x14ac:dyDescent="0.25">
      <c r="B57" t="s">
        <v>167</v>
      </c>
      <c r="D57" s="399">
        <f>'Ratio Analysis'!D11</f>
        <v>-5.2958950004183018E-3</v>
      </c>
      <c r="E57" s="399">
        <f>'Ratio Analysis'!E11</f>
        <v>5.2932835755978319E-2</v>
      </c>
      <c r="F57" s="399">
        <f>'Ratio Analysis'!F11</f>
        <v>9.2871171971866534E-2</v>
      </c>
      <c r="G57" s="399">
        <f ca="1">'Ratio Analysis'!G11</f>
        <v>8.671506860215393E-2</v>
      </c>
      <c r="H57" s="399">
        <f ca="1">'Ratio Analysis'!H11</f>
        <v>9.050903044293504E-2</v>
      </c>
      <c r="I57" s="399">
        <f ca="1">'Ratio Analysis'!I11</f>
        <v>9.4118008171919246E-2</v>
      </c>
      <c r="J57" s="399">
        <f ca="1">'Ratio Analysis'!J11</f>
        <v>9.7480756299026208E-2</v>
      </c>
      <c r="K57" s="399">
        <f ca="1">'Ratio Analysis'!K11</f>
        <v>0.10061110317609907</v>
      </c>
    </row>
    <row r="59" spans="2:11" ht="15.75" x14ac:dyDescent="0.25">
      <c r="B59" s="284" t="s">
        <v>831</v>
      </c>
      <c r="C59" s="284"/>
      <c r="D59" s="285">
        <f t="shared" ref="D59:K59" si="6">D54</f>
        <v>2022</v>
      </c>
      <c r="E59" s="285">
        <f t="shared" si="6"/>
        <v>2023</v>
      </c>
      <c r="F59" s="285">
        <f t="shared" si="6"/>
        <v>2024</v>
      </c>
      <c r="G59" s="286">
        <f t="shared" si="6"/>
        <v>2025</v>
      </c>
      <c r="H59" s="286">
        <f t="shared" si="6"/>
        <v>2026</v>
      </c>
      <c r="I59" s="286">
        <f t="shared" si="6"/>
        <v>2027</v>
      </c>
      <c r="J59" s="286">
        <f t="shared" si="6"/>
        <v>2028</v>
      </c>
      <c r="K59" s="286">
        <f t="shared" si="6"/>
        <v>2029</v>
      </c>
    </row>
    <row r="60" spans="2:11" x14ac:dyDescent="0.25">
      <c r="B60" t="s">
        <v>16</v>
      </c>
      <c r="D60" s="395">
        <f>'FS- Analysis'!D15</f>
        <v>225152</v>
      </c>
      <c r="E60" s="395">
        <f>'FS- Analysis'!E15</f>
        <v>270046</v>
      </c>
      <c r="F60" s="395">
        <f>'FS- Analysis'!F15</f>
        <v>311671</v>
      </c>
      <c r="G60" s="395">
        <f>'FS- Analysis'!G15</f>
        <v>347420.71598112164</v>
      </c>
      <c r="H60" s="395">
        <f>'FS- Analysis'!H15</f>
        <v>387398.19644909661</v>
      </c>
      <c r="I60" s="395">
        <f>'FS- Analysis'!I15</f>
        <v>432121.88103080587</v>
      </c>
      <c r="J60" s="395">
        <f>'FS- Analysis'!J15</f>
        <v>482176.39281088562</v>
      </c>
      <c r="K60" s="395">
        <f>'FS- Analysis'!K15</f>
        <v>538221.34348768962</v>
      </c>
    </row>
    <row r="61" spans="2:11" x14ac:dyDescent="0.25">
      <c r="B61" t="s">
        <v>35</v>
      </c>
      <c r="D61" s="395">
        <f>'FS- Analysis'!D71</f>
        <v>54169</v>
      </c>
      <c r="E61" s="395">
        <f>'FS- Analysis'!E71</f>
        <v>85515</v>
      </c>
      <c r="F61" s="395">
        <f>'FS- Analysis'!F71</f>
        <v>121388</v>
      </c>
      <c r="G61" s="395">
        <f>'FS- Analysis'!G71</f>
        <v>135480.34693352113</v>
      </c>
      <c r="H61" s="395">
        <f>'FS- Analysis'!H71</f>
        <v>151069.98414912005</v>
      </c>
      <c r="I61" s="395">
        <f>'FS- Analysis'!I71</f>
        <v>168510.45336859114</v>
      </c>
      <c r="J61" s="395">
        <f>'FS- Analysis'!J71</f>
        <v>188029.73448688147</v>
      </c>
      <c r="K61" s="395">
        <f>'FS- Analysis'!K71</f>
        <v>209885.04999425629</v>
      </c>
    </row>
    <row r="62" spans="2:11" x14ac:dyDescent="0.25">
      <c r="B62" t="s">
        <v>95</v>
      </c>
      <c r="D62" s="395">
        <f>'FS- Analysis'!D61</f>
        <v>-2722</v>
      </c>
      <c r="E62" s="395">
        <f>'FS- Analysis'!E61</f>
        <v>30425</v>
      </c>
      <c r="F62" s="395">
        <f>'FS- Analysis'!F61</f>
        <v>59248</v>
      </c>
      <c r="G62" s="395">
        <f ca="1">'FS- Analysis'!G61</f>
        <v>61666.124751329728</v>
      </c>
      <c r="H62" s="395">
        <f ca="1">'FS- Analysis'!H61</f>
        <v>71770.485046906295</v>
      </c>
      <c r="I62" s="395">
        <f ca="1">'FS- Analysis'!I61</f>
        <v>83248.297330641042</v>
      </c>
      <c r="J62" s="395">
        <f ca="1">'FS- Analysis'!J61</f>
        <v>96210.220018853186</v>
      </c>
      <c r="K62" s="395">
        <f ca="1">'FS- Analysis'!K61</f>
        <v>110841.7058968255</v>
      </c>
    </row>
    <row r="72" spans="2:10" x14ac:dyDescent="0.25">
      <c r="B72" t="s">
        <v>908</v>
      </c>
    </row>
    <row r="73" spans="2:10" x14ac:dyDescent="0.25">
      <c r="B73" t="s">
        <v>900</v>
      </c>
      <c r="C73" s="396" t="s">
        <v>909</v>
      </c>
      <c r="D73" s="396" t="s">
        <v>910</v>
      </c>
      <c r="E73" s="396" t="s">
        <v>911</v>
      </c>
      <c r="F73" s="397" t="s">
        <v>912</v>
      </c>
      <c r="G73" s="397" t="s">
        <v>913</v>
      </c>
      <c r="H73" s="397" t="s">
        <v>914</v>
      </c>
      <c r="I73" s="397" t="s">
        <v>915</v>
      </c>
      <c r="J73" s="397" t="s">
        <v>916</v>
      </c>
    </row>
    <row r="74" spans="2:10" x14ac:dyDescent="0.25">
      <c r="B74" t="s">
        <v>14</v>
      </c>
      <c r="C74" s="398">
        <f>'FS- Analysis'!D8</f>
        <v>513983</v>
      </c>
      <c r="D74" s="398">
        <f>'FS- Analysis'!E8</f>
        <v>574785</v>
      </c>
      <c r="E74" s="398">
        <f>'FS- Analysis'!F8</f>
        <v>637959</v>
      </c>
      <c r="F74" s="398">
        <f>'FS- Analysis'!G8</f>
        <v>711135.05121297901</v>
      </c>
      <c r="G74" s="398">
        <f>'FS- Analysis'!H8</f>
        <v>792964.908536467</v>
      </c>
      <c r="H74" s="398">
        <f>'FS- Analysis'!I8</f>
        <v>884509.76542742795</v>
      </c>
      <c r="I74" s="398">
        <f>'FS- Analysis'!J8</f>
        <v>986966.28618395608</v>
      </c>
      <c r="J74" s="398">
        <f>'FS- Analysis'!K8</f>
        <v>1101684.6292085662</v>
      </c>
    </row>
    <row r="75" spans="2:10" x14ac:dyDescent="0.25">
      <c r="B75" t="s">
        <v>35</v>
      </c>
      <c r="C75" s="398">
        <f>'FS- Analysis'!D71</f>
        <v>54169</v>
      </c>
      <c r="D75" s="398">
        <f>'FS- Analysis'!E71</f>
        <v>85515</v>
      </c>
      <c r="E75" s="398">
        <f>'FS- Analysis'!F71</f>
        <v>121388</v>
      </c>
      <c r="F75" s="398">
        <f>'FS- Analysis'!G71</f>
        <v>135480.34693352113</v>
      </c>
      <c r="G75" s="398">
        <f>'FS- Analysis'!H71</f>
        <v>151069.98414912005</v>
      </c>
      <c r="H75" s="398">
        <f>'FS- Analysis'!I71</f>
        <v>168510.45336859114</v>
      </c>
      <c r="I75" s="398">
        <f>'FS- Analysis'!J71</f>
        <v>188029.73448688147</v>
      </c>
      <c r="J75" s="398">
        <f>'FS- Analysis'!K71</f>
        <v>209885.04999425629</v>
      </c>
    </row>
    <row r="76" spans="2:10" x14ac:dyDescent="0.25">
      <c r="B76" t="s">
        <v>95</v>
      </c>
      <c r="C76" s="398">
        <f>'FS- Analysis'!D61</f>
        <v>-2722</v>
      </c>
      <c r="D76" s="398">
        <f>'FS- Analysis'!E61</f>
        <v>30425</v>
      </c>
      <c r="E76" s="398">
        <f>'FS- Analysis'!F61</f>
        <v>59248</v>
      </c>
      <c r="F76" s="398">
        <f ca="1">'FS- Analysis'!G61</f>
        <v>61666.124751329728</v>
      </c>
      <c r="G76" s="398">
        <f ca="1">'FS- Analysis'!H61</f>
        <v>71770.485046906295</v>
      </c>
      <c r="H76" s="398">
        <f ca="1">'FS- Analysis'!I61</f>
        <v>83248.297330641042</v>
      </c>
      <c r="I76" s="398">
        <f ca="1">'FS- Analysis'!J61</f>
        <v>96210.220018853186</v>
      </c>
      <c r="J76" s="398">
        <f ca="1">'FS- Analysis'!K61</f>
        <v>110841.7058968255</v>
      </c>
    </row>
    <row r="77" spans="2:10" x14ac:dyDescent="0.25">
      <c r="B77" t="s">
        <v>906</v>
      </c>
      <c r="C77" s="398">
        <f>'FS- Analysis'!D180</f>
        <v>60027</v>
      </c>
      <c r="D77" s="398">
        <f>'FS- Analysis'!E180</f>
        <v>97211</v>
      </c>
      <c r="E77" s="398">
        <f>'FS- Analysis'!F180</f>
        <v>130360</v>
      </c>
      <c r="F77" s="398">
        <f ca="1">'FS- Analysis'!G180</f>
        <v>153717.43385973436</v>
      </c>
      <c r="G77" s="398">
        <f ca="1">'FS- Analysis'!H180</f>
        <v>177936.22075898762</v>
      </c>
      <c r="H77" s="398">
        <f ca="1">'FS- Analysis'!I180</f>
        <v>201706.87442229548</v>
      </c>
      <c r="I77" s="398">
        <f ca="1">'FS- Analysis'!J180</f>
        <v>228432.13414850575</v>
      </c>
      <c r="J77" s="398">
        <f ca="1">'FS- Analysis'!K180</f>
        <v>258480.14164580218</v>
      </c>
    </row>
    <row r="78" spans="2:10" x14ac:dyDescent="0.25">
      <c r="B78" t="s">
        <v>907</v>
      </c>
      <c r="C78" s="398">
        <f>-'FS- Analysis'!D184</f>
        <v>63645</v>
      </c>
      <c r="D78" s="398">
        <f>-'FS- Analysis'!E184</f>
        <v>52729</v>
      </c>
      <c r="E78" s="398">
        <f>-'FS- Analysis'!F184</f>
        <v>82999</v>
      </c>
      <c r="F78" s="398">
        <f>-'FS- Analysis'!G184</f>
        <v>71113.505121297901</v>
      </c>
      <c r="G78" s="398">
        <f>-'FS- Analysis'!H184</f>
        <v>79296.490853646712</v>
      </c>
      <c r="H78" s="398">
        <f>-'FS- Analysis'!I184</f>
        <v>88450.976542742806</v>
      </c>
      <c r="I78" s="398">
        <f>-'FS- Analysis'!J184</f>
        <v>98696.628618395611</v>
      </c>
      <c r="J78" s="398">
        <f>-'FS- Analysis'!K184</f>
        <v>110168.46292085662</v>
      </c>
    </row>
    <row r="79" spans="2:10" x14ac:dyDescent="0.25">
      <c r="B79" t="s">
        <v>899</v>
      </c>
      <c r="C79" s="398">
        <f>'FS- Analysis'!D206</f>
        <v>-3618</v>
      </c>
      <c r="D79" s="398">
        <f>'FS- Analysis'!E206</f>
        <v>44482</v>
      </c>
      <c r="E79" s="398">
        <f>'FS- Analysis'!F206</f>
        <v>47361</v>
      </c>
      <c r="F79" s="398">
        <f ca="1">'FS- Analysis'!G206</f>
        <v>82603.928738436458</v>
      </c>
      <c r="G79" s="398">
        <f ca="1">'FS- Analysis'!H206</f>
        <v>98639.729905340908</v>
      </c>
      <c r="H79" s="398">
        <f ca="1">'FS- Analysis'!I206</f>
        <v>113255.89787955268</v>
      </c>
      <c r="I79" s="398">
        <f ca="1">'FS- Analysis'!J206</f>
        <v>129735.50553011014</v>
      </c>
      <c r="J79" s="398">
        <f ca="1">'FS- Analysis'!K206</f>
        <v>148311.67872494558</v>
      </c>
    </row>
    <row r="82" spans="2:11" ht="15.75" x14ac:dyDescent="0.25">
      <c r="B82" s="284" t="s">
        <v>831</v>
      </c>
      <c r="C82" s="284"/>
      <c r="D82" s="285">
        <f t="shared" ref="D82:K82" si="7">D49</f>
        <v>2022</v>
      </c>
      <c r="E82" s="285">
        <f t="shared" si="7"/>
        <v>2023</v>
      </c>
      <c r="F82" s="285">
        <f t="shared" si="7"/>
        <v>2024</v>
      </c>
      <c r="G82" s="286">
        <f t="shared" si="7"/>
        <v>2025</v>
      </c>
      <c r="H82" s="286">
        <f t="shared" si="7"/>
        <v>2026</v>
      </c>
      <c r="I82" s="286">
        <f t="shared" si="7"/>
        <v>2027</v>
      </c>
      <c r="J82" s="286">
        <f t="shared" si="7"/>
        <v>2028</v>
      </c>
      <c r="K82" s="286">
        <f t="shared" si="7"/>
        <v>2029</v>
      </c>
    </row>
    <row r="83" spans="2:11" x14ac:dyDescent="0.25">
      <c r="B83" t="s">
        <v>173</v>
      </c>
      <c r="D83" s="399">
        <f>'Ratio Analysis'!D25</f>
        <v>0.9446435811136924</v>
      </c>
      <c r="E83" s="399">
        <f>'Ratio Analysis'!E25</f>
        <v>1.0450772206625152</v>
      </c>
      <c r="F83" s="399">
        <f>'Ratio Analysis'!F25</f>
        <v>1.0637348061371781</v>
      </c>
      <c r="G83" s="399">
        <f ca="1">'Ratio Analysis'!G25</f>
        <v>1.4376374147986362</v>
      </c>
      <c r="H83" s="399">
        <f ca="1">'Ratio Analysis'!H25</f>
        <v>1.7862792124145235</v>
      </c>
      <c r="I83" s="399">
        <f ca="1">'Ratio Analysis'!I25</f>
        <v>2.1117341744140501</v>
      </c>
      <c r="J83" s="399">
        <f ca="1">'Ratio Analysis'!J25</f>
        <v>2.4161545950614602</v>
      </c>
      <c r="K83" s="399">
        <f ca="1">'Ratio Analysis'!K25</f>
        <v>2.6997668848381089</v>
      </c>
    </row>
    <row r="84" spans="2:11" x14ac:dyDescent="0.25">
      <c r="B84" t="s">
        <v>174</v>
      </c>
      <c r="D84" s="399">
        <f>'Ratio Analysis'!D26</f>
        <v>0.72323721145740161</v>
      </c>
      <c r="E84" s="399">
        <f>'Ratio Analysis'!E26</f>
        <v>0.84304832127676343</v>
      </c>
      <c r="F84" s="399">
        <f>'Ratio Analysis'!F26</f>
        <v>0.87305426598525337</v>
      </c>
      <c r="G84" s="399">
        <f ca="1">'Ratio Analysis'!G26</f>
        <v>1.2416567087771915</v>
      </c>
      <c r="H84" s="399">
        <f ca="1">'Ratio Analysis'!H26</f>
        <v>1.5902985063930786</v>
      </c>
      <c r="I84" s="399">
        <f ca="1">'Ratio Analysis'!I26</f>
        <v>1.9157534683926056</v>
      </c>
      <c r="J84" s="399">
        <f ca="1">'Ratio Analysis'!J26</f>
        <v>2.2201738890400153</v>
      </c>
      <c r="K84" s="399">
        <f ca="1">'Ratio Analysis'!K26</f>
        <v>2.5037861788166644</v>
      </c>
    </row>
    <row r="86" spans="2:11" ht="15.75" x14ac:dyDescent="0.25">
      <c r="B86" s="284" t="s">
        <v>831</v>
      </c>
      <c r="C86" s="284"/>
      <c r="D86" s="285">
        <f t="shared" ref="D86:K86" si="8">D82</f>
        <v>2022</v>
      </c>
      <c r="E86" s="285">
        <f t="shared" si="8"/>
        <v>2023</v>
      </c>
      <c r="F86" s="285">
        <f t="shared" si="8"/>
        <v>2024</v>
      </c>
      <c r="G86" s="286">
        <f t="shared" si="8"/>
        <v>2025</v>
      </c>
      <c r="H86" s="286">
        <f t="shared" si="8"/>
        <v>2026</v>
      </c>
      <c r="I86" s="286">
        <f t="shared" si="8"/>
        <v>2027</v>
      </c>
      <c r="J86" s="286">
        <f t="shared" si="8"/>
        <v>2028</v>
      </c>
      <c r="K86" s="286">
        <f t="shared" si="8"/>
        <v>2029</v>
      </c>
    </row>
    <row r="87" spans="2:11" x14ac:dyDescent="0.25">
      <c r="B87" t="s">
        <v>177</v>
      </c>
      <c r="D87" s="399">
        <f>'Ratio Analysis'!D29</f>
        <v>3.985915217943127E-2</v>
      </c>
      <c r="E87" s="399">
        <f>'Ratio Analysis'!E29</f>
        <v>0.10153828350374858</v>
      </c>
      <c r="F87" s="399">
        <f>'Ratio Analysis'!F29</f>
        <v>0.1539813632108615</v>
      </c>
      <c r="G87" s="399">
        <f ca="1">'Ratio Analysis'!G29</f>
        <v>0.14342582886112842</v>
      </c>
      <c r="H87" s="399">
        <f ca="1">'Ratio Analysis'!H29</f>
        <v>0.13450647005877489</v>
      </c>
      <c r="I87" s="399">
        <f ca="1">'Ratio Analysis'!I29</f>
        <v>0.12689013410806757</v>
      </c>
      <c r="J87" s="399">
        <f ca="1">'Ratio Analysis'!J29</f>
        <v>0.12030480353317718</v>
      </c>
      <c r="K87" s="399">
        <f ca="1">'Ratio Analysis'!K29</f>
        <v>0.11460794822631296</v>
      </c>
    </row>
    <row r="88" spans="2:11" x14ac:dyDescent="0.25">
      <c r="B88" t="s">
        <v>178</v>
      </c>
      <c r="D88" s="399">
        <f>'Ratio Analysis'!D30</f>
        <v>-1.8638346240490815E-2</v>
      </c>
      <c r="E88" s="399">
        <f>'Ratio Analysis'!E30</f>
        <v>0.15071207430340558</v>
      </c>
      <c r="F88" s="399">
        <f>'Ratio Analysis'!F30</f>
        <v>0.20718257159841941</v>
      </c>
      <c r="G88" s="399">
        <f ca="1">'Ratio Analysis'!G30</f>
        <v>0.16505446659154677</v>
      </c>
      <c r="H88" s="399">
        <f ca="1">'Ratio Analysis'!H30</f>
        <v>0.15129529802859737</v>
      </c>
      <c r="I88" s="399">
        <f ca="1">'Ratio Analysis'!I30</f>
        <v>0.141101193034218</v>
      </c>
      <c r="J88" s="399">
        <f ca="1">'Ratio Analysis'!J30</f>
        <v>0.13314749883936247</v>
      </c>
      <c r="K88" s="399">
        <f ca="1">'Ratio Analysis'!K30</f>
        <v>0.12681356277458355</v>
      </c>
    </row>
    <row r="90" spans="2:11" ht="15.75" x14ac:dyDescent="0.25">
      <c r="B90" s="284" t="s">
        <v>831</v>
      </c>
      <c r="C90" s="284"/>
      <c r="D90" s="285">
        <f t="shared" ref="D90:K90" si="9">D86</f>
        <v>2022</v>
      </c>
      <c r="E90" s="285">
        <f t="shared" si="9"/>
        <v>2023</v>
      </c>
      <c r="F90" s="285">
        <f t="shared" si="9"/>
        <v>2024</v>
      </c>
      <c r="G90" s="286">
        <f t="shared" si="9"/>
        <v>2025</v>
      </c>
      <c r="H90" s="286">
        <f t="shared" si="9"/>
        <v>2026</v>
      </c>
      <c r="I90" s="286">
        <f t="shared" si="9"/>
        <v>2027</v>
      </c>
      <c r="J90" s="286">
        <f t="shared" si="9"/>
        <v>2028</v>
      </c>
      <c r="K90" s="286">
        <f t="shared" si="9"/>
        <v>2029</v>
      </c>
    </row>
    <row r="91" spans="2:11" x14ac:dyDescent="0.25">
      <c r="B91" t="s">
        <v>186</v>
      </c>
      <c r="D91" s="400"/>
      <c r="E91" s="395">
        <f>'Ratio Analysis'!E39</f>
        <v>30.040576041476378</v>
      </c>
      <c r="F91" s="395">
        <f>'Ratio Analysis'!F39</f>
        <v>30.810726081143144</v>
      </c>
      <c r="G91" s="395">
        <f>'Ratio Analysis'!G39</f>
        <v>30.45731921543879</v>
      </c>
      <c r="H91" s="395">
        <f>'Ratio Analysis'!H39</f>
        <v>30.779114612693427</v>
      </c>
      <c r="I91" s="395">
        <f>'Ratio Analysis'!I39</f>
        <v>30.774197158970825</v>
      </c>
      <c r="J91" s="395">
        <f>'Ratio Analysis'!J39</f>
        <v>30.76913930709129</v>
      </c>
      <c r="K91" s="395">
        <f>'Ratio Analysis'!K39</f>
        <v>30.763940476427859</v>
      </c>
    </row>
    <row r="92" spans="2:11" x14ac:dyDescent="0.25">
      <c r="B92" t="s">
        <v>187</v>
      </c>
      <c r="E92" s="395">
        <f>'Ratio Analysis'!E40</f>
        <v>98.563139276561259</v>
      </c>
      <c r="F92" s="395">
        <f>'Ratio Analysis'!F40</f>
        <v>100.31101358309223</v>
      </c>
      <c r="G92" s="395">
        <f>'Ratio Analysis'!G40</f>
        <v>99.184339759494179</v>
      </c>
      <c r="H92" s="395">
        <f>'Ratio Analysis'!H40</f>
        <v>98.322911126917631</v>
      </c>
      <c r="I92" s="395">
        <f>'Ratio Analysis'!I40</f>
        <v>98.30720247605413</v>
      </c>
      <c r="J92" s="395">
        <f>'Ratio Analysis'!J40</f>
        <v>98.291045327705248</v>
      </c>
      <c r="K92" s="395">
        <f>'Ratio Analysis'!K40</f>
        <v>98.27443782707644</v>
      </c>
    </row>
    <row r="93" spans="2:11" x14ac:dyDescent="0.25">
      <c r="B93" t="s">
        <v>188</v>
      </c>
      <c r="E93" s="395">
        <f>'Ratio Analysis'!E41</f>
        <v>40.557485257876415</v>
      </c>
      <c r="F93" s="395">
        <f>'Ratio Analysis'!F41</f>
        <v>37.772121561320063</v>
      </c>
      <c r="G93" s="395">
        <f>'Ratio Analysis'!G41</f>
        <v>36.712416188309746</v>
      </c>
      <c r="H93" s="395">
        <f>'Ratio Analysis'!H41</f>
        <v>37.072955190093303</v>
      </c>
      <c r="I93" s="395">
        <f>'Ratio Analysis'!I41</f>
        <v>37.067032195107863</v>
      </c>
      <c r="J93" s="395">
        <f>'Ratio Analysis'!J41</f>
        <v>37.060940092770032</v>
      </c>
      <c r="K93" s="395">
        <f>'Ratio Analysis'!K41</f>
        <v>37.054678183723873</v>
      </c>
    </row>
    <row r="94" spans="2:11" x14ac:dyDescent="0.25">
      <c r="B94" t="s">
        <v>82</v>
      </c>
      <c r="E94" s="395">
        <f>'Ratio Analysis'!E42</f>
        <v>-27.965077977208466</v>
      </c>
      <c r="F94" s="395">
        <f>'Ratio Analysis'!F42</f>
        <v>-31.728165940629026</v>
      </c>
      <c r="G94" s="395">
        <f>'Ratio Analysis'!G42</f>
        <v>-32.014604355745647</v>
      </c>
      <c r="H94" s="395">
        <f>'Ratio Analysis'!H42</f>
        <v>-30.470841324130902</v>
      </c>
      <c r="I94" s="395">
        <f>'Ratio Analysis'!I42</f>
        <v>-30.465973121975438</v>
      </c>
      <c r="J94" s="395">
        <f>'Ratio Analysis'!J42</f>
        <v>-30.46096592784393</v>
      </c>
      <c r="K94" s="395">
        <f>'Ratio Analysis'!K42</f>
        <v>-30.455819166924712</v>
      </c>
    </row>
    <row r="96" spans="2:11" ht="15.75" x14ac:dyDescent="0.25">
      <c r="B96" s="284" t="s">
        <v>831</v>
      </c>
      <c r="C96" s="284"/>
      <c r="D96" s="285">
        <f t="shared" ref="D96:K96" si="10">D90</f>
        <v>2022</v>
      </c>
      <c r="E96" s="285">
        <f t="shared" si="10"/>
        <v>2023</v>
      </c>
      <c r="F96" s="285">
        <f t="shared" si="10"/>
        <v>2024</v>
      </c>
      <c r="G96" s="286">
        <f t="shared" si="10"/>
        <v>2025</v>
      </c>
      <c r="H96" s="286">
        <f t="shared" si="10"/>
        <v>2026</v>
      </c>
      <c r="I96" s="286">
        <f t="shared" si="10"/>
        <v>2027</v>
      </c>
      <c r="J96" s="286">
        <f t="shared" si="10"/>
        <v>2028</v>
      </c>
      <c r="K96" s="286">
        <f t="shared" si="10"/>
        <v>2029</v>
      </c>
    </row>
    <row r="97" spans="2:11" x14ac:dyDescent="0.25">
      <c r="B97" t="s">
        <v>190</v>
      </c>
      <c r="D97" s="402">
        <f>'Ratio Analysis'!D44</f>
        <v>0.45979608745369516</v>
      </c>
      <c r="E97" s="402">
        <f>'Ratio Analysis'!E44</f>
        <v>0.28886191950464396</v>
      </c>
      <c r="F97" s="402">
        <f>'Ratio Analysis'!F44</f>
        <v>0.18401580585376087</v>
      </c>
      <c r="G97" s="402">
        <f ca="1">'Ratio Analysis'!G44</f>
        <v>0.14084979768831143</v>
      </c>
      <c r="H97" s="402">
        <f ca="1">'Ratio Analysis'!H44</f>
        <v>0.1109315683592704</v>
      </c>
      <c r="I97" s="402">
        <f ca="1">'Ratio Analysis'!I44</f>
        <v>8.919303239979523E-2</v>
      </c>
      <c r="J97" s="402">
        <f ca="1">'Ratio Analysis'!J44</f>
        <v>7.2826159529109966E-2</v>
      </c>
      <c r="K97" s="402">
        <f ca="1">'Ratio Analysis'!K44</f>
        <v>6.0205768757281758E-2</v>
      </c>
    </row>
    <row r="98" spans="2:11" x14ac:dyDescent="0.25">
      <c r="B98" t="s">
        <v>191</v>
      </c>
      <c r="D98" s="402">
        <f>'Ratio Analysis'!D45</f>
        <v>1.2396389078624306</v>
      </c>
      <c r="E98" s="402">
        <f>'Ratio Analysis'!E45</f>
        <v>0.681915453429223</v>
      </c>
      <c r="F98" s="402">
        <f>'Ratio Analysis'!F45</f>
        <v>0.4335107259366659</v>
      </c>
      <c r="G98" s="402">
        <f>'Ratio Analysis'!G45</f>
        <v>0.38841796017706975</v>
      </c>
      <c r="H98" s="402">
        <f>'Ratio Analysis'!H45</f>
        <v>0.34833524539233574</v>
      </c>
      <c r="I98" s="402">
        <f>'Ratio Analysis'!I45</f>
        <v>0.31228329725572063</v>
      </c>
      <c r="J98" s="402">
        <f>'Ratio Analysis'!J45</f>
        <v>0.27986531036489565</v>
      </c>
      <c r="K98" s="402">
        <f>'Ratio Analysis'!K45</f>
        <v>0.25072295526260724</v>
      </c>
    </row>
    <row r="99" spans="2:11" x14ac:dyDescent="0.25">
      <c r="B99" t="s">
        <v>192</v>
      </c>
      <c r="D99" s="402">
        <f>'Ratio Analysis'!D46</f>
        <v>5.1744824672581329</v>
      </c>
      <c r="E99" s="402">
        <f>'Ratio Analysis'!E46</f>
        <v>11.581395348837209</v>
      </c>
      <c r="F99" s="402">
        <f>'Ratio Analysis'!F46</f>
        <v>28.509143807148796</v>
      </c>
      <c r="G99" s="402">
        <f>'Ratio Analysis'!G46</f>
        <v>31.77923885600006</v>
      </c>
      <c r="H99" s="402">
        <f>'Ratio Analysis'!H46</f>
        <v>35.436055626597849</v>
      </c>
      <c r="I99" s="402">
        <f>'Ratio Analysis'!I46</f>
        <v>39.527016785401578</v>
      </c>
      <c r="J99" s="402">
        <f>'Ratio Analysis'!J46</f>
        <v>44.105598926617517</v>
      </c>
      <c r="K99" s="402">
        <f>'Ratio Analysis'!K46</f>
        <v>49.232137996693204</v>
      </c>
    </row>
    <row r="101" spans="2:11" ht="15.75" x14ac:dyDescent="0.25">
      <c r="B101" s="284"/>
      <c r="C101" s="284" t="s">
        <v>831</v>
      </c>
      <c r="D101" s="285" t="s">
        <v>901</v>
      </c>
      <c r="E101" s="285" t="s">
        <v>902</v>
      </c>
      <c r="F101" s="285" t="s">
        <v>903</v>
      </c>
      <c r="G101" s="286" t="s">
        <v>904</v>
      </c>
      <c r="H101" s="286" t="s">
        <v>905</v>
      </c>
      <c r="I101" s="286" t="s">
        <v>917</v>
      </c>
      <c r="J101" s="286" t="s">
        <v>918</v>
      </c>
      <c r="K101" s="286" t="s">
        <v>919</v>
      </c>
    </row>
    <row r="102" spans="2:11" x14ac:dyDescent="0.25">
      <c r="C102" t="s">
        <v>768</v>
      </c>
      <c r="E102" s="399">
        <f>'Altman Z Score'!D8</f>
        <v>1.4083439739018743E-2</v>
      </c>
      <c r="F102" s="399">
        <f>'Altman Z Score'!E8</f>
        <v>1.8300703799364371E-2</v>
      </c>
      <c r="G102" s="399">
        <f ca="1">'Altman Z Score'!F8</f>
        <v>0.11885178273007137</v>
      </c>
      <c r="H102" s="399">
        <f ca="1">'Altman Z Score'!G8</f>
        <v>0.20369538605704376</v>
      </c>
      <c r="I102" s="399">
        <f ca="1">'Altman Z Score'!H8</f>
        <v>0.27574521799230806</v>
      </c>
      <c r="J102" s="399">
        <f ca="1">'Altman Z Score'!I8</f>
        <v>0.33736457716577928</v>
      </c>
      <c r="K102" s="399">
        <f ca="1">'Altman Z Score'!J8</f>
        <v>0.39015483471034668</v>
      </c>
    </row>
    <row r="103" spans="2:11" x14ac:dyDescent="0.25">
      <c r="C103" t="s">
        <v>770</v>
      </c>
      <c r="E103" s="399">
        <f>'Altman Z Score'!D13</f>
        <v>0.2152451245988474</v>
      </c>
      <c r="F103" s="399">
        <f>'Altman Z Score'!E13</f>
        <v>0.27663251687486196</v>
      </c>
      <c r="G103" s="399">
        <f ca="1">'Altman Z Score'!F13</f>
        <v>0.32046078150231649</v>
      </c>
      <c r="H103" s="399">
        <f ca="1">'Altman Z Score'!G13</f>
        <v>0.35804243693579074</v>
      </c>
      <c r="I103" s="399">
        <f ca="1">'Altman Z Score'!H13</f>
        <v>0.3908426953465573</v>
      </c>
      <c r="J103" s="399">
        <f ca="1">'Altman Z Score'!I13</f>
        <v>0.41951030386911087</v>
      </c>
      <c r="K103" s="399">
        <f ca="1">'Altman Z Score'!J13</f>
        <v>0.444742904738686</v>
      </c>
    </row>
    <row r="104" spans="2:11" x14ac:dyDescent="0.25">
      <c r="C104" t="s">
        <v>772</v>
      </c>
      <c r="E104" s="399">
        <f>'Altman Z Score'!D18</f>
        <v>6.9814759384223671E-2</v>
      </c>
      <c r="F104" s="399">
        <f>'Altman Z Score'!E18</f>
        <v>0.10976741655384753</v>
      </c>
      <c r="G104" s="399">
        <f ca="1">'Altman Z Score'!F18</f>
        <v>0.1044748277052365</v>
      </c>
      <c r="H104" s="399">
        <f ca="1">'Altman Z Score'!G18</f>
        <v>9.9660900045983991E-2</v>
      </c>
      <c r="I104" s="399">
        <f ca="1">'Altman Z Score'!H18</f>
        <v>9.5417369758492965E-2</v>
      </c>
      <c r="J104" s="399">
        <f ca="1">'Altman Z Score'!I18</f>
        <v>9.1645094122552395E-2</v>
      </c>
      <c r="K104" s="399">
        <f ca="1">'Altman Z Score'!J18</f>
        <v>8.8301490855255349E-2</v>
      </c>
    </row>
    <row r="105" spans="2:11" x14ac:dyDescent="0.25">
      <c r="C105" t="s">
        <v>775</v>
      </c>
      <c r="E105" s="402">
        <f>'Altman Z Score'!D23</f>
        <v>9.7097461532259572</v>
      </c>
      <c r="F105" s="402">
        <f>'Altman Z Score'!E23</f>
        <v>14.26575772062932</v>
      </c>
      <c r="G105" s="402">
        <f>'Altman Z Score'!F23</f>
        <v>19.994786605054767</v>
      </c>
      <c r="H105" s="402">
        <f>'Altman Z Score'!G23</f>
        <v>20.294708404130589</v>
      </c>
      <c r="I105" s="402">
        <f>'Altman Z Score'!H23</f>
        <v>20.599129030192547</v>
      </c>
      <c r="J105" s="402">
        <f>'Altman Z Score'!I23</f>
        <v>20.908115965645433</v>
      </c>
      <c r="K105" s="402">
        <f>'Altman Z Score'!J23</f>
        <v>21.221737705130113</v>
      </c>
    </row>
    <row r="106" spans="2:11" x14ac:dyDescent="0.25">
      <c r="C106" t="s">
        <v>778</v>
      </c>
      <c r="E106" s="402">
        <f>'Altman Z Score'!D28</f>
        <v>1.0889090543976174</v>
      </c>
      <c r="F106" s="402">
        <f>'Altman Z Score'!E28</f>
        <v>1.0209075459197881</v>
      </c>
      <c r="G106" s="402">
        <f ca="1">'Altman Z Score'!F28</f>
        <v>0.97168306690194295</v>
      </c>
      <c r="H106" s="402">
        <f ca="1">'Altman Z Score'!G28</f>
        <v>0.92691044468729877</v>
      </c>
      <c r="I106" s="402">
        <f ca="1">'Altman Z Score'!H28</f>
        <v>0.88744288475148148</v>
      </c>
      <c r="J106" s="402">
        <f ca="1">'Altman Z Score'!I28</f>
        <v>0.85235829605541946</v>
      </c>
      <c r="K106" s="402">
        <f ca="1">'Altman Z Score'!J28</f>
        <v>0.82126063599095922</v>
      </c>
    </row>
    <row r="110" spans="2:11" x14ac:dyDescent="0.25">
      <c r="B110" t="s">
        <v>929</v>
      </c>
      <c r="C110" t="s">
        <v>201</v>
      </c>
      <c r="D110" t="s">
        <v>920</v>
      </c>
      <c r="E110" t="s">
        <v>921</v>
      </c>
    </row>
    <row r="111" spans="2:11" x14ac:dyDescent="0.25">
      <c r="B111" t="s">
        <v>221</v>
      </c>
      <c r="C111" t="s">
        <v>922</v>
      </c>
      <c r="D111" s="403">
        <v>-0.308</v>
      </c>
      <c r="E111" t="s">
        <v>923</v>
      </c>
    </row>
    <row r="112" spans="2:11" x14ac:dyDescent="0.25">
      <c r="B112" t="s">
        <v>924</v>
      </c>
      <c r="C112" t="s">
        <v>925</v>
      </c>
      <c r="D112" t="s">
        <v>930</v>
      </c>
      <c r="E112" t="s">
        <v>926</v>
      </c>
    </row>
    <row r="113" spans="2:7" x14ac:dyDescent="0.25">
      <c r="B113" t="s">
        <v>927</v>
      </c>
      <c r="C113" t="s">
        <v>928</v>
      </c>
      <c r="D113" s="404">
        <v>-0.49</v>
      </c>
      <c r="E113" t="s">
        <v>923</v>
      </c>
    </row>
    <row r="116" spans="2:7" x14ac:dyDescent="0.25">
      <c r="B116" t="s">
        <v>831</v>
      </c>
      <c r="C116" t="s">
        <v>931</v>
      </c>
      <c r="D116" t="s">
        <v>932</v>
      </c>
      <c r="E116" t="s">
        <v>933</v>
      </c>
      <c r="F116" t="s">
        <v>934</v>
      </c>
      <c r="G116" t="s">
        <v>935</v>
      </c>
    </row>
    <row r="117" spans="2:7" x14ac:dyDescent="0.25">
      <c r="B117" t="s">
        <v>937</v>
      </c>
      <c r="C117" s="395">
        <f>DCF!J26</f>
        <v>39209.06279620414</v>
      </c>
      <c r="D117" s="395">
        <f>DCF!K26</f>
        <v>40198.683569831155</v>
      </c>
      <c r="E117" s="395">
        <f>DCF!L26</f>
        <v>44803.071402860849</v>
      </c>
      <c r="F117" s="395">
        <f>DCF!M26</f>
        <v>49951.024134105741</v>
      </c>
      <c r="G117" s="395">
        <f>DCF!N26</f>
        <v>55709.063301802991</v>
      </c>
    </row>
    <row r="118" spans="2:7" x14ac:dyDescent="0.25">
      <c r="B118" t="s">
        <v>936</v>
      </c>
      <c r="C118" s="188" t="s">
        <v>152</v>
      </c>
      <c r="D118" s="399">
        <f>D117/C117-1</f>
        <v>2.5239592661796983E-2</v>
      </c>
      <c r="E118" s="399">
        <f t="shared" ref="E118:G118" si="11">E117/D117-1</f>
        <v>0.11454076164039506</v>
      </c>
      <c r="F118" s="399">
        <f t="shared" si="11"/>
        <v>0.11490178173178034</v>
      </c>
      <c r="G118" s="399">
        <f t="shared" si="11"/>
        <v>0.11527369593541037</v>
      </c>
    </row>
    <row r="135" spans="2:5" x14ac:dyDescent="0.25">
      <c r="B135" t="s">
        <v>831</v>
      </c>
      <c r="C135" s="188" t="s">
        <v>703</v>
      </c>
      <c r="D135" s="188" t="s">
        <v>704</v>
      </c>
      <c r="E135" s="188" t="s">
        <v>705</v>
      </c>
    </row>
    <row r="136" spans="2:5" x14ac:dyDescent="0.25">
      <c r="B136" t="s">
        <v>938</v>
      </c>
      <c r="C136" s="401">
        <f>'Comps Value'!N8</f>
        <v>3.8750570878945982</v>
      </c>
      <c r="D136" s="401">
        <f>'Comps Value'!O8</f>
        <v>19.977168949771688</v>
      </c>
      <c r="E136" s="401">
        <f>'Comps Value'!P8</f>
        <v>36.773320999636056</v>
      </c>
    </row>
    <row r="137" spans="2:5" x14ac:dyDescent="0.25">
      <c r="B137" t="s">
        <v>939</v>
      </c>
      <c r="C137" s="401">
        <f>'Comps Value'!N18</f>
        <v>1.5078943179861326</v>
      </c>
      <c r="D137" s="401">
        <f>'Comps Value'!O18</f>
        <v>5.2700724887197952</v>
      </c>
      <c r="E137" s="401">
        <f>'Comps Value'!P18</f>
        <v>20.159693398837241</v>
      </c>
    </row>
    <row r="138" spans="2:5" x14ac:dyDescent="0.25">
      <c r="B138" t="s">
        <v>940</v>
      </c>
      <c r="C138" s="401">
        <f>'Comps Value'!N19</f>
        <v>0.86569579288025889</v>
      </c>
      <c r="D138" s="401">
        <f>'Comps Value'!O19</f>
        <v>7.132016516013838</v>
      </c>
      <c r="E138" s="401">
        <f>'Comps Value'!P19</f>
        <v>18.603156862745095</v>
      </c>
    </row>
    <row r="148" spans="2:4" x14ac:dyDescent="0.25">
      <c r="B148" t="s">
        <v>941</v>
      </c>
    </row>
    <row r="149" spans="2:4" x14ac:dyDescent="0.25">
      <c r="B149" t="s">
        <v>942</v>
      </c>
      <c r="C149" t="s">
        <v>943</v>
      </c>
      <c r="D149" t="s">
        <v>954</v>
      </c>
    </row>
    <row r="150" spans="2:4" x14ac:dyDescent="0.25">
      <c r="B150" t="s">
        <v>944</v>
      </c>
      <c r="C150" t="s">
        <v>945</v>
      </c>
    </row>
    <row r="151" spans="2:4" x14ac:dyDescent="0.25">
      <c r="B151" t="s">
        <v>946</v>
      </c>
      <c r="C151" t="s">
        <v>947</v>
      </c>
    </row>
    <row r="152" spans="2:4" x14ac:dyDescent="0.25">
      <c r="B152" t="s">
        <v>948</v>
      </c>
      <c r="C152" t="s">
        <v>949</v>
      </c>
    </row>
    <row r="153" spans="2:4" x14ac:dyDescent="0.25">
      <c r="B153" t="s">
        <v>950</v>
      </c>
      <c r="C153" t="s">
        <v>951</v>
      </c>
    </row>
    <row r="154" spans="2:4" x14ac:dyDescent="0.25">
      <c r="B154" t="s">
        <v>952</v>
      </c>
      <c r="C154" t="s">
        <v>953</v>
      </c>
    </row>
  </sheetData>
  <sortState xmlns:xlrd2="http://schemas.microsoft.com/office/spreadsheetml/2017/richdata2" ref="C4:C10">
    <sortCondition descending="1" ref="C4:C10"/>
  </sortState>
  <pageMargins left="0.7" right="0.7" top="0.75" bottom="0.75" header="0.3" footer="0.3"/>
  <ignoredErrors>
    <ignoredError sqref="C5:C10 D117:G117 C136:E136" calculatedColumn="1"/>
  </ignoredErrors>
  <drawing r:id="rId1"/>
  <tableParts count="7">
    <tablePart r:id="rId2"/>
    <tablePart r:id="rId3"/>
    <tablePart r:id="rId4"/>
    <tablePart r:id="rId5"/>
    <tablePart r:id="rId6"/>
    <tablePart r:id="rId7"/>
    <tablePart r:id="rId8"/>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CC585-1927-4A54-B868-77A1DAD41516}">
  <sheetPr>
    <tabColor rgb="FF92D050"/>
  </sheetPr>
  <dimension ref="M3:Q9"/>
  <sheetViews>
    <sheetView showGridLines="0" tabSelected="1" workbookViewId="0">
      <selection activeCell="O11" sqref="O11"/>
    </sheetView>
  </sheetViews>
  <sheetFormatPr defaultRowHeight="15" x14ac:dyDescent="0.25"/>
  <cols>
    <col min="13" max="17" width="12.7109375" customWidth="1"/>
  </cols>
  <sheetData>
    <row r="3" spans="13:17" ht="15.75" x14ac:dyDescent="0.25">
      <c r="M3" s="442" t="s">
        <v>745</v>
      </c>
      <c r="N3" s="442"/>
      <c r="O3" s="442"/>
      <c r="P3" s="442"/>
      <c r="Q3" s="442"/>
    </row>
    <row r="4" spans="13:17" ht="15.75" x14ac:dyDescent="0.25">
      <c r="M4" s="88"/>
      <c r="N4" s="251" t="s">
        <v>746</v>
      </c>
      <c r="O4" s="251" t="s">
        <v>710</v>
      </c>
      <c r="P4" s="251" t="s">
        <v>747</v>
      </c>
      <c r="Q4" s="251" t="s">
        <v>706</v>
      </c>
    </row>
    <row r="5" spans="13:17" ht="15.75" x14ac:dyDescent="0.25">
      <c r="M5" s="88" t="s">
        <v>748</v>
      </c>
      <c r="N5" s="252">
        <v>116.54632112453568</v>
      </c>
      <c r="O5" s="252">
        <v>116.54632112453568</v>
      </c>
      <c r="P5" s="252">
        <v>233.38514155424662</v>
      </c>
      <c r="Q5" s="252">
        <v>233.38514155424662</v>
      </c>
    </row>
    <row r="6" spans="13:17" ht="15.75" x14ac:dyDescent="0.25">
      <c r="M6" s="88" t="s">
        <v>749</v>
      </c>
      <c r="N6" s="252">
        <v>153.8808868101672</v>
      </c>
      <c r="O6" s="252">
        <v>153.8808868101672</v>
      </c>
      <c r="P6" s="252">
        <v>263.80943790449635</v>
      </c>
      <c r="Q6" s="252">
        <v>263.80943790449635</v>
      </c>
    </row>
    <row r="7" spans="13:17" ht="15.75" x14ac:dyDescent="0.25">
      <c r="M7" s="88" t="s">
        <v>750</v>
      </c>
      <c r="N7" s="252">
        <v>136.9665029771819</v>
      </c>
      <c r="O7" s="252">
        <v>136.9665029771819</v>
      </c>
      <c r="P7" s="252">
        <v>197.79301103597322</v>
      </c>
      <c r="Q7" s="252">
        <v>197.79301103597322</v>
      </c>
    </row>
    <row r="8" spans="13:17" ht="15.75" x14ac:dyDescent="0.25">
      <c r="M8" s="88" t="s">
        <v>751</v>
      </c>
      <c r="N8" s="252">
        <v>125.59081940897718</v>
      </c>
      <c r="O8" s="252">
        <v>125.59081940897718</v>
      </c>
      <c r="P8" s="252">
        <v>165.08365632374813</v>
      </c>
      <c r="Q8" s="252">
        <v>165.08365632374813</v>
      </c>
    </row>
    <row r="9" spans="13:17" ht="15.75" x14ac:dyDescent="0.25">
      <c r="M9" s="88" t="s">
        <v>752</v>
      </c>
      <c r="N9" s="252">
        <v>151.61000000000001</v>
      </c>
      <c r="O9" s="252">
        <v>151.61000000000001</v>
      </c>
      <c r="P9" s="252">
        <v>242.52</v>
      </c>
      <c r="Q9" s="252">
        <v>242.52</v>
      </c>
    </row>
  </sheetData>
  <sheetProtection algorithmName="SHA-512" hashValue="7ydOGb2AT61fb9ETLO8cKjsjMaC9N1lup39rvx3Nv+wiOqToYlHbhwfm3mZF4a80hIIotGVU51J29M4tzFEUhA==" saltValue="75mTP96U9qYNIb3W1v29Fw==" spinCount="100000" sheet="1" objects="1" scenarios="1" selectLockedCells="1" selectUnlockedCells="1"/>
  <mergeCells count="1">
    <mergeCell ref="M3:Q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18E2-FD63-4E45-8924-610B4AC13B87}">
  <dimension ref="A1:E188"/>
  <sheetViews>
    <sheetView showGridLines="0" workbookViewId="0">
      <selection activeCell="E28" sqref="E28"/>
    </sheetView>
  </sheetViews>
  <sheetFormatPr defaultRowHeight="15" x14ac:dyDescent="0.25"/>
  <cols>
    <col min="1" max="1" width="24.5703125" bestFit="1" customWidth="1"/>
    <col min="2" max="2" width="13" customWidth="1"/>
    <col min="3" max="3" width="15.7109375" customWidth="1"/>
    <col min="4" max="5" width="14.7109375" customWidth="1"/>
    <col min="9" max="9" width="9.140625" customWidth="1"/>
  </cols>
  <sheetData>
    <row r="1" spans="1:5" x14ac:dyDescent="0.25">
      <c r="A1" s="189" t="s">
        <v>831</v>
      </c>
      <c r="B1" s="189"/>
      <c r="C1" s="189">
        <f>'FS- Analysis'!D6</f>
        <v>2022</v>
      </c>
      <c r="D1" s="189">
        <f>'FS- Analysis'!E6</f>
        <v>2023</v>
      </c>
      <c r="E1" s="189">
        <f>'FS- Analysis'!F6</f>
        <v>2024</v>
      </c>
    </row>
    <row r="2" spans="1:5" x14ac:dyDescent="0.25">
      <c r="A2" t="s">
        <v>153</v>
      </c>
      <c r="B2" s="364">
        <v>469822</v>
      </c>
      <c r="C2" s="237">
        <f>'FS- Analysis'!D8</f>
        <v>513983</v>
      </c>
      <c r="D2" s="237">
        <f>'FS- Analysis'!E8</f>
        <v>574785</v>
      </c>
      <c r="E2" s="237">
        <f>'FS- Analysis'!F8</f>
        <v>637959</v>
      </c>
    </row>
    <row r="3" spans="1:5" x14ac:dyDescent="0.25">
      <c r="A3" t="s">
        <v>801</v>
      </c>
      <c r="C3" s="365">
        <f t="shared" ref="C3:E3" si="0">C2/B2-1</f>
        <v>9.399517263985091E-2</v>
      </c>
      <c r="D3" s="360">
        <f t="shared" si="0"/>
        <v>0.1182957412988368</v>
      </c>
      <c r="E3" s="360">
        <f t="shared" si="0"/>
        <v>0.1099089224666614</v>
      </c>
    </row>
    <row r="4" spans="1:5" x14ac:dyDescent="0.25">
      <c r="A4" t="s">
        <v>802</v>
      </c>
      <c r="C4" s="182">
        <f>'FS- Analysis'!D17</f>
        <v>0.43805339865326287</v>
      </c>
      <c r="D4" s="182">
        <f>'FS- Analysis'!E17</f>
        <v>0.46982088955000567</v>
      </c>
      <c r="E4" s="182">
        <f>'FS- Analysis'!F17</f>
        <v>0.48854393464156787</v>
      </c>
    </row>
    <row r="5" spans="1:5" x14ac:dyDescent="0.25">
      <c r="A5" t="s">
        <v>834</v>
      </c>
      <c r="C5" s="237">
        <f>'FS- Analysis'!D71</f>
        <v>54169</v>
      </c>
      <c r="D5" s="237">
        <f>'FS- Analysis'!E71</f>
        <v>85515</v>
      </c>
      <c r="E5" s="237">
        <f>'FS- Analysis'!F71</f>
        <v>121388</v>
      </c>
    </row>
    <row r="6" spans="1:5" x14ac:dyDescent="0.25">
      <c r="A6" t="s">
        <v>803</v>
      </c>
      <c r="C6" s="182">
        <f>'Ratio Analysis'!D8</f>
        <v>0.10539064521589235</v>
      </c>
      <c r="D6" s="182">
        <f>'Ratio Analysis'!E8</f>
        <v>0.14877736892925181</v>
      </c>
      <c r="E6" s="182">
        <f>'Ratio Analysis'!F8</f>
        <v>0.19027555062315918</v>
      </c>
    </row>
    <row r="7" spans="1:5" x14ac:dyDescent="0.25">
      <c r="A7" t="s">
        <v>804</v>
      </c>
      <c r="C7" s="360">
        <f>'Ratio Analysis'!D9</f>
        <v>2.3829581912242232E-2</v>
      </c>
      <c r="D7" s="360">
        <f>'Ratio Analysis'!E9</f>
        <v>6.4114407996033296E-2</v>
      </c>
      <c r="E7" s="360">
        <f>'Ratio Analysis'!F9</f>
        <v>0.1075194487420038</v>
      </c>
    </row>
    <row r="8" spans="1:5" x14ac:dyDescent="0.25">
      <c r="A8" t="s">
        <v>95</v>
      </c>
      <c r="C8" s="237">
        <f>'FS- Analysis'!D61</f>
        <v>-2722</v>
      </c>
      <c r="D8" s="237">
        <f>'FS- Analysis'!E61</f>
        <v>30425</v>
      </c>
      <c r="E8" s="237">
        <f>'FS- Analysis'!F61</f>
        <v>59248</v>
      </c>
    </row>
    <row r="9" spans="1:5" x14ac:dyDescent="0.25">
      <c r="A9" t="s">
        <v>805</v>
      </c>
      <c r="C9" s="360">
        <f>C8/C2</f>
        <v>-5.2958950004183018E-3</v>
      </c>
      <c r="D9" s="360">
        <f>D8/D2</f>
        <v>5.2932835755978319E-2</v>
      </c>
      <c r="E9" s="360">
        <f>E8/E2</f>
        <v>9.2871171971866534E-2</v>
      </c>
    </row>
    <row r="10" spans="1:5" x14ac:dyDescent="0.25">
      <c r="A10" t="s">
        <v>806</v>
      </c>
      <c r="B10">
        <v>2.75</v>
      </c>
      <c r="C10">
        <f>'FS- Analysis'!D65</f>
        <v>-0.27</v>
      </c>
      <c r="D10">
        <f>'FS- Analysis'!E65</f>
        <v>2.95</v>
      </c>
      <c r="E10">
        <f>'FS- Analysis'!F65</f>
        <v>5.66</v>
      </c>
    </row>
    <row r="11" spans="1:5" x14ac:dyDescent="0.25">
      <c r="A11" t="s">
        <v>807</v>
      </c>
      <c r="C11" s="182">
        <f t="shared" ref="C11:E11" si="1">C10/B10-1</f>
        <v>-1.0981818181818181</v>
      </c>
      <c r="D11" s="182">
        <f t="shared" si="1"/>
        <v>-11.925925925925926</v>
      </c>
      <c r="E11" s="182">
        <f t="shared" si="1"/>
        <v>0.91864406779661012</v>
      </c>
    </row>
    <row r="12" spans="1:5" x14ac:dyDescent="0.25">
      <c r="A12" s="361"/>
      <c r="B12" s="361"/>
      <c r="C12" s="361"/>
      <c r="D12" s="361"/>
      <c r="E12" s="361"/>
    </row>
    <row r="13" spans="1:5" x14ac:dyDescent="0.25">
      <c r="A13" t="s">
        <v>726</v>
      </c>
      <c r="C13" s="237">
        <f>'Share Calculation'!D19*'Share Calculation'!D28</f>
        <v>855876</v>
      </c>
      <c r="D13" s="237">
        <f>'Share Calculation'!E19*'Share Calculation'!E28</f>
        <v>1565589.76</v>
      </c>
      <c r="E13" s="237">
        <f>'Share Calculation'!F19*'Share Calculation'!F28</f>
        <v>2297671.4699999997</v>
      </c>
    </row>
    <row r="14" spans="1:5" x14ac:dyDescent="0.25">
      <c r="A14" t="s">
        <v>832</v>
      </c>
      <c r="C14" s="237">
        <f>SUM('FS- Analysis'!D96:D97)</f>
        <v>70026</v>
      </c>
      <c r="D14" s="237">
        <f>SUM('FS- Analysis'!E96:E97)</f>
        <v>86780</v>
      </c>
      <c r="E14" s="237">
        <f>SUM('FS- Analysis'!F96:F97)</f>
        <v>101202</v>
      </c>
    </row>
    <row r="15" spans="1:5" x14ac:dyDescent="0.25">
      <c r="A15" t="s">
        <v>833</v>
      </c>
      <c r="C15" s="237">
        <f>'FS- Analysis'!D119</f>
        <v>67150</v>
      </c>
      <c r="D15" s="237">
        <f>'FS- Analysis'!E119</f>
        <v>58314</v>
      </c>
      <c r="E15" s="237">
        <f>'FS- Analysis'!F119</f>
        <v>52623</v>
      </c>
    </row>
    <row r="16" spans="1:5" x14ac:dyDescent="0.25">
      <c r="A16" t="s">
        <v>229</v>
      </c>
      <c r="C16" s="237">
        <f t="shared" ref="C16:E16" si="2">C13+C15-C14</f>
        <v>853000</v>
      </c>
      <c r="D16" s="237">
        <f t="shared" si="2"/>
        <v>1537123.76</v>
      </c>
      <c r="E16" s="237">
        <f t="shared" si="2"/>
        <v>2249092.4699999997</v>
      </c>
    </row>
    <row r="17" spans="1:5" x14ac:dyDescent="0.25">
      <c r="A17" t="s">
        <v>810</v>
      </c>
      <c r="C17" s="362">
        <f t="shared" ref="C17:E17" si="3">C13/C8</f>
        <v>-314.4290962527553</v>
      </c>
      <c r="D17" s="362">
        <f t="shared" si="3"/>
        <v>51.457346261298277</v>
      </c>
      <c r="E17" s="362">
        <f t="shared" si="3"/>
        <v>38.780574365379415</v>
      </c>
    </row>
    <row r="18" spans="1:5" x14ac:dyDescent="0.25">
      <c r="A18" t="s">
        <v>704</v>
      </c>
      <c r="C18" s="362">
        <f t="shared" ref="C18:E18" si="4">C16/C5</f>
        <v>15.747013974782625</v>
      </c>
      <c r="D18" s="362">
        <f t="shared" si="4"/>
        <v>17.974902180903936</v>
      </c>
      <c r="E18" s="362">
        <f t="shared" si="4"/>
        <v>18.52812856295515</v>
      </c>
    </row>
    <row r="19" spans="1:5" x14ac:dyDescent="0.25">
      <c r="A19" t="s">
        <v>811</v>
      </c>
      <c r="C19" s="362">
        <f t="shared" ref="C19:E19" si="5">C16/C2</f>
        <v>1.6595879630260144</v>
      </c>
      <c r="D19" s="362">
        <f t="shared" si="5"/>
        <v>2.6742586532355577</v>
      </c>
      <c r="E19" s="362">
        <f t="shared" si="5"/>
        <v>3.5254498643329741</v>
      </c>
    </row>
    <row r="20" spans="1:5" x14ac:dyDescent="0.25">
      <c r="A20" t="s">
        <v>812</v>
      </c>
      <c r="C20" s="362">
        <f t="shared" ref="C20:E20" si="6">C24/(C26/C25)</f>
        <v>5.8604383640434667</v>
      </c>
      <c r="D20" s="362">
        <f t="shared" si="6"/>
        <v>7.755243393188854</v>
      </c>
      <c r="E20" s="362">
        <f t="shared" si="6"/>
        <v>8.034659125083051</v>
      </c>
    </row>
    <row r="21" spans="1:5" x14ac:dyDescent="0.25">
      <c r="A21" t="s">
        <v>178</v>
      </c>
      <c r="C21" s="360">
        <f>'Ratio Analysis'!D30</f>
        <v>-1.8638346240490815E-2</v>
      </c>
      <c r="D21" s="360">
        <f>'Ratio Analysis'!E30</f>
        <v>0.15071207430340558</v>
      </c>
      <c r="E21" s="360">
        <f>'Ratio Analysis'!F30</f>
        <v>0.20718257159841941</v>
      </c>
    </row>
    <row r="22" spans="1:5" x14ac:dyDescent="0.25">
      <c r="A22" t="s">
        <v>177</v>
      </c>
      <c r="C22" s="360">
        <f>'Ratio Analysis'!D29</f>
        <v>3.985915217943127E-2</v>
      </c>
      <c r="D22" s="360">
        <f>'Ratio Analysis'!E29</f>
        <v>0.10153828350374858</v>
      </c>
      <c r="E22" s="360">
        <f>'Ratio Analysis'!F29</f>
        <v>0.1539813632108615</v>
      </c>
    </row>
    <row r="23" spans="1:5" x14ac:dyDescent="0.25">
      <c r="A23" t="s">
        <v>179</v>
      </c>
      <c r="C23" s="360">
        <f>'Ratio Analysis'!D31</f>
        <v>-5.8831793375479545E-3</v>
      </c>
      <c r="D23" s="360">
        <f>'Ratio Analysis'!E31</f>
        <v>5.7639044129626754E-2</v>
      </c>
      <c r="E23" s="360">
        <f>'Ratio Analysis'!F31</f>
        <v>9.481288026449286E-2</v>
      </c>
    </row>
    <row r="24" spans="1:5" x14ac:dyDescent="0.25">
      <c r="A24" t="s">
        <v>118</v>
      </c>
      <c r="C24">
        <f>'Share Calculation'!D28</f>
        <v>84</v>
      </c>
      <c r="D24">
        <f>'Share Calculation'!E28</f>
        <v>151.94</v>
      </c>
      <c r="E24">
        <f>'Share Calculation'!F28</f>
        <v>219.39</v>
      </c>
    </row>
    <row r="25" spans="1:5" x14ac:dyDescent="0.25">
      <c r="A25" t="s">
        <v>700</v>
      </c>
      <c r="C25" s="237">
        <f>'Share Calculation'!D19</f>
        <v>10189</v>
      </c>
      <c r="D25" s="237">
        <f>'Share Calculation'!E19</f>
        <v>10304</v>
      </c>
      <c r="E25" s="237">
        <f>'Share Calculation'!F19</f>
        <v>10473</v>
      </c>
    </row>
    <row r="26" spans="1:5" x14ac:dyDescent="0.25">
      <c r="A26" t="s">
        <v>836</v>
      </c>
      <c r="C26" s="237">
        <f>'FS- Analysis'!D132</f>
        <v>146043</v>
      </c>
      <c r="D26" s="237">
        <f>'FS- Analysis'!E132</f>
        <v>201875</v>
      </c>
      <c r="E26" s="237">
        <f>'FS- Analysis'!F132</f>
        <v>285970</v>
      </c>
    </row>
    <row r="27" spans="1:5" ht="105" x14ac:dyDescent="0.25">
      <c r="A27" s="363" t="s">
        <v>835</v>
      </c>
    </row>
    <row r="55" spans="1:1" x14ac:dyDescent="0.25">
      <c r="A55">
        <v>2025</v>
      </c>
    </row>
    <row r="107" spans="1:1" x14ac:dyDescent="0.25">
      <c r="A107">
        <v>2024</v>
      </c>
    </row>
    <row r="159" spans="1:1" x14ac:dyDescent="0.25">
      <c r="A159">
        <v>2023</v>
      </c>
    </row>
    <row r="188" spans="1:1" x14ac:dyDescent="0.25">
      <c r="A188">
        <v>2022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89FC0-AD2C-4348-937B-DC4FE2CC7DAC}">
  <dimension ref="B2:L1256"/>
  <sheetViews>
    <sheetView showGridLines="0" topLeftCell="A1227" workbookViewId="0">
      <selection activeCell="G1252" sqref="G1252"/>
    </sheetView>
  </sheetViews>
  <sheetFormatPr defaultRowHeight="15" x14ac:dyDescent="0.25"/>
  <cols>
    <col min="2" max="2" width="10.42578125" bestFit="1" customWidth="1"/>
    <col min="3" max="3" width="10.85546875" bestFit="1" customWidth="1"/>
    <col min="4" max="4" width="11.7109375" bestFit="1" customWidth="1"/>
    <col min="7" max="7" width="38.140625" bestFit="1" customWidth="1"/>
    <col min="8" max="8" width="16.42578125" bestFit="1" customWidth="1"/>
    <col min="9" max="9" width="16.28515625" bestFit="1" customWidth="1"/>
    <col min="10" max="10" width="27.7109375" bestFit="1" customWidth="1"/>
    <col min="11" max="11" width="18.28515625" bestFit="1" customWidth="1"/>
  </cols>
  <sheetData>
    <row r="2" spans="2:12" x14ac:dyDescent="0.25">
      <c r="B2" t="s">
        <v>202</v>
      </c>
      <c r="C2" t="s">
        <v>118</v>
      </c>
      <c r="D2" t="s">
        <v>838</v>
      </c>
    </row>
    <row r="3" spans="2:12" x14ac:dyDescent="0.25">
      <c r="B3" s="371">
        <v>45868</v>
      </c>
      <c r="C3">
        <v>230.19</v>
      </c>
      <c r="D3" s="372">
        <v>30.932088</v>
      </c>
      <c r="E3" s="372"/>
      <c r="F3">
        <v>1000000</v>
      </c>
      <c r="G3" s="372"/>
    </row>
    <row r="4" spans="2:12" x14ac:dyDescent="0.25">
      <c r="B4" s="371">
        <f>B3-1</f>
        <v>45867</v>
      </c>
      <c r="C4">
        <v>231.01</v>
      </c>
      <c r="D4" s="372">
        <v>33.71622</v>
      </c>
      <c r="E4" s="372"/>
      <c r="G4" s="372"/>
    </row>
    <row r="5" spans="2:12" x14ac:dyDescent="0.25">
      <c r="B5" s="371">
        <f t="shared" ref="B5:B68" si="0">B4-1</f>
        <v>45866</v>
      </c>
      <c r="C5">
        <v>232.79</v>
      </c>
      <c r="D5" s="372">
        <v>26.300138</v>
      </c>
      <c r="E5" s="372"/>
      <c r="G5" t="s">
        <v>717</v>
      </c>
      <c r="H5" t="s">
        <v>840</v>
      </c>
      <c r="I5" t="s">
        <v>841</v>
      </c>
      <c r="J5" t="s">
        <v>815</v>
      </c>
      <c r="K5" t="s">
        <v>855</v>
      </c>
      <c r="L5">
        <v>232.86</v>
      </c>
    </row>
    <row r="6" spans="2:12" x14ac:dyDescent="0.25">
      <c r="B6" s="371">
        <f t="shared" si="0"/>
        <v>45865</v>
      </c>
      <c r="C6">
        <v>231.44</v>
      </c>
      <c r="D6" s="372">
        <v>28.712095000000001</v>
      </c>
      <c r="E6" s="372"/>
      <c r="G6" t="s">
        <v>842</v>
      </c>
      <c r="H6" s="362">
        <v>767.06543299999998</v>
      </c>
      <c r="I6" s="373">
        <v>7.3080000000000006E-2</v>
      </c>
      <c r="J6" s="362">
        <f>H6*$L$5</f>
        <v>178618.85672837999</v>
      </c>
    </row>
    <row r="7" spans="2:12" x14ac:dyDescent="0.25">
      <c r="B7" s="371">
        <f t="shared" si="0"/>
        <v>45864</v>
      </c>
      <c r="C7">
        <v>232.23</v>
      </c>
      <c r="D7" s="372">
        <v>42.902265999999997</v>
      </c>
      <c r="E7" s="372"/>
      <c r="G7" t="s">
        <v>843</v>
      </c>
      <c r="H7" s="362">
        <v>494.23196100000001</v>
      </c>
      <c r="I7" s="373">
        <v>4.709E-2</v>
      </c>
      <c r="J7" s="362">
        <f t="shared" ref="J7:J14" si="1">H7*$L$5</f>
        <v>115086.85443846001</v>
      </c>
    </row>
    <row r="8" spans="2:12" x14ac:dyDescent="0.25">
      <c r="B8" s="371">
        <f t="shared" si="0"/>
        <v>45863</v>
      </c>
      <c r="C8">
        <v>228.29</v>
      </c>
      <c r="D8" s="372">
        <v>28.294851999999999</v>
      </c>
      <c r="E8" s="372"/>
      <c r="G8" t="s">
        <v>844</v>
      </c>
      <c r="H8" s="362">
        <v>347.80968100000001</v>
      </c>
      <c r="I8" s="373">
        <v>3.3140000000000003E-2</v>
      </c>
      <c r="J8" s="362">
        <f t="shared" si="1"/>
        <v>80990.962317660014</v>
      </c>
    </row>
    <row r="9" spans="2:12" x14ac:dyDescent="0.25">
      <c r="B9" s="371">
        <f t="shared" si="0"/>
        <v>45862</v>
      </c>
      <c r="C9">
        <v>227.47</v>
      </c>
      <c r="D9" s="372">
        <v>37.483702000000001</v>
      </c>
      <c r="E9" s="372"/>
      <c r="G9" t="s">
        <v>845</v>
      </c>
      <c r="H9" s="362">
        <v>329.14709800000003</v>
      </c>
      <c r="I9" s="373">
        <v>3.1359999999999999E-2</v>
      </c>
      <c r="J9" s="362">
        <f t="shared" si="1"/>
        <v>76645.193240280016</v>
      </c>
    </row>
    <row r="10" spans="2:12" x14ac:dyDescent="0.25">
      <c r="B10" s="371">
        <f t="shared" si="0"/>
        <v>45861</v>
      </c>
      <c r="C10" s="362">
        <v>229.3</v>
      </c>
      <c r="D10" s="372">
        <v>40.297556</v>
      </c>
      <c r="E10" s="372"/>
      <c r="G10" t="s">
        <v>846</v>
      </c>
      <c r="H10" s="362">
        <v>200.795547</v>
      </c>
      <c r="I10" s="373">
        <v>1.9130000000000001E-2</v>
      </c>
      <c r="J10" s="362">
        <f t="shared" si="1"/>
        <v>46757.251074420004</v>
      </c>
    </row>
    <row r="11" spans="2:12" x14ac:dyDescent="0.25">
      <c r="B11" s="371">
        <f t="shared" si="0"/>
        <v>45860</v>
      </c>
      <c r="C11">
        <v>226.13</v>
      </c>
      <c r="D11" s="372">
        <v>37.833807</v>
      </c>
      <c r="E11" s="372"/>
      <c r="G11" t="s">
        <v>847</v>
      </c>
      <c r="H11" s="362">
        <v>193.369102</v>
      </c>
      <c r="I11" s="373">
        <v>1.8419999999999999E-2</v>
      </c>
      <c r="J11" s="362">
        <f t="shared" si="1"/>
        <v>45027.929091720005</v>
      </c>
    </row>
    <row r="12" spans="2:12" x14ac:dyDescent="0.25">
      <c r="B12" s="371">
        <f t="shared" si="0"/>
        <v>45859</v>
      </c>
      <c r="C12">
        <v>223.88</v>
      </c>
      <c r="D12" s="372">
        <v>31.855830999999998</v>
      </c>
      <c r="E12" s="372"/>
      <c r="G12" t="s">
        <v>848</v>
      </c>
      <c r="H12" s="362">
        <v>181.61020500000001</v>
      </c>
      <c r="I12" s="373">
        <v>1.7299999999999999E-2</v>
      </c>
      <c r="J12" s="362">
        <f t="shared" si="1"/>
        <v>42289.752336300007</v>
      </c>
    </row>
    <row r="13" spans="2:12" x14ac:dyDescent="0.25">
      <c r="B13" s="371">
        <f t="shared" si="0"/>
        <v>45858</v>
      </c>
      <c r="C13">
        <v>223.19</v>
      </c>
      <c r="D13" s="372">
        <v>39.535926000000003</v>
      </c>
      <c r="E13" s="372"/>
      <c r="G13" t="s">
        <v>849</v>
      </c>
      <c r="H13" s="362">
        <v>170.73857599999999</v>
      </c>
      <c r="I13" s="373">
        <v>1.627E-2</v>
      </c>
      <c r="J13" s="362">
        <f t="shared" si="1"/>
        <v>39758.184807359998</v>
      </c>
    </row>
    <row r="14" spans="2:12" x14ac:dyDescent="0.25">
      <c r="B14" s="371">
        <f t="shared" si="0"/>
        <v>45857</v>
      </c>
      <c r="C14">
        <v>226.35</v>
      </c>
      <c r="D14" s="372">
        <v>34.907294</v>
      </c>
      <c r="E14" s="372"/>
      <c r="G14" t="s">
        <v>850</v>
      </c>
      <c r="H14" s="362">
        <v>165.49889099999999</v>
      </c>
      <c r="I14" s="373">
        <v>1.5769999999999999E-2</v>
      </c>
      <c r="J14" s="362">
        <f t="shared" si="1"/>
        <v>38538.071758259997</v>
      </c>
    </row>
    <row r="15" spans="2:12" x14ac:dyDescent="0.25">
      <c r="B15" s="371">
        <f t="shared" si="0"/>
        <v>45856</v>
      </c>
      <c r="C15">
        <v>225.69</v>
      </c>
      <c r="D15" s="372">
        <v>35.702596999999997</v>
      </c>
      <c r="E15" s="372"/>
      <c r="G15" s="372"/>
    </row>
    <row r="16" spans="2:12" x14ac:dyDescent="0.25">
      <c r="B16" s="371">
        <f t="shared" si="0"/>
        <v>45855</v>
      </c>
      <c r="C16">
        <v>225.02</v>
      </c>
      <c r="D16" s="372">
        <v>50.518307</v>
      </c>
      <c r="E16" s="372"/>
      <c r="G16" s="372"/>
    </row>
    <row r="17" spans="2:8" x14ac:dyDescent="0.25">
      <c r="B17" s="371">
        <f t="shared" si="0"/>
        <v>45854</v>
      </c>
      <c r="C17">
        <v>222.26</v>
      </c>
      <c r="D17" s="372">
        <v>30.370591000000001</v>
      </c>
      <c r="E17" s="372"/>
      <c r="G17" s="372"/>
    </row>
    <row r="18" spans="2:8" ht="15.75" x14ac:dyDescent="0.25">
      <c r="B18" s="371">
        <f t="shared" si="0"/>
        <v>45853</v>
      </c>
      <c r="C18">
        <v>222.54</v>
      </c>
      <c r="D18" s="372">
        <v>38.155121000000001</v>
      </c>
      <c r="E18" s="372"/>
      <c r="G18" s="379" t="s">
        <v>851</v>
      </c>
      <c r="H18" s="380">
        <v>0.48880000000000001</v>
      </c>
    </row>
    <row r="19" spans="2:8" ht="15.75" x14ac:dyDescent="0.25">
      <c r="B19" s="371">
        <f t="shared" si="0"/>
        <v>45852</v>
      </c>
      <c r="C19">
        <v>219.36</v>
      </c>
      <c r="D19" s="372">
        <v>45.691986999999997</v>
      </c>
      <c r="E19" s="372"/>
      <c r="G19" s="379" t="s">
        <v>852</v>
      </c>
      <c r="H19" s="380">
        <v>0.10780000000000001</v>
      </c>
    </row>
    <row r="20" spans="2:8" x14ac:dyDescent="0.25">
      <c r="B20" s="371">
        <f t="shared" si="0"/>
        <v>45851</v>
      </c>
      <c r="C20">
        <v>223.47</v>
      </c>
      <c r="D20" s="372">
        <v>36.604139000000004</v>
      </c>
      <c r="E20" s="372"/>
      <c r="G20" s="374" t="s">
        <v>853</v>
      </c>
      <c r="H20" s="375">
        <v>0.28179999999999999</v>
      </c>
    </row>
    <row r="21" spans="2:8" ht="15.75" x14ac:dyDescent="0.25">
      <c r="B21" s="371">
        <f t="shared" si="0"/>
        <v>45850</v>
      </c>
      <c r="C21">
        <v>223.41</v>
      </c>
      <c r="D21" s="372">
        <v>29.632352999999998</v>
      </c>
      <c r="E21" s="372"/>
      <c r="G21" s="3" t="s">
        <v>854</v>
      </c>
      <c r="H21" s="381">
        <f>100%-SUM(H18:H20)</f>
        <v>0.12159999999999993</v>
      </c>
    </row>
    <row r="22" spans="2:8" x14ac:dyDescent="0.25">
      <c r="B22" s="371">
        <f t="shared" si="0"/>
        <v>45849</v>
      </c>
      <c r="C22">
        <v>219.92</v>
      </c>
      <c r="D22" s="372">
        <v>30.894178</v>
      </c>
      <c r="E22" s="372"/>
      <c r="G22" s="372"/>
    </row>
    <row r="23" spans="2:8" x14ac:dyDescent="0.25">
      <c r="B23" s="371">
        <f t="shared" si="0"/>
        <v>45848</v>
      </c>
      <c r="C23">
        <v>220.46</v>
      </c>
      <c r="D23" s="372">
        <v>39.256830000000001</v>
      </c>
      <c r="E23" s="372"/>
      <c r="G23" s="372"/>
    </row>
    <row r="24" spans="2:8" x14ac:dyDescent="0.25">
      <c r="B24" s="371">
        <f t="shared" si="0"/>
        <v>45847</v>
      </c>
      <c r="C24">
        <v>219.39</v>
      </c>
      <c r="D24" s="372">
        <v>58.887779999999999</v>
      </c>
      <c r="E24" s="372"/>
      <c r="G24" s="372"/>
    </row>
    <row r="25" spans="2:8" x14ac:dyDescent="0.25">
      <c r="B25" s="371">
        <f t="shared" si="0"/>
        <v>45846</v>
      </c>
      <c r="C25">
        <v>223.3</v>
      </c>
      <c r="D25" s="372">
        <v>119.21713800000001</v>
      </c>
      <c r="E25" s="372"/>
      <c r="G25" s="372"/>
    </row>
    <row r="26" spans="2:8" x14ac:dyDescent="0.25">
      <c r="B26" s="371">
        <f t="shared" si="0"/>
        <v>45845</v>
      </c>
      <c r="C26">
        <v>217.12</v>
      </c>
      <c r="D26" s="372">
        <v>50.480814000000002</v>
      </c>
      <c r="E26" s="372"/>
      <c r="G26" s="372"/>
    </row>
    <row r="27" spans="2:8" x14ac:dyDescent="0.25">
      <c r="B27" s="371">
        <f t="shared" si="0"/>
        <v>45844</v>
      </c>
      <c r="C27">
        <v>211.99</v>
      </c>
      <c r="D27" s="372">
        <v>31.755697999999999</v>
      </c>
      <c r="E27" s="372"/>
      <c r="G27" s="372"/>
    </row>
    <row r="28" spans="2:8" x14ac:dyDescent="0.25">
      <c r="B28" s="371">
        <f t="shared" si="0"/>
        <v>45843</v>
      </c>
      <c r="C28">
        <v>212.77</v>
      </c>
      <c r="D28" s="372">
        <v>38.378757</v>
      </c>
      <c r="E28" s="372"/>
      <c r="G28" s="372"/>
    </row>
    <row r="29" spans="2:8" x14ac:dyDescent="0.25">
      <c r="B29" s="371">
        <f t="shared" si="0"/>
        <v>45842</v>
      </c>
      <c r="C29">
        <v>208.47</v>
      </c>
      <c r="D29" s="372">
        <v>37.311725000000003</v>
      </c>
      <c r="E29" s="372"/>
      <c r="G29" s="372"/>
    </row>
    <row r="30" spans="2:8" x14ac:dyDescent="0.25">
      <c r="B30" s="371">
        <f t="shared" si="0"/>
        <v>45841</v>
      </c>
      <c r="C30">
        <v>209.69</v>
      </c>
      <c r="D30" s="372">
        <v>75.350733000000005</v>
      </c>
      <c r="E30" s="372"/>
      <c r="G30" s="372"/>
    </row>
    <row r="31" spans="2:8" x14ac:dyDescent="0.25">
      <c r="B31" s="371">
        <f t="shared" si="0"/>
        <v>45840</v>
      </c>
      <c r="C31">
        <v>212.52</v>
      </c>
      <c r="D31" s="372">
        <v>44.360509</v>
      </c>
      <c r="E31" s="372"/>
      <c r="G31" s="372"/>
    </row>
    <row r="32" spans="2:8" x14ac:dyDescent="0.25">
      <c r="B32" s="371">
        <f t="shared" si="0"/>
        <v>45839</v>
      </c>
      <c r="C32">
        <v>214.82</v>
      </c>
      <c r="D32" s="372">
        <v>32.086261999999998</v>
      </c>
      <c r="E32" s="372"/>
      <c r="G32" s="372"/>
    </row>
    <row r="33" spans="2:7" x14ac:dyDescent="0.25">
      <c r="B33" s="371">
        <f t="shared" si="0"/>
        <v>45838</v>
      </c>
      <c r="C33">
        <v>216.1</v>
      </c>
      <c r="D33" s="372">
        <v>33.284157999999998</v>
      </c>
      <c r="E33" s="372"/>
      <c r="G33" s="372"/>
    </row>
    <row r="34" spans="2:7" x14ac:dyDescent="0.25">
      <c r="B34" s="371">
        <f t="shared" si="0"/>
        <v>45837</v>
      </c>
      <c r="C34">
        <v>212.1</v>
      </c>
      <c r="D34" s="372">
        <v>29.337762999999999</v>
      </c>
      <c r="E34" s="372"/>
      <c r="G34" s="372"/>
    </row>
    <row r="35" spans="2:7" x14ac:dyDescent="0.25">
      <c r="B35" s="371">
        <f t="shared" si="0"/>
        <v>45836</v>
      </c>
      <c r="C35">
        <v>213.24</v>
      </c>
      <c r="D35" s="372">
        <v>27.639990999999998</v>
      </c>
      <c r="E35" s="372"/>
      <c r="G35" s="372"/>
    </row>
    <row r="36" spans="2:7" x14ac:dyDescent="0.25">
      <c r="B36" s="371">
        <f t="shared" si="0"/>
        <v>45835</v>
      </c>
      <c r="C36">
        <v>213.2</v>
      </c>
      <c r="D36" s="372">
        <v>39.325980999999999</v>
      </c>
      <c r="E36" s="372"/>
      <c r="G36" s="372"/>
    </row>
    <row r="37" spans="2:7" x14ac:dyDescent="0.25">
      <c r="B37" s="371">
        <f t="shared" si="0"/>
        <v>45834</v>
      </c>
      <c r="C37">
        <v>217.61</v>
      </c>
      <c r="D37" s="372">
        <v>31.303317</v>
      </c>
      <c r="E37" s="372"/>
      <c r="G37" s="372"/>
    </row>
    <row r="38" spans="2:7" x14ac:dyDescent="0.25">
      <c r="B38" s="371">
        <f t="shared" si="0"/>
        <v>45833</v>
      </c>
      <c r="C38">
        <v>216.98</v>
      </c>
      <c r="D38" s="372">
        <v>38.102502000000001</v>
      </c>
      <c r="E38" s="372"/>
      <c r="G38" s="372"/>
    </row>
    <row r="39" spans="2:7" x14ac:dyDescent="0.25">
      <c r="B39" s="371">
        <f t="shared" si="0"/>
        <v>45832</v>
      </c>
      <c r="C39">
        <v>213.57</v>
      </c>
      <c r="D39" s="372">
        <v>39.832500000000003</v>
      </c>
      <c r="E39" s="372"/>
      <c r="G39" s="372"/>
    </row>
    <row r="40" spans="2:7" x14ac:dyDescent="0.25">
      <c r="B40" s="371">
        <f t="shared" si="0"/>
        <v>45831</v>
      </c>
      <c r="C40">
        <v>207.91</v>
      </c>
      <c r="D40" s="372">
        <v>51.979242999999997</v>
      </c>
      <c r="E40" s="372"/>
      <c r="G40" s="372"/>
    </row>
    <row r="41" spans="2:7" x14ac:dyDescent="0.25">
      <c r="B41" s="371">
        <f t="shared" si="0"/>
        <v>45830</v>
      </c>
      <c r="C41">
        <v>207.23</v>
      </c>
      <c r="D41" s="372">
        <v>29.915592</v>
      </c>
      <c r="E41" s="372"/>
      <c r="G41" s="372"/>
    </row>
    <row r="42" spans="2:7" x14ac:dyDescent="0.25">
      <c r="B42" s="371">
        <f t="shared" si="0"/>
        <v>45829</v>
      </c>
      <c r="C42">
        <v>205.71</v>
      </c>
      <c r="D42" s="372">
        <v>33.139121000000003</v>
      </c>
      <c r="E42" s="372"/>
      <c r="G42" s="372"/>
    </row>
    <row r="43" spans="2:7" x14ac:dyDescent="0.25">
      <c r="B43" s="371">
        <f t="shared" si="0"/>
        <v>45828</v>
      </c>
      <c r="C43">
        <v>206.65</v>
      </c>
      <c r="D43" s="372">
        <v>29.113319000000001</v>
      </c>
      <c r="E43" s="372"/>
      <c r="G43" s="372"/>
    </row>
    <row r="44" spans="2:7" x14ac:dyDescent="0.25">
      <c r="B44" s="371">
        <f t="shared" si="0"/>
        <v>45827</v>
      </c>
      <c r="C44">
        <v>205.01</v>
      </c>
      <c r="D44" s="372">
        <v>51.679406</v>
      </c>
      <c r="E44" s="372"/>
      <c r="G44" s="372"/>
    </row>
    <row r="45" spans="2:7" x14ac:dyDescent="0.25">
      <c r="B45" s="371">
        <f t="shared" si="0"/>
        <v>45826</v>
      </c>
      <c r="C45">
        <v>205.7</v>
      </c>
      <c r="D45" s="372">
        <v>34.700004999999997</v>
      </c>
      <c r="E45" s="372"/>
      <c r="G45" s="372"/>
    </row>
    <row r="46" spans="2:7" x14ac:dyDescent="0.25">
      <c r="B46" s="371">
        <f t="shared" si="0"/>
        <v>45825</v>
      </c>
      <c r="C46">
        <v>204.72</v>
      </c>
      <c r="D46" s="372">
        <v>28.549752999999999</v>
      </c>
      <c r="E46" s="372"/>
      <c r="G46" s="372"/>
    </row>
    <row r="47" spans="2:7" x14ac:dyDescent="0.25">
      <c r="B47" s="371">
        <f t="shared" si="0"/>
        <v>45824</v>
      </c>
      <c r="C47">
        <v>206.02</v>
      </c>
      <c r="D47" s="372">
        <v>34.892043999999999</v>
      </c>
      <c r="E47" s="372"/>
      <c r="G47" s="372"/>
    </row>
    <row r="48" spans="2:7" x14ac:dyDescent="0.25">
      <c r="B48" s="371">
        <f t="shared" si="0"/>
        <v>45823</v>
      </c>
      <c r="C48">
        <v>200.99</v>
      </c>
      <c r="D48" s="372">
        <v>33.393545000000003</v>
      </c>
      <c r="E48" s="372"/>
      <c r="G48" s="372"/>
    </row>
    <row r="49" spans="2:7" x14ac:dyDescent="0.25">
      <c r="B49" s="371">
        <f t="shared" si="0"/>
        <v>45822</v>
      </c>
      <c r="C49">
        <v>203.1</v>
      </c>
      <c r="D49" s="372">
        <v>38.938882</v>
      </c>
      <c r="E49" s="372"/>
      <c r="G49" s="372"/>
    </row>
    <row r="50" spans="2:7" x14ac:dyDescent="0.25">
      <c r="B50" s="371">
        <f t="shared" si="0"/>
        <v>45821</v>
      </c>
      <c r="C50">
        <v>201.12</v>
      </c>
      <c r="D50" s="372">
        <v>42.460923999999999</v>
      </c>
      <c r="E50" s="372"/>
      <c r="G50" s="372"/>
    </row>
    <row r="51" spans="2:7" x14ac:dyDescent="0.25">
      <c r="B51" s="371">
        <f t="shared" si="0"/>
        <v>45820</v>
      </c>
      <c r="C51">
        <v>204.07</v>
      </c>
      <c r="D51" s="372">
        <v>29.470372999999999</v>
      </c>
      <c r="E51" s="372"/>
      <c r="G51" s="372"/>
    </row>
    <row r="52" spans="2:7" x14ac:dyDescent="0.25">
      <c r="B52" s="371">
        <f t="shared" si="0"/>
        <v>45819</v>
      </c>
      <c r="C52">
        <v>206.16</v>
      </c>
      <c r="D52" s="372">
        <v>34.314810000000001</v>
      </c>
      <c r="E52" s="372"/>
      <c r="G52" s="372"/>
    </row>
    <row r="53" spans="2:7" x14ac:dyDescent="0.25">
      <c r="B53" s="371">
        <f t="shared" si="0"/>
        <v>45818</v>
      </c>
      <c r="C53">
        <v>205.59</v>
      </c>
      <c r="D53" s="372">
        <v>43.318477999999999</v>
      </c>
      <c r="E53" s="372"/>
      <c r="G53" s="372"/>
    </row>
    <row r="54" spans="2:7" x14ac:dyDescent="0.25">
      <c r="B54" s="371">
        <f t="shared" si="0"/>
        <v>45817</v>
      </c>
      <c r="C54">
        <v>205.17</v>
      </c>
      <c r="D54" s="372">
        <v>64.347317000000004</v>
      </c>
      <c r="E54" s="372"/>
      <c r="G54" s="372"/>
    </row>
    <row r="55" spans="2:7" x14ac:dyDescent="0.25">
      <c r="B55" s="371">
        <f t="shared" si="0"/>
        <v>45816</v>
      </c>
      <c r="C55">
        <v>210.25</v>
      </c>
      <c r="D55" s="372">
        <v>38.492128000000001</v>
      </c>
      <c r="E55" s="372"/>
      <c r="G55" s="372"/>
    </row>
    <row r="56" spans="2:7" x14ac:dyDescent="0.25">
      <c r="B56" s="371">
        <f t="shared" si="0"/>
        <v>45815</v>
      </c>
      <c r="C56">
        <v>211.37</v>
      </c>
      <c r="D56" s="372">
        <v>56.193682000000003</v>
      </c>
      <c r="E56" s="372"/>
      <c r="G56" s="372"/>
    </row>
    <row r="57" spans="2:7" x14ac:dyDescent="0.25">
      <c r="B57" s="371">
        <f t="shared" si="0"/>
        <v>45814</v>
      </c>
      <c r="C57">
        <v>208.64</v>
      </c>
      <c r="D57" s="372">
        <v>75.205042000000006</v>
      </c>
      <c r="E57" s="372"/>
      <c r="G57" s="372"/>
    </row>
    <row r="58" spans="2:7" x14ac:dyDescent="0.25">
      <c r="B58" s="371">
        <f t="shared" si="0"/>
        <v>45813</v>
      </c>
      <c r="C58">
        <v>193.06</v>
      </c>
      <c r="D58" s="372">
        <v>29.663143000000002</v>
      </c>
      <c r="E58" s="372"/>
      <c r="G58" s="372"/>
    </row>
    <row r="59" spans="2:7" x14ac:dyDescent="0.25">
      <c r="B59" s="371">
        <f t="shared" si="0"/>
        <v>45812</v>
      </c>
      <c r="C59">
        <v>192.08</v>
      </c>
      <c r="D59" s="372">
        <v>41.043619999999997</v>
      </c>
      <c r="E59" s="372"/>
      <c r="G59" s="372"/>
    </row>
    <row r="60" spans="2:7" x14ac:dyDescent="0.25">
      <c r="B60" s="371">
        <f t="shared" si="0"/>
        <v>45811</v>
      </c>
      <c r="C60">
        <v>188.71</v>
      </c>
      <c r="D60" s="372">
        <v>44.002926000000002</v>
      </c>
      <c r="E60" s="372"/>
      <c r="G60" s="372"/>
    </row>
    <row r="61" spans="2:7" x14ac:dyDescent="0.25">
      <c r="B61" s="371">
        <f t="shared" si="0"/>
        <v>45810</v>
      </c>
      <c r="C61">
        <v>185.01</v>
      </c>
      <c r="D61" s="372">
        <v>29.314055</v>
      </c>
      <c r="E61" s="372"/>
      <c r="G61" s="372"/>
    </row>
    <row r="62" spans="2:7" x14ac:dyDescent="0.25">
      <c r="B62" s="371">
        <f t="shared" si="0"/>
        <v>45809</v>
      </c>
      <c r="C62">
        <v>186.35</v>
      </c>
      <c r="D62" s="372">
        <v>35.217469000000001</v>
      </c>
      <c r="E62" s="372"/>
      <c r="G62" s="372"/>
    </row>
    <row r="63" spans="2:7" x14ac:dyDescent="0.25">
      <c r="B63" s="371">
        <f t="shared" si="0"/>
        <v>45808</v>
      </c>
      <c r="C63">
        <v>189.98</v>
      </c>
      <c r="D63" s="372">
        <v>77.903486999999998</v>
      </c>
      <c r="E63" s="372"/>
      <c r="G63" s="372"/>
    </row>
    <row r="64" spans="2:7" x14ac:dyDescent="0.25">
      <c r="B64" s="371">
        <f t="shared" si="0"/>
        <v>45807</v>
      </c>
      <c r="C64">
        <v>190.2</v>
      </c>
      <c r="D64" s="372">
        <v>74.265962999999999</v>
      </c>
      <c r="E64" s="372"/>
      <c r="G64" s="372"/>
    </row>
    <row r="65" spans="2:7" x14ac:dyDescent="0.25">
      <c r="B65" s="371">
        <f t="shared" si="0"/>
        <v>45806</v>
      </c>
      <c r="C65">
        <v>184.42</v>
      </c>
      <c r="D65" s="372">
        <v>55.176543000000002</v>
      </c>
      <c r="E65" s="372"/>
      <c r="G65" s="372"/>
    </row>
    <row r="66" spans="2:7" x14ac:dyDescent="0.25">
      <c r="B66" s="371">
        <f t="shared" si="0"/>
        <v>45805</v>
      </c>
      <c r="C66">
        <v>187.39</v>
      </c>
      <c r="D66" s="372">
        <v>41.667254999999997</v>
      </c>
      <c r="E66" s="372"/>
      <c r="G66" s="372"/>
    </row>
    <row r="67" spans="2:7" x14ac:dyDescent="0.25">
      <c r="B67" s="371">
        <f t="shared" si="0"/>
        <v>45804</v>
      </c>
      <c r="C67">
        <v>187.7</v>
      </c>
      <c r="D67" s="372">
        <v>33.224732000000003</v>
      </c>
      <c r="E67" s="372"/>
      <c r="G67" s="372"/>
    </row>
    <row r="68" spans="2:7" x14ac:dyDescent="0.25">
      <c r="B68" s="371">
        <f t="shared" si="0"/>
        <v>45803</v>
      </c>
      <c r="C68">
        <v>188.99</v>
      </c>
      <c r="D68" s="372">
        <v>36.41433</v>
      </c>
      <c r="E68" s="372"/>
      <c r="G68" s="372"/>
    </row>
    <row r="69" spans="2:7" x14ac:dyDescent="0.25">
      <c r="B69" s="371">
        <f t="shared" ref="B69:B132" si="2">B68-1</f>
        <v>45802</v>
      </c>
      <c r="C69">
        <v>186.54</v>
      </c>
      <c r="D69" s="372">
        <v>43.763196000000001</v>
      </c>
      <c r="E69" s="372"/>
      <c r="G69" s="372"/>
    </row>
    <row r="70" spans="2:7" x14ac:dyDescent="0.25">
      <c r="B70" s="371">
        <f t="shared" si="2"/>
        <v>45801</v>
      </c>
      <c r="C70">
        <v>180.6</v>
      </c>
      <c r="D70" s="372">
        <v>63.470148999999999</v>
      </c>
      <c r="E70" s="372"/>
      <c r="G70" s="372"/>
    </row>
    <row r="71" spans="2:7" x14ac:dyDescent="0.25">
      <c r="B71" s="371">
        <f t="shared" si="2"/>
        <v>45800</v>
      </c>
      <c r="C71">
        <v>173.18</v>
      </c>
      <c r="D71" s="372">
        <v>56.607202000000001</v>
      </c>
      <c r="E71" s="372"/>
      <c r="G71" s="372"/>
    </row>
    <row r="72" spans="2:7" x14ac:dyDescent="0.25">
      <c r="B72" s="371">
        <f t="shared" si="2"/>
        <v>45799</v>
      </c>
      <c r="C72">
        <v>167.32</v>
      </c>
      <c r="D72" s="372">
        <v>48.126111000000002</v>
      </c>
      <c r="E72" s="372"/>
      <c r="G72" s="372"/>
    </row>
    <row r="73" spans="2:7" x14ac:dyDescent="0.25">
      <c r="B73" s="371">
        <f t="shared" si="2"/>
        <v>45798</v>
      </c>
      <c r="C73">
        <v>172.61</v>
      </c>
      <c r="D73" s="372">
        <v>44.726452999999999</v>
      </c>
      <c r="E73" s="372"/>
      <c r="G73" s="372"/>
    </row>
    <row r="74" spans="2:7" x14ac:dyDescent="0.25">
      <c r="B74" s="371">
        <f t="shared" si="2"/>
        <v>45797</v>
      </c>
      <c r="C74">
        <v>174.33</v>
      </c>
      <c r="D74" s="372">
        <v>51.875315999999998</v>
      </c>
      <c r="E74" s="372"/>
      <c r="G74" s="372"/>
    </row>
    <row r="75" spans="2:7" x14ac:dyDescent="0.25">
      <c r="B75" s="371">
        <f t="shared" si="2"/>
        <v>45796</v>
      </c>
      <c r="C75">
        <v>179.59</v>
      </c>
      <c r="D75" s="372">
        <v>43.641952000000003</v>
      </c>
      <c r="E75" s="372"/>
      <c r="G75" s="372"/>
    </row>
    <row r="76" spans="2:7" x14ac:dyDescent="0.25">
      <c r="B76" s="371">
        <f t="shared" si="2"/>
        <v>45795</v>
      </c>
      <c r="C76">
        <v>182.12</v>
      </c>
      <c r="D76" s="372">
        <v>48.002540000000003</v>
      </c>
      <c r="E76" s="372"/>
      <c r="G76" s="372"/>
    </row>
    <row r="77" spans="2:7" x14ac:dyDescent="0.25">
      <c r="B77" s="371">
        <f t="shared" si="2"/>
        <v>45794</v>
      </c>
      <c r="C77">
        <v>184.87</v>
      </c>
      <c r="D77" s="372">
        <v>50.594338999999998</v>
      </c>
      <c r="E77" s="372"/>
      <c r="G77" s="372"/>
    </row>
    <row r="78" spans="2:7" x14ac:dyDescent="0.25">
      <c r="B78" s="371">
        <f t="shared" si="2"/>
        <v>45793</v>
      </c>
      <c r="C78">
        <v>181.22</v>
      </c>
      <c r="D78" s="372">
        <v>68.302045000000007</v>
      </c>
      <c r="E78" s="372"/>
      <c r="G78" s="372"/>
    </row>
    <row r="79" spans="2:7" x14ac:dyDescent="0.25">
      <c r="B79" s="371">
        <f t="shared" si="2"/>
        <v>45792</v>
      </c>
      <c r="C79">
        <v>191.1</v>
      </c>
      <c r="D79" s="372">
        <v>116.804328</v>
      </c>
      <c r="E79" s="372"/>
      <c r="G79" s="372"/>
    </row>
    <row r="80" spans="2:7" x14ac:dyDescent="0.25">
      <c r="B80" s="371">
        <f t="shared" si="2"/>
        <v>45791</v>
      </c>
      <c r="C80">
        <v>170.66</v>
      </c>
      <c r="D80" s="372">
        <v>87.710359999999994</v>
      </c>
      <c r="E80" s="372"/>
      <c r="G80" s="372"/>
    </row>
    <row r="81" spans="2:7" x14ac:dyDescent="0.25">
      <c r="B81" s="371">
        <f t="shared" si="2"/>
        <v>45790</v>
      </c>
      <c r="C81">
        <v>175.26</v>
      </c>
      <c r="D81" s="372">
        <v>109.32711500000001</v>
      </c>
      <c r="E81" s="372"/>
      <c r="G81" s="372"/>
    </row>
    <row r="82" spans="2:7" x14ac:dyDescent="0.25">
      <c r="B82" s="371">
        <f t="shared" si="2"/>
        <v>45789</v>
      </c>
      <c r="C82">
        <v>171</v>
      </c>
      <c r="D82" s="372">
        <v>123.15935899999999</v>
      </c>
      <c r="E82" s="372"/>
      <c r="G82" s="372"/>
    </row>
    <row r="83" spans="2:7" x14ac:dyDescent="0.25">
      <c r="B83" s="371">
        <f t="shared" si="2"/>
        <v>45788</v>
      </c>
      <c r="C83">
        <v>178.41</v>
      </c>
      <c r="D83" s="372">
        <v>95.553617000000003</v>
      </c>
      <c r="E83" s="372"/>
      <c r="G83" s="372"/>
    </row>
    <row r="84" spans="2:7" x14ac:dyDescent="0.25">
      <c r="B84" s="371">
        <f t="shared" si="2"/>
        <v>45787</v>
      </c>
      <c r="C84">
        <v>196.01</v>
      </c>
      <c r="D84" s="372">
        <v>53.679198</v>
      </c>
      <c r="E84" s="372"/>
      <c r="G84" s="372"/>
    </row>
    <row r="85" spans="2:7" x14ac:dyDescent="0.25">
      <c r="B85" s="371">
        <f t="shared" si="2"/>
        <v>45786</v>
      </c>
      <c r="C85">
        <v>192.17</v>
      </c>
      <c r="D85" s="372">
        <v>41.267315000000004</v>
      </c>
      <c r="E85" s="372"/>
      <c r="G85" s="372"/>
    </row>
    <row r="86" spans="2:7" x14ac:dyDescent="0.25">
      <c r="B86" s="371">
        <f t="shared" si="2"/>
        <v>45785</v>
      </c>
      <c r="C86">
        <v>190.26</v>
      </c>
      <c r="D86" s="372">
        <v>63.547558000000002</v>
      </c>
      <c r="E86" s="372"/>
      <c r="G86" s="372"/>
    </row>
    <row r="87" spans="2:7" x14ac:dyDescent="0.25">
      <c r="B87" s="371">
        <f t="shared" si="2"/>
        <v>45784</v>
      </c>
      <c r="C87">
        <v>192.72</v>
      </c>
      <c r="D87" s="372">
        <v>52.548226</v>
      </c>
      <c r="E87" s="372"/>
      <c r="G87" s="372"/>
    </row>
    <row r="88" spans="2:7" x14ac:dyDescent="0.25">
      <c r="B88" s="371">
        <f t="shared" si="2"/>
        <v>45783</v>
      </c>
      <c r="C88">
        <v>201.36</v>
      </c>
      <c r="D88" s="372">
        <v>27.317661000000001</v>
      </c>
      <c r="E88" s="372"/>
      <c r="G88" s="372"/>
    </row>
    <row r="89" spans="2:7" x14ac:dyDescent="0.25">
      <c r="B89" s="371">
        <f t="shared" si="2"/>
        <v>45782</v>
      </c>
      <c r="C89">
        <v>201.13</v>
      </c>
      <c r="D89" s="372">
        <v>32.990972999999997</v>
      </c>
      <c r="E89" s="372"/>
      <c r="G89" s="372"/>
    </row>
    <row r="90" spans="2:7" x14ac:dyDescent="0.25">
      <c r="B90" s="371">
        <f t="shared" si="2"/>
        <v>45781</v>
      </c>
      <c r="C90">
        <v>205.71</v>
      </c>
      <c r="D90" s="372">
        <v>31.171161000000001</v>
      </c>
      <c r="E90" s="372"/>
      <c r="G90" s="372"/>
    </row>
    <row r="91" spans="2:7" x14ac:dyDescent="0.25">
      <c r="B91" s="371">
        <f t="shared" si="2"/>
        <v>45780</v>
      </c>
      <c r="C91">
        <v>203.26</v>
      </c>
      <c r="D91" s="372">
        <v>41.625365000000002</v>
      </c>
      <c r="E91" s="372"/>
      <c r="G91" s="372"/>
    </row>
    <row r="92" spans="2:7" x14ac:dyDescent="0.25">
      <c r="B92" s="371">
        <f t="shared" si="2"/>
        <v>45779</v>
      </c>
      <c r="C92">
        <v>196.21</v>
      </c>
      <c r="D92" s="372">
        <v>60.056916999999999</v>
      </c>
      <c r="E92" s="372"/>
      <c r="G92" s="372"/>
    </row>
    <row r="93" spans="2:7" x14ac:dyDescent="0.25">
      <c r="B93" s="371">
        <f t="shared" si="2"/>
        <v>45778</v>
      </c>
      <c r="C93">
        <v>194.95</v>
      </c>
      <c r="D93" s="372">
        <v>38.921112999999998</v>
      </c>
      <c r="E93" s="372"/>
      <c r="G93" s="372"/>
    </row>
    <row r="94" spans="2:7" x14ac:dyDescent="0.25">
      <c r="B94" s="371">
        <f t="shared" si="2"/>
        <v>45777</v>
      </c>
      <c r="C94">
        <v>195.54</v>
      </c>
      <c r="D94" s="372">
        <v>39.442878</v>
      </c>
      <c r="E94" s="372"/>
      <c r="G94" s="372"/>
    </row>
    <row r="95" spans="2:7" x14ac:dyDescent="0.25">
      <c r="B95" s="371">
        <f t="shared" si="2"/>
        <v>45776</v>
      </c>
      <c r="C95">
        <v>192.82</v>
      </c>
      <c r="D95" s="372">
        <v>40.414867000000001</v>
      </c>
      <c r="E95" s="372"/>
      <c r="G95" s="372"/>
    </row>
    <row r="96" spans="2:7" x14ac:dyDescent="0.25">
      <c r="B96" s="371">
        <f t="shared" si="2"/>
        <v>45775</v>
      </c>
      <c r="C96">
        <v>195.74</v>
      </c>
      <c r="D96" s="372">
        <v>47.341752</v>
      </c>
      <c r="E96" s="372"/>
      <c r="G96" s="372"/>
    </row>
    <row r="97" spans="2:7" x14ac:dyDescent="0.25">
      <c r="B97" s="371">
        <f t="shared" si="2"/>
        <v>45774</v>
      </c>
      <c r="C97">
        <v>197.95</v>
      </c>
      <c r="D97" s="372">
        <v>38.096662999999999</v>
      </c>
      <c r="E97" s="372"/>
      <c r="G97" s="372"/>
    </row>
    <row r="98" spans="2:7" x14ac:dyDescent="0.25">
      <c r="B98" s="371">
        <f t="shared" si="2"/>
        <v>45773</v>
      </c>
      <c r="C98">
        <v>193.89</v>
      </c>
      <c r="D98" s="372">
        <v>41.270761</v>
      </c>
      <c r="E98" s="372"/>
      <c r="G98" s="372"/>
    </row>
    <row r="99" spans="2:7" x14ac:dyDescent="0.25">
      <c r="B99" s="371">
        <f t="shared" si="2"/>
        <v>45772</v>
      </c>
      <c r="C99">
        <v>198.89</v>
      </c>
      <c r="D99" s="372">
        <v>43.679284000000003</v>
      </c>
      <c r="E99" s="372"/>
      <c r="G99" s="372"/>
    </row>
    <row r="100" spans="2:7" x14ac:dyDescent="0.25">
      <c r="B100" s="371">
        <f t="shared" si="2"/>
        <v>45771</v>
      </c>
      <c r="C100">
        <v>196.59</v>
      </c>
      <c r="D100" s="372">
        <v>54.002879999999998</v>
      </c>
      <c r="E100" s="372"/>
      <c r="G100" s="372"/>
    </row>
    <row r="101" spans="2:7" x14ac:dyDescent="0.25">
      <c r="B101" s="371">
        <f t="shared" si="2"/>
        <v>45770</v>
      </c>
      <c r="C101">
        <v>194.54</v>
      </c>
      <c r="D101" s="372">
        <v>61.829231</v>
      </c>
      <c r="E101" s="372"/>
      <c r="G101" s="372"/>
    </row>
    <row r="102" spans="2:7" x14ac:dyDescent="0.25">
      <c r="B102" s="371">
        <f t="shared" si="2"/>
        <v>45769</v>
      </c>
      <c r="C102">
        <v>199.25</v>
      </c>
      <c r="D102" s="372">
        <v>59.802821000000002</v>
      </c>
      <c r="E102" s="372"/>
      <c r="G102" s="372"/>
    </row>
    <row r="103" spans="2:7" x14ac:dyDescent="0.25">
      <c r="B103" s="371">
        <f t="shared" si="2"/>
        <v>45768</v>
      </c>
      <c r="C103">
        <v>200.7</v>
      </c>
      <c r="D103" s="372">
        <v>49.863754999999998</v>
      </c>
      <c r="E103" s="372"/>
      <c r="G103" s="372"/>
    </row>
    <row r="104" spans="2:7" x14ac:dyDescent="0.25">
      <c r="B104" s="371">
        <f t="shared" si="2"/>
        <v>45767</v>
      </c>
      <c r="C104">
        <v>208.36</v>
      </c>
      <c r="D104" s="372">
        <v>38.610084999999998</v>
      </c>
      <c r="E104" s="372"/>
      <c r="G104" s="372"/>
    </row>
    <row r="105" spans="2:7" x14ac:dyDescent="0.25">
      <c r="B105" s="371">
        <f t="shared" si="2"/>
        <v>45766</v>
      </c>
      <c r="C105">
        <v>203.8</v>
      </c>
      <c r="D105" s="372">
        <v>60.853084000000003</v>
      </c>
      <c r="E105" s="372"/>
      <c r="G105" s="372"/>
    </row>
    <row r="106" spans="2:7" x14ac:dyDescent="0.25">
      <c r="B106" s="371">
        <f t="shared" si="2"/>
        <v>45765</v>
      </c>
      <c r="C106">
        <v>205.02</v>
      </c>
      <c r="D106" s="372">
        <v>42.948447000000002</v>
      </c>
      <c r="E106" s="372"/>
      <c r="G106" s="372"/>
    </row>
    <row r="107" spans="2:7" x14ac:dyDescent="0.25">
      <c r="B107" s="371">
        <f t="shared" si="2"/>
        <v>45764</v>
      </c>
      <c r="C107">
        <v>212.28</v>
      </c>
      <c r="D107" s="372">
        <v>51.771737000000002</v>
      </c>
      <c r="E107" s="372"/>
      <c r="G107" s="372"/>
    </row>
    <row r="108" spans="2:7" x14ac:dyDescent="0.25">
      <c r="B108" s="371">
        <f t="shared" si="2"/>
        <v>45763</v>
      </c>
      <c r="C108">
        <v>208.74</v>
      </c>
      <c r="D108" s="372">
        <v>40.548571000000003</v>
      </c>
      <c r="E108" s="372"/>
      <c r="G108" s="372"/>
    </row>
    <row r="109" spans="2:7" x14ac:dyDescent="0.25">
      <c r="B109" s="371">
        <f t="shared" si="2"/>
        <v>45762</v>
      </c>
      <c r="C109">
        <v>214.35</v>
      </c>
      <c r="D109" s="372">
        <v>39.120603000000003</v>
      </c>
      <c r="E109" s="372"/>
      <c r="G109" s="372"/>
    </row>
    <row r="110" spans="2:7" x14ac:dyDescent="0.25">
      <c r="B110" s="371">
        <f t="shared" si="2"/>
        <v>45761</v>
      </c>
      <c r="C110">
        <v>212.8</v>
      </c>
      <c r="D110" s="372">
        <v>58.957977</v>
      </c>
      <c r="E110" s="372"/>
      <c r="G110" s="372"/>
    </row>
    <row r="111" spans="2:7" x14ac:dyDescent="0.25">
      <c r="B111" s="371">
        <f t="shared" si="2"/>
        <v>45760</v>
      </c>
      <c r="C111">
        <v>212.71</v>
      </c>
      <c r="D111" s="372">
        <v>42.387585000000001</v>
      </c>
      <c r="E111" s="372"/>
      <c r="G111" s="372"/>
    </row>
    <row r="112" spans="2:7" x14ac:dyDescent="0.25">
      <c r="B112" s="371">
        <f t="shared" si="2"/>
        <v>45759</v>
      </c>
      <c r="C112">
        <v>216.58</v>
      </c>
      <c r="D112" s="372">
        <v>55.32385</v>
      </c>
      <c r="E112" s="372"/>
      <c r="G112" s="372"/>
    </row>
    <row r="113" spans="2:7" x14ac:dyDescent="0.25">
      <c r="B113" s="371">
        <f t="shared" si="2"/>
        <v>45758</v>
      </c>
      <c r="C113">
        <v>222.88</v>
      </c>
      <c r="D113" s="372">
        <v>30.001664999999999</v>
      </c>
      <c r="E113" s="372"/>
      <c r="G113" s="372"/>
    </row>
    <row r="114" spans="2:7" x14ac:dyDescent="0.25">
      <c r="B114" s="371">
        <f t="shared" si="2"/>
        <v>45757</v>
      </c>
      <c r="C114">
        <v>226.63</v>
      </c>
      <c r="D114" s="372">
        <v>28.566708999999999</v>
      </c>
      <c r="E114" s="372"/>
      <c r="G114" s="372"/>
    </row>
    <row r="115" spans="2:7" x14ac:dyDescent="0.25">
      <c r="B115" s="371">
        <f t="shared" si="2"/>
        <v>45756</v>
      </c>
      <c r="C115">
        <v>226.65</v>
      </c>
      <c r="D115" s="372">
        <v>42.975133</v>
      </c>
      <c r="E115" s="372"/>
      <c r="G115" s="372"/>
    </row>
    <row r="116" spans="2:7" x14ac:dyDescent="0.25">
      <c r="B116" s="371">
        <f t="shared" si="2"/>
        <v>45755</v>
      </c>
      <c r="C116">
        <v>228.68</v>
      </c>
      <c r="D116" s="372">
        <v>27.031084</v>
      </c>
      <c r="E116" s="372"/>
      <c r="G116" s="372"/>
    </row>
    <row r="117" spans="2:7" x14ac:dyDescent="0.25">
      <c r="B117" s="371">
        <f t="shared" si="2"/>
        <v>45754</v>
      </c>
      <c r="C117">
        <v>230.37</v>
      </c>
      <c r="D117" s="372">
        <v>31.346512000000001</v>
      </c>
      <c r="E117" s="372"/>
      <c r="G117" s="372"/>
    </row>
    <row r="118" spans="2:7" x14ac:dyDescent="0.25">
      <c r="B118" s="371">
        <f t="shared" si="2"/>
        <v>45753</v>
      </c>
      <c r="C118">
        <v>228.93</v>
      </c>
      <c r="D118" s="372">
        <v>32.285249</v>
      </c>
      <c r="E118" s="372"/>
      <c r="G118" s="372"/>
    </row>
    <row r="119" spans="2:7" x14ac:dyDescent="0.25">
      <c r="B119" s="371">
        <f t="shared" si="2"/>
        <v>45752</v>
      </c>
      <c r="C119">
        <v>232.76</v>
      </c>
      <c r="D119" s="372">
        <v>23.713726000000001</v>
      </c>
      <c r="E119" s="372"/>
      <c r="G119" s="372"/>
    </row>
    <row r="120" spans="2:7" x14ac:dyDescent="0.25">
      <c r="B120" s="371">
        <f t="shared" si="2"/>
        <v>45751</v>
      </c>
      <c r="C120">
        <v>233.14</v>
      </c>
      <c r="D120" s="372">
        <v>35.419925999999997</v>
      </c>
      <c r="E120" s="372"/>
      <c r="G120" s="372"/>
    </row>
    <row r="121" spans="2:7" x14ac:dyDescent="0.25">
      <c r="B121" s="371">
        <f t="shared" si="2"/>
        <v>45750</v>
      </c>
      <c r="C121">
        <v>229.15</v>
      </c>
      <c r="D121" s="372">
        <v>77.539276000000001</v>
      </c>
      <c r="E121" s="372"/>
      <c r="G121" s="372"/>
    </row>
    <row r="122" spans="2:7" x14ac:dyDescent="0.25">
      <c r="B122" s="371">
        <f t="shared" si="2"/>
        <v>45749</v>
      </c>
      <c r="C122">
        <v>238.83</v>
      </c>
      <c r="D122" s="372">
        <v>60.897095</v>
      </c>
      <c r="E122" s="372"/>
      <c r="G122" s="372"/>
    </row>
    <row r="123" spans="2:7" x14ac:dyDescent="0.25">
      <c r="B123" s="371">
        <f t="shared" si="2"/>
        <v>45748</v>
      </c>
      <c r="C123">
        <v>236.17</v>
      </c>
      <c r="D123" s="372">
        <v>38.832042000000001</v>
      </c>
      <c r="E123" s="372"/>
      <c r="G123" s="372"/>
    </row>
    <row r="124" spans="2:7" x14ac:dyDescent="0.25">
      <c r="B124" s="371">
        <f t="shared" si="2"/>
        <v>45747</v>
      </c>
      <c r="C124">
        <v>242.06</v>
      </c>
      <c r="D124" s="372">
        <v>29.713812000000001</v>
      </c>
      <c r="E124" s="372"/>
      <c r="G124" s="372"/>
    </row>
    <row r="125" spans="2:7" x14ac:dyDescent="0.25">
      <c r="B125" s="371">
        <f t="shared" si="2"/>
        <v>45746</v>
      </c>
      <c r="C125">
        <v>237.42</v>
      </c>
      <c r="D125" s="372">
        <v>37.285868000000001</v>
      </c>
      <c r="E125" s="372"/>
      <c r="G125" s="372"/>
    </row>
    <row r="126" spans="2:7" x14ac:dyDescent="0.25">
      <c r="B126" s="371">
        <f t="shared" si="2"/>
        <v>45745</v>
      </c>
      <c r="C126">
        <v>237.68</v>
      </c>
      <c r="D126" s="372">
        <v>36.162376999999999</v>
      </c>
      <c r="E126" s="372"/>
      <c r="G126" s="372"/>
    </row>
    <row r="127" spans="2:7" x14ac:dyDescent="0.25">
      <c r="B127" s="371">
        <f t="shared" si="2"/>
        <v>45744</v>
      </c>
      <c r="C127">
        <v>234.64</v>
      </c>
      <c r="D127" s="372">
        <v>32.020727999999998</v>
      </c>
      <c r="E127" s="372"/>
      <c r="G127" s="372"/>
    </row>
    <row r="128" spans="2:7" x14ac:dyDescent="0.25">
      <c r="B128" s="371">
        <f t="shared" si="2"/>
        <v>45743</v>
      </c>
      <c r="C128">
        <v>237.07</v>
      </c>
      <c r="D128" s="372">
        <v>26.091716000000002</v>
      </c>
      <c r="E128" s="372"/>
      <c r="G128" s="372"/>
    </row>
    <row r="129" spans="2:7" x14ac:dyDescent="0.25">
      <c r="B129" s="371">
        <f t="shared" si="2"/>
        <v>45742</v>
      </c>
      <c r="C129">
        <v>238.15</v>
      </c>
      <c r="D129" s="372">
        <v>41.587187999999998</v>
      </c>
      <c r="E129" s="372"/>
      <c r="G129" s="372"/>
    </row>
    <row r="130" spans="2:7" x14ac:dyDescent="0.25">
      <c r="B130" s="371">
        <f t="shared" si="2"/>
        <v>45741</v>
      </c>
      <c r="C130">
        <v>235.42</v>
      </c>
      <c r="D130" s="372">
        <v>49.428331999999997</v>
      </c>
      <c r="E130" s="372"/>
      <c r="G130" s="372"/>
    </row>
    <row r="131" spans="2:7" x14ac:dyDescent="0.25">
      <c r="B131" s="371">
        <f t="shared" si="2"/>
        <v>45740</v>
      </c>
      <c r="C131">
        <v>234.85</v>
      </c>
      <c r="D131" s="372">
        <v>25.890737999999999</v>
      </c>
      <c r="E131" s="372"/>
      <c r="G131" s="372"/>
    </row>
    <row r="132" spans="2:7" x14ac:dyDescent="0.25">
      <c r="B132" s="371">
        <f t="shared" si="2"/>
        <v>45739</v>
      </c>
      <c r="C132">
        <v>235.42</v>
      </c>
      <c r="D132" s="372">
        <v>26.404364000000001</v>
      </c>
      <c r="E132" s="372"/>
      <c r="G132" s="372"/>
    </row>
    <row r="133" spans="2:7" x14ac:dyDescent="0.25">
      <c r="B133" s="371">
        <f t="shared" ref="B133:B196" si="3">B132-1</f>
        <v>45738</v>
      </c>
      <c r="C133">
        <v>235.01</v>
      </c>
      <c r="D133" s="372">
        <v>41.448217</v>
      </c>
      <c r="E133" s="372"/>
      <c r="G133" s="372"/>
    </row>
    <row r="134" spans="2:7" x14ac:dyDescent="0.25">
      <c r="B134" s="371">
        <f t="shared" si="3"/>
        <v>45737</v>
      </c>
      <c r="C134">
        <v>230.71</v>
      </c>
      <c r="D134" s="372">
        <v>39.951456</v>
      </c>
      <c r="E134" s="372"/>
      <c r="G134" s="372"/>
    </row>
    <row r="135" spans="2:7" x14ac:dyDescent="0.25">
      <c r="B135" s="371">
        <f t="shared" si="3"/>
        <v>45736</v>
      </c>
      <c r="C135">
        <v>225.94</v>
      </c>
      <c r="D135" s="372">
        <v>42.370123</v>
      </c>
      <c r="E135" s="372"/>
      <c r="G135" s="372"/>
    </row>
    <row r="136" spans="2:7" x14ac:dyDescent="0.25">
      <c r="B136" s="371">
        <f t="shared" si="3"/>
        <v>45735</v>
      </c>
      <c r="C136">
        <v>220.66</v>
      </c>
      <c r="D136" s="372">
        <v>24.757276000000001</v>
      </c>
      <c r="E136" s="372"/>
      <c r="G136" s="372"/>
    </row>
    <row r="137" spans="2:7" x14ac:dyDescent="0.25">
      <c r="B137" s="371">
        <f t="shared" si="3"/>
        <v>45734</v>
      </c>
      <c r="C137">
        <v>223.35</v>
      </c>
      <c r="D137" s="372">
        <v>31.291257000000002</v>
      </c>
      <c r="E137" s="372"/>
      <c r="G137" s="372"/>
    </row>
    <row r="138" spans="2:7" x14ac:dyDescent="0.25">
      <c r="B138" s="371">
        <f t="shared" si="3"/>
        <v>45733</v>
      </c>
      <c r="C138">
        <v>217.76</v>
      </c>
      <c r="D138" s="372">
        <v>24.711649999999999</v>
      </c>
      <c r="E138" s="372"/>
      <c r="G138" s="372"/>
    </row>
    <row r="139" spans="2:7" x14ac:dyDescent="0.25">
      <c r="B139" s="371">
        <f t="shared" si="3"/>
        <v>45732</v>
      </c>
      <c r="C139">
        <v>218.46</v>
      </c>
      <c r="D139" s="372">
        <v>27.262654999999999</v>
      </c>
      <c r="E139" s="372"/>
      <c r="G139" s="372"/>
    </row>
    <row r="140" spans="2:7" x14ac:dyDescent="0.25">
      <c r="B140" s="371">
        <f t="shared" si="3"/>
        <v>45731</v>
      </c>
      <c r="C140">
        <v>218.94</v>
      </c>
      <c r="D140" s="372">
        <v>36.811525000000003</v>
      </c>
      <c r="E140" s="372"/>
      <c r="G140" s="372"/>
    </row>
    <row r="141" spans="2:7" x14ac:dyDescent="0.25">
      <c r="B141" s="371">
        <f t="shared" si="3"/>
        <v>45730</v>
      </c>
      <c r="C141">
        <v>222.13</v>
      </c>
      <c r="D141" s="372">
        <v>25.033291999999999</v>
      </c>
      <c r="E141" s="372"/>
      <c r="G141" s="372"/>
    </row>
    <row r="142" spans="2:7" x14ac:dyDescent="0.25">
      <c r="B142" s="371">
        <f t="shared" si="3"/>
        <v>45729</v>
      </c>
      <c r="C142">
        <v>222.11</v>
      </c>
      <c r="D142" s="372">
        <v>28.084164000000001</v>
      </c>
      <c r="E142" s="372"/>
      <c r="G142" s="372"/>
    </row>
    <row r="143" spans="2:7" x14ac:dyDescent="0.25">
      <c r="B143" s="371">
        <f t="shared" si="3"/>
        <v>45728</v>
      </c>
      <c r="C143">
        <v>227.61</v>
      </c>
      <c r="D143" s="372">
        <v>31.849830999999998</v>
      </c>
      <c r="E143" s="372"/>
      <c r="G143" s="372"/>
    </row>
    <row r="144" spans="2:7" x14ac:dyDescent="0.25">
      <c r="B144" s="371">
        <f t="shared" si="3"/>
        <v>45727</v>
      </c>
      <c r="C144">
        <v>224.19</v>
      </c>
      <c r="D144" s="372">
        <v>27.515605999999998</v>
      </c>
      <c r="E144" s="372"/>
      <c r="G144" s="372"/>
    </row>
    <row r="145" spans="2:7" x14ac:dyDescent="0.25">
      <c r="B145" s="371">
        <f t="shared" si="3"/>
        <v>45726</v>
      </c>
      <c r="C145">
        <v>220.22</v>
      </c>
      <c r="D145" s="372">
        <v>33.956578999999998</v>
      </c>
      <c r="E145" s="372"/>
      <c r="G145" s="372"/>
    </row>
    <row r="146" spans="2:7" x14ac:dyDescent="0.25">
      <c r="B146" s="371">
        <f t="shared" si="3"/>
        <v>45725</v>
      </c>
      <c r="C146">
        <v>219.39</v>
      </c>
      <c r="D146" s="372">
        <v>24.819655000000001</v>
      </c>
      <c r="E146" s="372"/>
      <c r="G146" s="372"/>
    </row>
    <row r="147" spans="2:7" x14ac:dyDescent="0.25">
      <c r="B147" s="371">
        <f t="shared" si="3"/>
        <v>45724</v>
      </c>
      <c r="C147">
        <v>221.3</v>
      </c>
      <c r="D147" s="372">
        <v>28.32124</v>
      </c>
      <c r="E147" s="372"/>
      <c r="G147" s="372"/>
    </row>
    <row r="148" spans="2:7" x14ac:dyDescent="0.25">
      <c r="B148" s="371">
        <f t="shared" si="3"/>
        <v>45723</v>
      </c>
      <c r="C148">
        <v>223.75</v>
      </c>
      <c r="D148" s="372">
        <v>27.367146999999999</v>
      </c>
      <c r="E148" s="372"/>
      <c r="G148" s="372"/>
    </row>
    <row r="149" spans="2:7" x14ac:dyDescent="0.25">
      <c r="B149" s="371">
        <f t="shared" si="3"/>
        <v>45722</v>
      </c>
      <c r="C149">
        <v>227.05</v>
      </c>
      <c r="D149" s="372">
        <v>16.174499999999998</v>
      </c>
      <c r="E149" s="372"/>
      <c r="G149" s="372"/>
    </row>
    <row r="150" spans="2:7" x14ac:dyDescent="0.25">
      <c r="B150" s="371">
        <f t="shared" si="3"/>
        <v>45721</v>
      </c>
      <c r="C150">
        <v>229.05</v>
      </c>
      <c r="D150" s="372">
        <v>15.007497000000001</v>
      </c>
      <c r="E150" s="372"/>
      <c r="G150" s="372"/>
    </row>
    <row r="151" spans="2:7" x14ac:dyDescent="0.25">
      <c r="B151" s="371">
        <f t="shared" si="3"/>
        <v>45720</v>
      </c>
      <c r="C151">
        <v>225.06</v>
      </c>
      <c r="D151" s="372">
        <v>28.070007</v>
      </c>
      <c r="E151" s="372"/>
      <c r="G151" s="372"/>
    </row>
    <row r="152" spans="2:7" x14ac:dyDescent="0.25">
      <c r="B152" s="371">
        <f t="shared" si="3"/>
        <v>45719</v>
      </c>
      <c r="C152">
        <v>224.92</v>
      </c>
      <c r="D152" s="372">
        <v>88.279184000000001</v>
      </c>
      <c r="E152" s="372"/>
      <c r="G152" s="372"/>
    </row>
    <row r="153" spans="2:7" x14ac:dyDescent="0.25">
      <c r="B153" s="371">
        <f t="shared" si="3"/>
        <v>45718</v>
      </c>
      <c r="C153">
        <v>223.29</v>
      </c>
      <c r="D153" s="372">
        <v>39.918739000000002</v>
      </c>
      <c r="E153" s="372"/>
      <c r="G153" s="372"/>
    </row>
    <row r="154" spans="2:7" x14ac:dyDescent="0.25">
      <c r="B154" s="371">
        <f t="shared" si="3"/>
        <v>45717</v>
      </c>
      <c r="C154">
        <v>220.52</v>
      </c>
      <c r="D154" s="372">
        <v>43.281443000000003</v>
      </c>
      <c r="E154" s="372"/>
      <c r="G154" s="372"/>
    </row>
    <row r="155" spans="2:7" x14ac:dyDescent="0.25">
      <c r="B155" s="371">
        <f t="shared" si="3"/>
        <v>45716</v>
      </c>
      <c r="C155">
        <v>231.15</v>
      </c>
      <c r="D155" s="372">
        <v>35.948130999999997</v>
      </c>
      <c r="E155" s="372"/>
      <c r="G155" s="372"/>
    </row>
    <row r="156" spans="2:7" x14ac:dyDescent="0.25">
      <c r="B156" s="371">
        <f t="shared" si="3"/>
        <v>45715</v>
      </c>
      <c r="C156">
        <v>232.93</v>
      </c>
      <c r="D156" s="372">
        <v>37.552095999999999</v>
      </c>
      <c r="E156" s="372"/>
      <c r="G156" s="372"/>
    </row>
    <row r="157" spans="2:7" x14ac:dyDescent="0.25">
      <c r="B157" s="371">
        <f t="shared" si="3"/>
        <v>45714</v>
      </c>
      <c r="C157">
        <v>227.46</v>
      </c>
      <c r="D157" s="372">
        <v>28.768080000000001</v>
      </c>
      <c r="E157" s="372"/>
      <c r="G157" s="372"/>
    </row>
    <row r="158" spans="2:7" x14ac:dyDescent="0.25">
      <c r="B158" s="371">
        <f t="shared" si="3"/>
        <v>45713</v>
      </c>
      <c r="C158">
        <v>228.97</v>
      </c>
      <c r="D158" s="372">
        <v>28.204084000000002</v>
      </c>
      <c r="E158" s="372"/>
      <c r="G158" s="372"/>
    </row>
    <row r="159" spans="2:7" x14ac:dyDescent="0.25">
      <c r="B159" s="371">
        <f t="shared" si="3"/>
        <v>45712</v>
      </c>
      <c r="C159">
        <v>230.26</v>
      </c>
      <c r="D159" s="372">
        <v>35.385784999999998</v>
      </c>
      <c r="E159" s="372"/>
      <c r="G159" s="372"/>
    </row>
    <row r="160" spans="2:7" x14ac:dyDescent="0.25">
      <c r="B160" s="371">
        <f t="shared" si="3"/>
        <v>45711</v>
      </c>
      <c r="C160">
        <v>225.04</v>
      </c>
      <c r="D160" s="372">
        <v>31.199864000000002</v>
      </c>
      <c r="E160" s="372"/>
      <c r="G160" s="372"/>
    </row>
    <row r="161" spans="2:7" x14ac:dyDescent="0.25">
      <c r="B161" s="371">
        <f t="shared" si="3"/>
        <v>45710</v>
      </c>
      <c r="C161">
        <v>226.09</v>
      </c>
      <c r="D161" s="372">
        <v>46.819363000000003</v>
      </c>
      <c r="E161" s="372"/>
      <c r="G161" s="372"/>
    </row>
    <row r="162" spans="2:7" x14ac:dyDescent="0.25">
      <c r="B162" s="371">
        <f t="shared" si="3"/>
        <v>45709</v>
      </c>
      <c r="C162">
        <v>227.03</v>
      </c>
      <c r="D162" s="372">
        <v>44.178069000000001</v>
      </c>
      <c r="E162" s="372"/>
      <c r="G162" s="372"/>
    </row>
    <row r="163" spans="2:7" x14ac:dyDescent="0.25">
      <c r="B163" s="371">
        <f t="shared" si="3"/>
        <v>45708</v>
      </c>
      <c r="C163">
        <v>220.55</v>
      </c>
      <c r="D163" s="372">
        <v>41.140219999999999</v>
      </c>
      <c r="E163" s="372"/>
      <c r="G163" s="372"/>
    </row>
    <row r="164" spans="2:7" x14ac:dyDescent="0.25">
      <c r="B164" s="371">
        <f t="shared" si="3"/>
        <v>45707</v>
      </c>
      <c r="C164">
        <v>218.16</v>
      </c>
      <c r="D164" s="372">
        <v>48.745716000000002</v>
      </c>
      <c r="E164" s="372"/>
      <c r="G164" s="372"/>
    </row>
    <row r="165" spans="2:7" x14ac:dyDescent="0.25">
      <c r="B165" s="371">
        <f t="shared" si="3"/>
        <v>45706</v>
      </c>
      <c r="C165">
        <v>213.44</v>
      </c>
      <c r="D165" s="372">
        <v>32.214827999999997</v>
      </c>
      <c r="E165" s="372"/>
      <c r="G165" s="372"/>
    </row>
    <row r="166" spans="2:7" x14ac:dyDescent="0.25">
      <c r="B166" s="371">
        <f t="shared" si="3"/>
        <v>45705</v>
      </c>
      <c r="C166">
        <v>210.71</v>
      </c>
      <c r="D166" s="372">
        <v>39.523184999999998</v>
      </c>
      <c r="E166" s="372"/>
      <c r="G166" s="372"/>
    </row>
    <row r="167" spans="2:7" x14ac:dyDescent="0.25">
      <c r="B167" s="371">
        <f t="shared" si="3"/>
        <v>45704</v>
      </c>
      <c r="C167">
        <v>207.89</v>
      </c>
      <c r="D167" s="372">
        <v>24.892447000000001</v>
      </c>
      <c r="E167" s="372"/>
      <c r="G167" s="372"/>
    </row>
    <row r="168" spans="2:7" x14ac:dyDescent="0.25">
      <c r="B168" s="371">
        <f t="shared" si="3"/>
        <v>45703</v>
      </c>
      <c r="C168">
        <v>205.74</v>
      </c>
      <c r="D168" s="372">
        <v>28.061637999999999</v>
      </c>
      <c r="E168" s="372"/>
      <c r="G168" s="372"/>
    </row>
    <row r="169" spans="2:7" x14ac:dyDescent="0.25">
      <c r="B169" s="371">
        <f t="shared" si="3"/>
        <v>45702</v>
      </c>
      <c r="C169">
        <v>207.86</v>
      </c>
      <c r="D169" s="372">
        <v>41.673737000000003</v>
      </c>
      <c r="E169" s="372"/>
      <c r="G169" s="372"/>
    </row>
    <row r="170" spans="2:7" x14ac:dyDescent="0.25">
      <c r="B170" s="371">
        <f t="shared" si="3"/>
        <v>45701</v>
      </c>
      <c r="C170">
        <v>201.45</v>
      </c>
      <c r="D170" s="372">
        <v>40.685671999999997</v>
      </c>
      <c r="E170" s="372"/>
      <c r="G170" s="372"/>
    </row>
    <row r="171" spans="2:7" x14ac:dyDescent="0.25">
      <c r="B171" s="371">
        <f t="shared" si="3"/>
        <v>45700</v>
      </c>
      <c r="C171">
        <v>197.12</v>
      </c>
      <c r="D171" s="372">
        <v>31.530843999999998</v>
      </c>
      <c r="E171" s="372"/>
      <c r="G171" s="372"/>
    </row>
    <row r="172" spans="2:7" x14ac:dyDescent="0.25">
      <c r="B172" s="371">
        <f t="shared" si="3"/>
        <v>45699</v>
      </c>
      <c r="C172">
        <v>198.38</v>
      </c>
      <c r="D172" s="372">
        <v>58.800041999999998</v>
      </c>
      <c r="E172" s="372"/>
      <c r="G172" s="372"/>
    </row>
    <row r="173" spans="2:7" x14ac:dyDescent="0.25">
      <c r="B173" s="371">
        <f t="shared" si="3"/>
        <v>45698</v>
      </c>
      <c r="C173">
        <v>202.88</v>
      </c>
      <c r="D173" s="372">
        <v>32.768988999999998</v>
      </c>
      <c r="E173" s="372"/>
      <c r="G173" s="372"/>
    </row>
    <row r="174" spans="2:7" x14ac:dyDescent="0.25">
      <c r="B174" s="371">
        <f t="shared" si="3"/>
        <v>45697</v>
      </c>
      <c r="C174">
        <v>204.61</v>
      </c>
      <c r="D174" s="372">
        <v>31.197866999999999</v>
      </c>
      <c r="E174" s="372"/>
      <c r="G174" s="372"/>
    </row>
    <row r="175" spans="2:7" x14ac:dyDescent="0.25">
      <c r="B175" s="371">
        <f t="shared" si="3"/>
        <v>45696</v>
      </c>
      <c r="C175">
        <v>201.7</v>
      </c>
      <c r="D175" s="372">
        <v>36.512464999999999</v>
      </c>
      <c r="E175" s="372"/>
      <c r="G175" s="372"/>
    </row>
    <row r="176" spans="2:7" x14ac:dyDescent="0.25">
      <c r="B176" s="371">
        <f t="shared" si="3"/>
        <v>45695</v>
      </c>
      <c r="C176">
        <v>202.61</v>
      </c>
      <c r="D176" s="372">
        <v>86.591144</v>
      </c>
      <c r="E176" s="372"/>
      <c r="G176" s="372"/>
    </row>
    <row r="177" spans="2:7" x14ac:dyDescent="0.25">
      <c r="B177" s="371">
        <f t="shared" si="3"/>
        <v>45694</v>
      </c>
      <c r="C177">
        <v>211.48</v>
      </c>
      <c r="D177" s="372">
        <v>42.620308999999999</v>
      </c>
      <c r="E177" s="372"/>
      <c r="G177" s="372"/>
    </row>
    <row r="178" spans="2:7" x14ac:dyDescent="0.25">
      <c r="B178" s="371">
        <f t="shared" si="3"/>
        <v>45693</v>
      </c>
      <c r="C178">
        <v>214.1</v>
      </c>
      <c r="D178" s="372">
        <v>46.212943000000003</v>
      </c>
      <c r="E178" s="372"/>
      <c r="G178" s="372"/>
    </row>
    <row r="179" spans="2:7" x14ac:dyDescent="0.25">
      <c r="B179" s="371">
        <f t="shared" si="3"/>
        <v>45692</v>
      </c>
      <c r="C179">
        <v>208.91</v>
      </c>
      <c r="D179" s="372">
        <v>38.942917999999999</v>
      </c>
      <c r="E179" s="372"/>
      <c r="G179" s="372"/>
    </row>
    <row r="180" spans="2:7" x14ac:dyDescent="0.25">
      <c r="B180" s="371">
        <f t="shared" si="3"/>
        <v>45691</v>
      </c>
      <c r="C180">
        <v>206.84</v>
      </c>
      <c r="D180" s="372">
        <v>35.456012000000001</v>
      </c>
      <c r="E180" s="372"/>
      <c r="G180" s="372"/>
    </row>
    <row r="181" spans="2:7" x14ac:dyDescent="0.25">
      <c r="B181" s="371">
        <f t="shared" si="3"/>
        <v>45690</v>
      </c>
      <c r="C181">
        <v>208.18</v>
      </c>
      <c r="D181" s="372">
        <v>36.075845999999999</v>
      </c>
      <c r="E181" s="372"/>
      <c r="G181" s="372"/>
    </row>
    <row r="182" spans="2:7" x14ac:dyDescent="0.25">
      <c r="B182" s="371">
        <f t="shared" si="3"/>
        <v>45689</v>
      </c>
      <c r="C182">
        <v>210.05</v>
      </c>
      <c r="D182" s="372">
        <v>52.878382999999999</v>
      </c>
      <c r="E182" s="372"/>
      <c r="G182" s="372"/>
    </row>
    <row r="183" spans="2:7" x14ac:dyDescent="0.25">
      <c r="B183" s="371">
        <f t="shared" si="3"/>
        <v>45688</v>
      </c>
      <c r="C183">
        <v>207.09</v>
      </c>
      <c r="D183" s="372">
        <v>72.292167000000006</v>
      </c>
      <c r="E183" s="372"/>
      <c r="G183" s="372"/>
    </row>
    <row r="184" spans="2:7" x14ac:dyDescent="0.25">
      <c r="B184" s="371">
        <f t="shared" si="3"/>
        <v>45687</v>
      </c>
      <c r="C184">
        <v>199.5</v>
      </c>
      <c r="D184" s="372">
        <v>30.564784</v>
      </c>
      <c r="E184" s="372"/>
      <c r="G184" s="372"/>
    </row>
    <row r="185" spans="2:7" x14ac:dyDescent="0.25">
      <c r="B185" s="371">
        <f t="shared" si="3"/>
        <v>45686</v>
      </c>
      <c r="C185">
        <v>195.78</v>
      </c>
      <c r="D185" s="372">
        <v>38.492061999999997</v>
      </c>
      <c r="E185" s="372"/>
      <c r="G185" s="372"/>
    </row>
    <row r="186" spans="2:7" x14ac:dyDescent="0.25">
      <c r="B186" s="371">
        <f t="shared" si="3"/>
        <v>45685</v>
      </c>
      <c r="C186">
        <v>197.93</v>
      </c>
      <c r="D186" s="372">
        <v>99.687847000000005</v>
      </c>
      <c r="E186" s="372"/>
      <c r="G186" s="372"/>
    </row>
    <row r="187" spans="2:7" x14ac:dyDescent="0.25">
      <c r="B187" s="371">
        <f t="shared" si="3"/>
        <v>45684</v>
      </c>
      <c r="C187">
        <v>186.4</v>
      </c>
      <c r="D187" s="372">
        <v>75.146759000000003</v>
      </c>
      <c r="E187" s="372"/>
      <c r="G187" s="372"/>
    </row>
    <row r="188" spans="2:7" x14ac:dyDescent="0.25">
      <c r="B188" s="371">
        <f t="shared" si="3"/>
        <v>45683</v>
      </c>
      <c r="C188">
        <v>192.73</v>
      </c>
      <c r="D188" s="372">
        <v>37.707549999999998</v>
      </c>
      <c r="E188" s="372"/>
      <c r="G188" s="372"/>
    </row>
    <row r="189" spans="2:7" x14ac:dyDescent="0.25">
      <c r="B189" s="371">
        <f t="shared" si="3"/>
        <v>45682</v>
      </c>
      <c r="C189">
        <v>190.83</v>
      </c>
      <c r="D189" s="372">
        <v>35.690157999999997</v>
      </c>
      <c r="E189" s="372"/>
      <c r="G189" s="372"/>
    </row>
    <row r="190" spans="2:7" x14ac:dyDescent="0.25">
      <c r="B190" s="371">
        <f t="shared" si="3"/>
        <v>45681</v>
      </c>
      <c r="C190">
        <v>188.39</v>
      </c>
      <c r="D190" s="372">
        <v>27.930835999999999</v>
      </c>
      <c r="E190" s="372"/>
      <c r="G190" s="372"/>
    </row>
    <row r="191" spans="2:7" x14ac:dyDescent="0.25">
      <c r="B191" s="371">
        <f t="shared" si="3"/>
        <v>45680</v>
      </c>
      <c r="C191">
        <v>187.83</v>
      </c>
      <c r="D191" s="372">
        <v>29.36206</v>
      </c>
      <c r="E191" s="372"/>
      <c r="G191" s="372"/>
    </row>
    <row r="192" spans="2:7" x14ac:dyDescent="0.25">
      <c r="B192" s="371">
        <f t="shared" si="3"/>
        <v>45679</v>
      </c>
      <c r="C192">
        <v>186.38</v>
      </c>
      <c r="D192" s="372">
        <v>21.647394999999999</v>
      </c>
      <c r="E192" s="372"/>
      <c r="G192" s="372"/>
    </row>
    <row r="193" spans="2:7" x14ac:dyDescent="0.25">
      <c r="B193" s="371">
        <f t="shared" si="3"/>
        <v>45678</v>
      </c>
      <c r="C193">
        <v>184.71</v>
      </c>
      <c r="D193" s="372">
        <v>31.937089</v>
      </c>
      <c r="E193" s="372"/>
      <c r="G193" s="372"/>
    </row>
    <row r="194" spans="2:7" x14ac:dyDescent="0.25">
      <c r="B194" s="371">
        <f t="shared" si="3"/>
        <v>45677</v>
      </c>
      <c r="C194">
        <v>189.7</v>
      </c>
      <c r="D194" s="372">
        <v>29.650593000000001</v>
      </c>
      <c r="E194" s="372"/>
      <c r="G194" s="372"/>
    </row>
    <row r="195" spans="2:7" x14ac:dyDescent="0.25">
      <c r="B195" s="371">
        <f t="shared" si="3"/>
        <v>45676</v>
      </c>
      <c r="C195">
        <v>189.07</v>
      </c>
      <c r="D195" s="372">
        <v>24.639392999999998</v>
      </c>
      <c r="E195" s="372"/>
      <c r="G195" s="372"/>
    </row>
    <row r="196" spans="2:7" x14ac:dyDescent="0.25">
      <c r="B196" s="371">
        <f t="shared" si="3"/>
        <v>45675</v>
      </c>
      <c r="C196">
        <v>188.99</v>
      </c>
      <c r="D196" s="372">
        <v>37.417670000000001</v>
      </c>
      <c r="E196" s="372"/>
      <c r="G196" s="372"/>
    </row>
    <row r="197" spans="2:7" x14ac:dyDescent="0.25">
      <c r="B197" s="371">
        <f t="shared" ref="B197:B260" si="4">B196-1</f>
        <v>45674</v>
      </c>
      <c r="C197">
        <v>187.53</v>
      </c>
      <c r="D197" s="372">
        <v>25.039414000000001</v>
      </c>
      <c r="E197" s="372"/>
      <c r="G197" s="372"/>
    </row>
    <row r="198" spans="2:7" x14ac:dyDescent="0.25">
      <c r="B198" s="371">
        <f t="shared" si="4"/>
        <v>45673</v>
      </c>
      <c r="C198">
        <v>186.89</v>
      </c>
      <c r="D198" s="372">
        <v>23.456811999999999</v>
      </c>
      <c r="E198" s="372"/>
      <c r="G198" s="372"/>
    </row>
    <row r="199" spans="2:7" x14ac:dyDescent="0.25">
      <c r="B199" s="371">
        <f t="shared" si="4"/>
        <v>45672</v>
      </c>
      <c r="C199">
        <v>187.69</v>
      </c>
      <c r="D199" s="372">
        <v>32.178925</v>
      </c>
      <c r="E199" s="372"/>
      <c r="G199" s="372"/>
    </row>
    <row r="200" spans="2:7" x14ac:dyDescent="0.25">
      <c r="B200" s="371">
        <f t="shared" si="4"/>
        <v>45671</v>
      </c>
      <c r="C200">
        <v>187.54</v>
      </c>
      <c r="D200" s="372">
        <v>22.614407</v>
      </c>
      <c r="E200" s="372"/>
      <c r="G200" s="372"/>
    </row>
    <row r="201" spans="2:7" x14ac:dyDescent="0.25">
      <c r="B201" s="371">
        <f t="shared" si="4"/>
        <v>45670</v>
      </c>
      <c r="C201">
        <v>188.82</v>
      </c>
      <c r="D201" s="372">
        <v>25.751556999999998</v>
      </c>
      <c r="E201" s="372"/>
      <c r="G201" s="372"/>
    </row>
    <row r="202" spans="2:7" x14ac:dyDescent="0.25">
      <c r="B202" s="371">
        <f t="shared" si="4"/>
        <v>45669</v>
      </c>
      <c r="C202">
        <v>186.65</v>
      </c>
      <c r="D202" s="372">
        <v>27.785043000000002</v>
      </c>
      <c r="E202" s="372"/>
      <c r="G202" s="372"/>
    </row>
    <row r="203" spans="2:7" x14ac:dyDescent="0.25">
      <c r="B203" s="371">
        <f t="shared" si="4"/>
        <v>45668</v>
      </c>
      <c r="C203">
        <v>185.17</v>
      </c>
      <c r="D203" s="372">
        <v>26.343116999999999</v>
      </c>
      <c r="E203" s="372"/>
      <c r="G203" s="372"/>
    </row>
    <row r="204" spans="2:7" x14ac:dyDescent="0.25">
      <c r="B204" s="371">
        <f t="shared" si="4"/>
        <v>45667</v>
      </c>
      <c r="C204">
        <v>182.72</v>
      </c>
      <c r="D204" s="372">
        <v>26.372085999999999</v>
      </c>
      <c r="E204" s="372"/>
      <c r="G204" s="372"/>
    </row>
    <row r="205" spans="2:7" x14ac:dyDescent="0.25">
      <c r="B205" s="371">
        <f t="shared" si="4"/>
        <v>45666</v>
      </c>
      <c r="C205">
        <v>180.8</v>
      </c>
      <c r="D205" s="372">
        <v>42.364201000000001</v>
      </c>
      <c r="E205" s="372"/>
      <c r="G205" s="372"/>
    </row>
    <row r="206" spans="2:7" x14ac:dyDescent="0.25">
      <c r="B206" s="371">
        <f t="shared" si="4"/>
        <v>45665</v>
      </c>
      <c r="C206">
        <v>186.51</v>
      </c>
      <c r="D206" s="372">
        <v>41.079011000000001</v>
      </c>
      <c r="E206" s="372"/>
      <c r="G206" s="372"/>
    </row>
    <row r="207" spans="2:7" x14ac:dyDescent="0.25">
      <c r="B207" s="371">
        <f t="shared" si="4"/>
        <v>45664</v>
      </c>
      <c r="C207">
        <v>181.96</v>
      </c>
      <c r="D207" s="372">
        <v>30.204301999999998</v>
      </c>
      <c r="E207" s="372"/>
      <c r="G207" s="372"/>
    </row>
    <row r="208" spans="2:7" x14ac:dyDescent="0.25">
      <c r="B208" s="371">
        <f t="shared" si="4"/>
        <v>45663</v>
      </c>
      <c r="C208">
        <v>184.76</v>
      </c>
      <c r="D208" s="372">
        <v>23.704056000000001</v>
      </c>
      <c r="E208" s="372"/>
      <c r="G208" s="372"/>
    </row>
    <row r="209" spans="2:7" x14ac:dyDescent="0.25">
      <c r="B209" s="371">
        <f t="shared" si="4"/>
        <v>45662</v>
      </c>
      <c r="C209">
        <v>185.13</v>
      </c>
      <c r="D209" s="372">
        <v>36.044905999999997</v>
      </c>
      <c r="E209" s="372"/>
      <c r="G209" s="372"/>
    </row>
    <row r="210" spans="2:7" x14ac:dyDescent="0.25">
      <c r="B210" s="371">
        <f t="shared" si="4"/>
        <v>45661</v>
      </c>
      <c r="C210">
        <v>186.33</v>
      </c>
      <c r="D210" s="372">
        <v>41.680399999999999</v>
      </c>
      <c r="E210" s="372"/>
      <c r="G210" s="372"/>
    </row>
    <row r="211" spans="2:7" x14ac:dyDescent="0.25">
      <c r="B211" s="371">
        <f t="shared" si="4"/>
        <v>45660</v>
      </c>
      <c r="C211">
        <v>187.97</v>
      </c>
      <c r="D211" s="372">
        <v>36.002316</v>
      </c>
      <c r="E211" s="372"/>
      <c r="G211" s="372"/>
    </row>
    <row r="212" spans="2:7" x14ac:dyDescent="0.25">
      <c r="B212" s="371">
        <f t="shared" si="4"/>
        <v>45659</v>
      </c>
      <c r="C212">
        <v>191.16</v>
      </c>
      <c r="D212" s="372">
        <v>36.334854</v>
      </c>
      <c r="E212" s="372"/>
      <c r="G212" s="372"/>
    </row>
    <row r="213" spans="2:7" x14ac:dyDescent="0.25">
      <c r="B213" s="371">
        <f t="shared" si="4"/>
        <v>45658</v>
      </c>
      <c r="C213">
        <v>192.53</v>
      </c>
      <c r="D213" s="372">
        <v>26.391144000000001</v>
      </c>
      <c r="E213" s="372"/>
      <c r="G213" s="372"/>
    </row>
    <row r="214" spans="2:7" x14ac:dyDescent="0.25">
      <c r="B214" s="371">
        <f t="shared" si="4"/>
        <v>45657</v>
      </c>
      <c r="C214">
        <v>193.96</v>
      </c>
      <c r="D214" s="372">
        <v>43.478926000000001</v>
      </c>
      <c r="E214" s="372"/>
      <c r="G214" s="372"/>
    </row>
    <row r="215" spans="2:7" x14ac:dyDescent="0.25">
      <c r="B215" s="371">
        <f t="shared" si="4"/>
        <v>45656</v>
      </c>
      <c r="C215">
        <v>193.88</v>
      </c>
      <c r="D215" s="372">
        <v>36.993110999999999</v>
      </c>
      <c r="E215" s="372"/>
      <c r="G215" s="372"/>
    </row>
    <row r="216" spans="2:7" x14ac:dyDescent="0.25">
      <c r="B216" s="371">
        <f t="shared" si="4"/>
        <v>45655</v>
      </c>
      <c r="C216">
        <v>191.6</v>
      </c>
      <c r="D216" s="372">
        <v>100.378553</v>
      </c>
      <c r="E216" s="372"/>
      <c r="G216" s="372"/>
    </row>
    <row r="217" spans="2:7" x14ac:dyDescent="0.25">
      <c r="B217" s="371">
        <f t="shared" si="4"/>
        <v>45654</v>
      </c>
      <c r="C217">
        <v>189.87</v>
      </c>
      <c r="D217" s="372">
        <v>39.543168000000001</v>
      </c>
      <c r="E217" s="372"/>
      <c r="G217" s="372"/>
    </row>
    <row r="218" spans="2:7" x14ac:dyDescent="0.25">
      <c r="B218" s="371">
        <f t="shared" si="4"/>
        <v>45653</v>
      </c>
      <c r="C218">
        <v>186.43</v>
      </c>
      <c r="D218" s="372">
        <v>34.448129999999999</v>
      </c>
      <c r="E218" s="372"/>
      <c r="G218" s="372"/>
    </row>
    <row r="219" spans="2:7" x14ac:dyDescent="0.25">
      <c r="B219" s="371">
        <f t="shared" si="4"/>
        <v>45652</v>
      </c>
      <c r="C219">
        <v>186.88</v>
      </c>
      <c r="D219" s="372">
        <v>26.091681999999999</v>
      </c>
      <c r="E219" s="372"/>
      <c r="G219" s="372"/>
    </row>
    <row r="220" spans="2:7" x14ac:dyDescent="0.25">
      <c r="B220" s="371">
        <f t="shared" si="4"/>
        <v>45651</v>
      </c>
      <c r="C220">
        <v>184.89</v>
      </c>
      <c r="D220" s="372">
        <v>26.065484999999999</v>
      </c>
      <c r="E220" s="372"/>
      <c r="G220" s="372"/>
    </row>
    <row r="221" spans="2:7" x14ac:dyDescent="0.25">
      <c r="B221" s="371">
        <f t="shared" si="4"/>
        <v>45650</v>
      </c>
      <c r="C221">
        <v>186.49</v>
      </c>
      <c r="D221" s="372">
        <v>26.495350999999999</v>
      </c>
      <c r="E221" s="372"/>
      <c r="G221" s="372"/>
    </row>
    <row r="222" spans="2:7" x14ac:dyDescent="0.25">
      <c r="B222" s="371">
        <f t="shared" si="4"/>
        <v>45649</v>
      </c>
      <c r="C222">
        <v>187</v>
      </c>
      <c r="D222" s="372">
        <v>33.622483000000003</v>
      </c>
      <c r="E222" s="372"/>
      <c r="G222" s="372"/>
    </row>
    <row r="223" spans="2:7" x14ac:dyDescent="0.25">
      <c r="B223" s="371">
        <f t="shared" si="4"/>
        <v>45648</v>
      </c>
      <c r="C223">
        <v>184.52</v>
      </c>
      <c r="D223" s="372">
        <v>42.564698</v>
      </c>
      <c r="E223" s="372"/>
      <c r="G223" s="372"/>
    </row>
    <row r="224" spans="2:7" x14ac:dyDescent="0.25">
      <c r="B224" s="371">
        <f t="shared" si="4"/>
        <v>45647</v>
      </c>
      <c r="C224">
        <v>179.55</v>
      </c>
      <c r="D224" s="372">
        <v>36.233795999999998</v>
      </c>
      <c r="E224" s="372"/>
      <c r="G224" s="372"/>
    </row>
    <row r="225" spans="2:7" x14ac:dyDescent="0.25">
      <c r="B225" s="371">
        <f t="shared" si="4"/>
        <v>45646</v>
      </c>
      <c r="C225">
        <v>175.4</v>
      </c>
      <c r="D225" s="372">
        <v>29.037362000000002</v>
      </c>
      <c r="E225" s="372"/>
      <c r="G225" s="372"/>
    </row>
    <row r="226" spans="2:7" x14ac:dyDescent="0.25">
      <c r="B226" s="371">
        <f t="shared" si="4"/>
        <v>45645</v>
      </c>
      <c r="C226">
        <v>171.39</v>
      </c>
      <c r="D226" s="372">
        <v>41.466537000000002</v>
      </c>
      <c r="E226" s="372"/>
      <c r="G226" s="372"/>
    </row>
    <row r="227" spans="2:7" x14ac:dyDescent="0.25">
      <c r="B227" s="371">
        <f t="shared" si="4"/>
        <v>45644</v>
      </c>
      <c r="C227">
        <v>177.89</v>
      </c>
      <c r="D227" s="372">
        <v>40.170526000000002</v>
      </c>
      <c r="E227" s="372"/>
      <c r="G227" s="372"/>
    </row>
    <row r="228" spans="2:7" x14ac:dyDescent="0.25">
      <c r="B228" s="371">
        <f t="shared" si="4"/>
        <v>45643</v>
      </c>
      <c r="C228">
        <v>173.33</v>
      </c>
      <c r="D228" s="372">
        <v>29.682478</v>
      </c>
      <c r="E228" s="372"/>
      <c r="G228" s="372"/>
    </row>
    <row r="229" spans="2:7" x14ac:dyDescent="0.25">
      <c r="B229" s="371">
        <f t="shared" si="4"/>
        <v>45642</v>
      </c>
      <c r="C229">
        <v>176.25</v>
      </c>
      <c r="D229" s="372">
        <v>37.817511000000003</v>
      </c>
      <c r="E229" s="372"/>
      <c r="G229" s="372"/>
    </row>
    <row r="230" spans="2:7" x14ac:dyDescent="0.25">
      <c r="B230" s="371">
        <f t="shared" si="4"/>
        <v>45641</v>
      </c>
      <c r="C230">
        <v>178.5</v>
      </c>
      <c r="D230" s="372">
        <v>43.429355000000001</v>
      </c>
      <c r="E230" s="372"/>
      <c r="G230" s="372"/>
    </row>
    <row r="231" spans="2:7" x14ac:dyDescent="0.25">
      <c r="B231" s="371">
        <f t="shared" si="4"/>
        <v>45640</v>
      </c>
      <c r="C231">
        <v>172.12</v>
      </c>
      <c r="D231" s="372">
        <v>26.407814999999999</v>
      </c>
      <c r="E231" s="372"/>
      <c r="G231" s="372"/>
    </row>
    <row r="232" spans="2:7" x14ac:dyDescent="0.25">
      <c r="B232" s="371">
        <f t="shared" si="4"/>
        <v>45639</v>
      </c>
      <c r="C232">
        <v>170.8</v>
      </c>
      <c r="D232" s="372">
        <v>29.045024999999999</v>
      </c>
      <c r="E232" s="372"/>
      <c r="G232" s="372"/>
    </row>
    <row r="233" spans="2:7" x14ac:dyDescent="0.25">
      <c r="B233" s="371">
        <f t="shared" si="4"/>
        <v>45638</v>
      </c>
      <c r="C233">
        <v>173.12</v>
      </c>
      <c r="D233" s="372">
        <v>29.841978999999998</v>
      </c>
      <c r="E233" s="372"/>
      <c r="G233" s="372"/>
    </row>
    <row r="234" spans="2:7" x14ac:dyDescent="0.25">
      <c r="B234" s="371">
        <f t="shared" si="4"/>
        <v>45637</v>
      </c>
      <c r="C234">
        <v>175.5</v>
      </c>
      <c r="D234" s="372">
        <v>22.366236000000001</v>
      </c>
      <c r="E234" s="372"/>
      <c r="G234" s="372"/>
    </row>
    <row r="235" spans="2:7" x14ac:dyDescent="0.25">
      <c r="B235" s="371">
        <f t="shared" si="4"/>
        <v>45636</v>
      </c>
      <c r="C235">
        <v>177.04</v>
      </c>
      <c r="D235" s="372">
        <v>29.150091</v>
      </c>
      <c r="E235" s="372"/>
      <c r="G235" s="372"/>
    </row>
    <row r="236" spans="2:7" x14ac:dyDescent="0.25">
      <c r="B236" s="371">
        <f t="shared" si="4"/>
        <v>45635</v>
      </c>
      <c r="C236">
        <v>176.13</v>
      </c>
      <c r="D236" s="372">
        <v>32.047482000000002</v>
      </c>
      <c r="E236" s="372"/>
      <c r="G236" s="372"/>
    </row>
    <row r="237" spans="2:7" x14ac:dyDescent="0.25">
      <c r="B237" s="371">
        <f t="shared" si="4"/>
        <v>45634</v>
      </c>
      <c r="C237">
        <v>180.11</v>
      </c>
      <c r="D237" s="372">
        <v>35.599119999999999</v>
      </c>
      <c r="E237" s="372"/>
      <c r="G237" s="372"/>
    </row>
    <row r="238" spans="2:7" x14ac:dyDescent="0.25">
      <c r="B238" s="371">
        <f t="shared" si="4"/>
        <v>45633</v>
      </c>
      <c r="C238">
        <v>178.88</v>
      </c>
      <c r="D238" s="372">
        <v>26.255203999999999</v>
      </c>
      <c r="E238" s="372"/>
      <c r="G238" s="372"/>
    </row>
    <row r="239" spans="2:7" x14ac:dyDescent="0.25">
      <c r="B239" s="371">
        <f t="shared" si="4"/>
        <v>45632</v>
      </c>
      <c r="C239">
        <v>178.22</v>
      </c>
      <c r="D239" s="372">
        <v>31.129807</v>
      </c>
      <c r="E239" s="372"/>
      <c r="G239" s="372"/>
    </row>
    <row r="240" spans="2:7" x14ac:dyDescent="0.25">
      <c r="B240" s="371">
        <f t="shared" si="4"/>
        <v>45631</v>
      </c>
      <c r="C240">
        <v>177.06</v>
      </c>
      <c r="D240" s="372">
        <v>31.489174999999999</v>
      </c>
      <c r="E240" s="372"/>
      <c r="G240" s="372"/>
    </row>
    <row r="241" spans="2:7" x14ac:dyDescent="0.25">
      <c r="B241" s="371">
        <f t="shared" si="4"/>
        <v>45630</v>
      </c>
      <c r="C241">
        <v>177.59</v>
      </c>
      <c r="D241" s="372">
        <v>51.698512999999998</v>
      </c>
      <c r="E241" s="372"/>
      <c r="G241" s="372"/>
    </row>
    <row r="242" spans="2:7" x14ac:dyDescent="0.25">
      <c r="B242" s="371">
        <f t="shared" si="4"/>
        <v>45629</v>
      </c>
      <c r="C242">
        <v>170.1</v>
      </c>
      <c r="D242" s="372">
        <v>28.843803999999999</v>
      </c>
      <c r="E242" s="372"/>
      <c r="G242" s="372"/>
    </row>
    <row r="243" spans="2:7" x14ac:dyDescent="0.25">
      <c r="B243" s="371">
        <f t="shared" si="4"/>
        <v>45628</v>
      </c>
      <c r="C243">
        <v>170.23</v>
      </c>
      <c r="D243" s="372">
        <v>39.237915000000001</v>
      </c>
      <c r="E243" s="372"/>
      <c r="G243" s="372"/>
    </row>
    <row r="244" spans="2:7" x14ac:dyDescent="0.25">
      <c r="B244" s="371">
        <f t="shared" si="4"/>
        <v>45627</v>
      </c>
      <c r="C244">
        <v>166.8</v>
      </c>
      <c r="D244" s="372">
        <v>30.072787999999999</v>
      </c>
      <c r="E244" s="372"/>
      <c r="G244" s="372"/>
    </row>
    <row r="245" spans="2:7" x14ac:dyDescent="0.25">
      <c r="B245" s="371">
        <f t="shared" si="4"/>
        <v>45626</v>
      </c>
      <c r="C245">
        <v>166.94</v>
      </c>
      <c r="D245" s="372">
        <v>36.401049</v>
      </c>
      <c r="E245" s="372"/>
      <c r="G245" s="372"/>
    </row>
    <row r="246" spans="2:7" x14ac:dyDescent="0.25">
      <c r="B246" s="371">
        <f t="shared" si="4"/>
        <v>45625</v>
      </c>
      <c r="C246">
        <v>165.8</v>
      </c>
      <c r="D246" s="372">
        <v>44.616205999999998</v>
      </c>
      <c r="E246" s="372"/>
      <c r="G246" s="372"/>
    </row>
    <row r="247" spans="2:7" x14ac:dyDescent="0.25">
      <c r="B247" s="371">
        <f t="shared" si="4"/>
        <v>45624</v>
      </c>
      <c r="C247">
        <v>162.77000000000001</v>
      </c>
      <c r="D247" s="372">
        <v>48.408239999999999</v>
      </c>
      <c r="E247" s="372"/>
      <c r="G247" s="372"/>
    </row>
    <row r="248" spans="2:7" x14ac:dyDescent="0.25">
      <c r="B248" s="371">
        <f t="shared" si="4"/>
        <v>45623</v>
      </c>
      <c r="C248">
        <v>161.93</v>
      </c>
      <c r="D248" s="372">
        <v>59.950830000000003</v>
      </c>
      <c r="E248" s="372"/>
      <c r="G248" s="372"/>
    </row>
    <row r="249" spans="2:7" x14ac:dyDescent="0.25">
      <c r="B249" s="371">
        <f t="shared" si="4"/>
        <v>45622</v>
      </c>
      <c r="C249">
        <v>161.02000000000001</v>
      </c>
      <c r="D249" s="372">
        <v>83.149437000000006</v>
      </c>
      <c r="E249" s="372"/>
      <c r="G249" s="372"/>
    </row>
    <row r="250" spans="2:7" x14ac:dyDescent="0.25">
      <c r="B250" s="371">
        <f t="shared" si="4"/>
        <v>45621</v>
      </c>
      <c r="C250">
        <v>167.9</v>
      </c>
      <c r="D250" s="372">
        <v>141.448365</v>
      </c>
      <c r="E250" s="372"/>
      <c r="G250" s="372"/>
    </row>
    <row r="251" spans="2:7" x14ac:dyDescent="0.25">
      <c r="B251" s="371">
        <f t="shared" si="4"/>
        <v>45620</v>
      </c>
      <c r="C251">
        <v>184.07</v>
      </c>
      <c r="D251" s="372">
        <v>70.435635000000005</v>
      </c>
      <c r="E251" s="372"/>
      <c r="G251" s="372"/>
    </row>
    <row r="252" spans="2:7" x14ac:dyDescent="0.25">
      <c r="B252" s="371">
        <f t="shared" si="4"/>
        <v>45619</v>
      </c>
      <c r="C252">
        <v>186.98</v>
      </c>
      <c r="D252" s="372">
        <v>41.667326000000003</v>
      </c>
      <c r="E252" s="372"/>
      <c r="G252" s="372"/>
    </row>
    <row r="253" spans="2:7" x14ac:dyDescent="0.25">
      <c r="B253" s="371">
        <f t="shared" si="4"/>
        <v>45618</v>
      </c>
      <c r="C253">
        <v>181.71</v>
      </c>
      <c r="D253" s="372">
        <v>39.508574000000003</v>
      </c>
      <c r="E253" s="372"/>
      <c r="G253" s="372"/>
    </row>
    <row r="254" spans="2:7" x14ac:dyDescent="0.25">
      <c r="B254" s="371">
        <f t="shared" si="4"/>
        <v>45617</v>
      </c>
      <c r="C254">
        <v>183.2</v>
      </c>
      <c r="D254" s="372">
        <v>33.270122999999998</v>
      </c>
      <c r="E254" s="372"/>
      <c r="G254" s="372"/>
    </row>
    <row r="255" spans="2:7" x14ac:dyDescent="0.25">
      <c r="B255" s="371">
        <f t="shared" si="4"/>
        <v>45616</v>
      </c>
      <c r="C255">
        <v>182.5</v>
      </c>
      <c r="D255" s="372">
        <v>29.505963999999999</v>
      </c>
      <c r="E255" s="372"/>
      <c r="G255" s="372"/>
    </row>
    <row r="256" spans="2:7" x14ac:dyDescent="0.25">
      <c r="B256" s="371">
        <f t="shared" si="4"/>
        <v>45615</v>
      </c>
      <c r="C256">
        <v>179.85</v>
      </c>
      <c r="D256" s="372">
        <v>44.464162999999999</v>
      </c>
      <c r="E256" s="372"/>
      <c r="G256" s="372"/>
    </row>
    <row r="257" spans="2:7" x14ac:dyDescent="0.25">
      <c r="B257" s="371">
        <f t="shared" si="4"/>
        <v>45614</v>
      </c>
      <c r="C257">
        <v>180.83</v>
      </c>
      <c r="D257" s="372">
        <v>41.532359999999997</v>
      </c>
      <c r="E257" s="372"/>
      <c r="G257" s="372"/>
    </row>
    <row r="258" spans="2:7" x14ac:dyDescent="0.25">
      <c r="B258" s="371">
        <f t="shared" si="4"/>
        <v>45613</v>
      </c>
      <c r="C258">
        <v>186.41</v>
      </c>
      <c r="D258" s="372">
        <v>47.537669999999999</v>
      </c>
      <c r="E258" s="372"/>
      <c r="G258" s="372"/>
    </row>
    <row r="259" spans="2:7" x14ac:dyDescent="0.25">
      <c r="B259" s="371">
        <f t="shared" si="4"/>
        <v>45612</v>
      </c>
      <c r="C259">
        <v>182.55</v>
      </c>
      <c r="D259" s="372">
        <v>39.931922999999998</v>
      </c>
      <c r="E259" s="372"/>
      <c r="G259" s="372"/>
    </row>
    <row r="260" spans="2:7" x14ac:dyDescent="0.25">
      <c r="B260" s="371">
        <f t="shared" si="4"/>
        <v>45611</v>
      </c>
      <c r="C260">
        <v>183.13</v>
      </c>
      <c r="D260" s="372">
        <v>43.081828999999999</v>
      </c>
      <c r="E260" s="372"/>
      <c r="G260" s="372"/>
    </row>
    <row r="261" spans="2:7" x14ac:dyDescent="0.25">
      <c r="B261" s="371">
        <f t="shared" ref="B261:B324" si="5">B260-1</f>
        <v>45610</v>
      </c>
      <c r="C261">
        <v>183.75</v>
      </c>
      <c r="D261" s="372">
        <v>51.043626000000003</v>
      </c>
      <c r="E261" s="372"/>
      <c r="G261" s="372"/>
    </row>
    <row r="262" spans="2:7" x14ac:dyDescent="0.25">
      <c r="B262" s="371">
        <f t="shared" si="5"/>
        <v>45609</v>
      </c>
      <c r="C262">
        <v>187.93</v>
      </c>
      <c r="D262" s="372">
        <v>48.076138999999998</v>
      </c>
      <c r="E262" s="372"/>
      <c r="G262" s="372"/>
    </row>
    <row r="263" spans="2:7" x14ac:dyDescent="0.25">
      <c r="B263" s="371">
        <f t="shared" si="5"/>
        <v>45608</v>
      </c>
      <c r="C263">
        <v>193.02</v>
      </c>
      <c r="D263" s="372">
        <v>33.994714000000002</v>
      </c>
      <c r="E263" s="372"/>
      <c r="G263" s="372"/>
    </row>
    <row r="264" spans="2:7" x14ac:dyDescent="0.25">
      <c r="B264" s="371">
        <f t="shared" si="5"/>
        <v>45607</v>
      </c>
      <c r="C264">
        <v>192.72</v>
      </c>
      <c r="D264" s="372">
        <v>40.683227000000002</v>
      </c>
      <c r="E264" s="372"/>
      <c r="G264" s="372"/>
    </row>
    <row r="265" spans="2:7" x14ac:dyDescent="0.25">
      <c r="B265" s="371">
        <f t="shared" si="5"/>
        <v>45606</v>
      </c>
      <c r="C265">
        <v>194.49</v>
      </c>
      <c r="D265" s="372">
        <v>30.598524999999999</v>
      </c>
      <c r="E265" s="372"/>
      <c r="G265" s="372"/>
    </row>
    <row r="266" spans="2:7" x14ac:dyDescent="0.25">
      <c r="B266" s="371">
        <f t="shared" si="5"/>
        <v>45605</v>
      </c>
      <c r="C266">
        <v>195.05</v>
      </c>
      <c r="D266" s="372">
        <v>44.565041000000001</v>
      </c>
      <c r="E266" s="372"/>
      <c r="G266" s="372"/>
    </row>
    <row r="267" spans="2:7" x14ac:dyDescent="0.25">
      <c r="B267" s="371">
        <f t="shared" si="5"/>
        <v>45604</v>
      </c>
      <c r="C267">
        <v>199.79</v>
      </c>
      <c r="D267" s="372">
        <v>32.883752999999999</v>
      </c>
      <c r="E267" s="372"/>
      <c r="G267" s="372"/>
    </row>
    <row r="268" spans="2:7" x14ac:dyDescent="0.25">
      <c r="B268" s="371">
        <f t="shared" si="5"/>
        <v>45603</v>
      </c>
      <c r="C268">
        <v>199.34</v>
      </c>
      <c r="D268" s="372">
        <v>32.756735999999997</v>
      </c>
      <c r="E268" s="372"/>
      <c r="G268" s="372"/>
    </row>
    <row r="269" spans="2:7" x14ac:dyDescent="0.25">
      <c r="B269" s="371">
        <f t="shared" si="5"/>
        <v>45602</v>
      </c>
      <c r="C269">
        <v>199.29</v>
      </c>
      <c r="D269" s="372">
        <v>34.767260999999998</v>
      </c>
      <c r="E269" s="372"/>
      <c r="G269" s="372"/>
    </row>
    <row r="270" spans="2:7" x14ac:dyDescent="0.25">
      <c r="B270" s="371">
        <f t="shared" si="5"/>
        <v>45601</v>
      </c>
      <c r="C270">
        <v>200</v>
      </c>
      <c r="D270" s="372">
        <v>39.858885000000001</v>
      </c>
      <c r="E270" s="372"/>
      <c r="G270" s="372"/>
    </row>
    <row r="271" spans="2:7" x14ac:dyDescent="0.25">
      <c r="B271" s="371">
        <f t="shared" si="5"/>
        <v>45600</v>
      </c>
      <c r="C271">
        <v>197.59</v>
      </c>
      <c r="D271" s="372">
        <v>31.597926000000001</v>
      </c>
      <c r="E271" s="372"/>
      <c r="G271" s="372"/>
    </row>
    <row r="272" spans="2:7" x14ac:dyDescent="0.25">
      <c r="B272" s="371">
        <f t="shared" si="5"/>
        <v>45599</v>
      </c>
      <c r="C272">
        <v>200</v>
      </c>
      <c r="D272" s="372">
        <v>45.600012999999997</v>
      </c>
      <c r="E272" s="372"/>
      <c r="G272" s="372"/>
    </row>
    <row r="273" spans="2:7" x14ac:dyDescent="0.25">
      <c r="B273" s="371">
        <f t="shared" si="5"/>
        <v>45598</v>
      </c>
      <c r="C273">
        <v>197.2</v>
      </c>
      <c r="D273" s="372">
        <v>41.192011000000001</v>
      </c>
      <c r="E273" s="372"/>
      <c r="G273" s="372"/>
    </row>
    <row r="274" spans="2:7" x14ac:dyDescent="0.25">
      <c r="B274" s="371">
        <f t="shared" si="5"/>
        <v>45597</v>
      </c>
      <c r="C274">
        <v>193.25</v>
      </c>
      <c r="D274" s="372">
        <v>76.930192000000005</v>
      </c>
      <c r="E274" s="372"/>
      <c r="G274" s="372"/>
    </row>
    <row r="275" spans="2:7" x14ac:dyDescent="0.25">
      <c r="B275" s="371">
        <f t="shared" si="5"/>
        <v>45596</v>
      </c>
      <c r="C275">
        <v>197.85</v>
      </c>
      <c r="D275" s="372">
        <v>74.397491000000002</v>
      </c>
      <c r="E275" s="372"/>
      <c r="G275" s="372"/>
    </row>
    <row r="276" spans="2:7" x14ac:dyDescent="0.25">
      <c r="B276" s="371">
        <f t="shared" si="5"/>
        <v>45595</v>
      </c>
      <c r="C276">
        <v>193.61</v>
      </c>
      <c r="D276" s="372">
        <v>65.103892999999999</v>
      </c>
      <c r="E276" s="372"/>
      <c r="G276" s="372"/>
    </row>
    <row r="277" spans="2:7" x14ac:dyDescent="0.25">
      <c r="B277" s="371">
        <f t="shared" si="5"/>
        <v>45594</v>
      </c>
      <c r="C277">
        <v>186.34</v>
      </c>
      <c r="D277" s="372">
        <v>45.898474999999998</v>
      </c>
      <c r="E277" s="372"/>
      <c r="G277" s="372"/>
    </row>
    <row r="278" spans="2:7" x14ac:dyDescent="0.25">
      <c r="B278" s="371">
        <f t="shared" si="5"/>
        <v>45593</v>
      </c>
      <c r="C278">
        <v>185.57</v>
      </c>
      <c r="D278" s="372">
        <v>50.610379000000002</v>
      </c>
      <c r="E278" s="372"/>
      <c r="G278" s="372"/>
    </row>
    <row r="279" spans="2:7" x14ac:dyDescent="0.25">
      <c r="B279" s="371">
        <f t="shared" si="5"/>
        <v>45592</v>
      </c>
      <c r="C279">
        <v>189.08</v>
      </c>
      <c r="D279" s="372">
        <v>72.931753999999998</v>
      </c>
      <c r="E279" s="372"/>
      <c r="G279" s="372"/>
    </row>
    <row r="280" spans="2:7" x14ac:dyDescent="0.25">
      <c r="B280" s="371">
        <f t="shared" si="5"/>
        <v>45591</v>
      </c>
      <c r="C280">
        <v>186.1</v>
      </c>
      <c r="D280" s="372">
        <v>44.726779000000001</v>
      </c>
      <c r="E280" s="372"/>
      <c r="G280" s="372"/>
    </row>
    <row r="281" spans="2:7" x14ac:dyDescent="0.25">
      <c r="B281" s="371">
        <f t="shared" si="5"/>
        <v>45590</v>
      </c>
      <c r="C281">
        <v>182.81</v>
      </c>
      <c r="D281" s="372">
        <v>36.659157</v>
      </c>
      <c r="E281" s="372"/>
      <c r="G281" s="372"/>
    </row>
    <row r="282" spans="2:7" x14ac:dyDescent="0.25">
      <c r="B282" s="371">
        <f t="shared" si="5"/>
        <v>45589</v>
      </c>
      <c r="C282">
        <v>184.06</v>
      </c>
      <c r="D282" s="372">
        <v>35.601906999999997</v>
      </c>
      <c r="E282" s="372"/>
      <c r="G282" s="372"/>
    </row>
    <row r="283" spans="2:7" x14ac:dyDescent="0.25">
      <c r="B283" s="371">
        <f t="shared" si="5"/>
        <v>45588</v>
      </c>
      <c r="C283">
        <v>183.66</v>
      </c>
      <c r="D283" s="372">
        <v>25.456410000000002</v>
      </c>
      <c r="E283" s="372"/>
      <c r="G283" s="372"/>
    </row>
    <row r="284" spans="2:7" x14ac:dyDescent="0.25">
      <c r="B284" s="371">
        <f t="shared" si="5"/>
        <v>45587</v>
      </c>
      <c r="C284">
        <v>183.83</v>
      </c>
      <c r="D284" s="372">
        <v>39.721544999999999</v>
      </c>
      <c r="E284" s="372"/>
      <c r="G284" s="372"/>
    </row>
    <row r="285" spans="2:7" x14ac:dyDescent="0.25">
      <c r="B285" s="371">
        <f t="shared" si="5"/>
        <v>45586</v>
      </c>
      <c r="C285">
        <v>186.89</v>
      </c>
      <c r="D285" s="372">
        <v>33.984216000000004</v>
      </c>
      <c r="E285" s="372"/>
      <c r="G285" s="372"/>
    </row>
    <row r="286" spans="2:7" x14ac:dyDescent="0.25">
      <c r="B286" s="371">
        <f t="shared" si="5"/>
        <v>45585</v>
      </c>
      <c r="C286">
        <v>187.23</v>
      </c>
      <c r="D286" s="372">
        <v>27.265108000000001</v>
      </c>
      <c r="E286" s="372"/>
      <c r="G286" s="372"/>
    </row>
    <row r="287" spans="2:7" x14ac:dyDescent="0.25">
      <c r="B287" s="371">
        <f t="shared" si="5"/>
        <v>45584</v>
      </c>
      <c r="C287">
        <v>187.06</v>
      </c>
      <c r="D287" s="372">
        <v>34.494498</v>
      </c>
      <c r="E287" s="372"/>
      <c r="G287" s="372"/>
    </row>
    <row r="288" spans="2:7" x14ac:dyDescent="0.25">
      <c r="B288" s="371">
        <f t="shared" si="5"/>
        <v>45583</v>
      </c>
      <c r="C288">
        <v>184.3</v>
      </c>
      <c r="D288" s="372">
        <v>28.021473</v>
      </c>
      <c r="E288" s="372"/>
      <c r="G288" s="372"/>
    </row>
    <row r="289" spans="2:7" x14ac:dyDescent="0.25">
      <c r="B289" s="371">
        <f t="shared" si="5"/>
        <v>45582</v>
      </c>
      <c r="C289">
        <v>185</v>
      </c>
      <c r="D289" s="372">
        <v>31.371151000000001</v>
      </c>
      <c r="E289" s="372"/>
      <c r="G289" s="372"/>
    </row>
    <row r="290" spans="2:7" x14ac:dyDescent="0.25">
      <c r="B290" s="371">
        <f t="shared" si="5"/>
        <v>45581</v>
      </c>
      <c r="C290">
        <v>181.28</v>
      </c>
      <c r="D290" s="372">
        <v>32.116394</v>
      </c>
      <c r="E290" s="372"/>
      <c r="G290" s="372"/>
    </row>
    <row r="291" spans="2:7" x14ac:dyDescent="0.25">
      <c r="B291" s="371">
        <f t="shared" si="5"/>
        <v>45580</v>
      </c>
      <c r="C291">
        <v>179.34</v>
      </c>
      <c r="D291" s="372">
        <v>27.198388000000001</v>
      </c>
      <c r="E291" s="372"/>
      <c r="G291" s="372"/>
    </row>
    <row r="292" spans="2:7" x14ac:dyDescent="0.25">
      <c r="B292" s="371">
        <f t="shared" si="5"/>
        <v>45579</v>
      </c>
      <c r="C292">
        <v>178.34</v>
      </c>
      <c r="D292" s="372">
        <v>30.786639999999998</v>
      </c>
      <c r="E292" s="372"/>
      <c r="G292" s="372"/>
    </row>
    <row r="293" spans="2:7" x14ac:dyDescent="0.25">
      <c r="B293" s="371">
        <f t="shared" si="5"/>
        <v>45578</v>
      </c>
      <c r="C293">
        <v>176.44</v>
      </c>
      <c r="D293" s="372">
        <v>58.903939000000001</v>
      </c>
      <c r="E293" s="372"/>
      <c r="G293" s="372"/>
    </row>
    <row r="294" spans="2:7" x14ac:dyDescent="0.25">
      <c r="B294" s="371">
        <f t="shared" si="5"/>
        <v>45577</v>
      </c>
      <c r="C294">
        <v>179.32</v>
      </c>
      <c r="D294" s="372">
        <v>29.249229</v>
      </c>
      <c r="E294" s="372"/>
      <c r="G294" s="372"/>
    </row>
    <row r="295" spans="2:7" x14ac:dyDescent="0.25">
      <c r="B295" s="371">
        <f t="shared" si="5"/>
        <v>45576</v>
      </c>
      <c r="C295">
        <v>182.02</v>
      </c>
      <c r="D295" s="372">
        <v>32.009293999999997</v>
      </c>
      <c r="E295" s="372"/>
      <c r="G295" s="372"/>
    </row>
    <row r="296" spans="2:7" x14ac:dyDescent="0.25">
      <c r="B296" s="371">
        <f t="shared" si="5"/>
        <v>45575</v>
      </c>
      <c r="C296">
        <v>182.15</v>
      </c>
      <c r="D296" s="372">
        <v>29.926963000000001</v>
      </c>
      <c r="E296" s="372"/>
      <c r="G296" s="372"/>
    </row>
    <row r="297" spans="2:7" x14ac:dyDescent="0.25">
      <c r="B297" s="371">
        <f t="shared" si="5"/>
        <v>45574</v>
      </c>
      <c r="C297">
        <v>180.75</v>
      </c>
      <c r="D297" s="372">
        <v>27.471640000000001</v>
      </c>
      <c r="E297" s="372"/>
      <c r="G297" s="372"/>
    </row>
    <row r="298" spans="2:7" x14ac:dyDescent="0.25">
      <c r="B298" s="371">
        <f t="shared" si="5"/>
        <v>45573</v>
      </c>
      <c r="C298">
        <v>181.05</v>
      </c>
      <c r="D298" s="372">
        <v>33.670172999999998</v>
      </c>
      <c r="E298" s="372"/>
      <c r="G298" s="372"/>
    </row>
    <row r="299" spans="2:7" x14ac:dyDescent="0.25">
      <c r="B299" s="371">
        <f t="shared" si="5"/>
        <v>45572</v>
      </c>
      <c r="C299">
        <v>183.13</v>
      </c>
      <c r="D299" s="372">
        <v>28.148783999999999</v>
      </c>
      <c r="E299" s="372"/>
      <c r="G299" s="372"/>
    </row>
    <row r="300" spans="2:7" x14ac:dyDescent="0.25">
      <c r="B300" s="371">
        <f t="shared" si="5"/>
        <v>45571</v>
      </c>
      <c r="C300">
        <v>183.15</v>
      </c>
      <c r="D300" s="372">
        <v>50.839129</v>
      </c>
      <c r="E300" s="372"/>
      <c r="G300" s="372"/>
    </row>
    <row r="301" spans="2:7" x14ac:dyDescent="0.25">
      <c r="B301" s="371">
        <f t="shared" si="5"/>
        <v>45570</v>
      </c>
      <c r="C301">
        <v>183.54</v>
      </c>
      <c r="D301" s="372">
        <v>30.511768</v>
      </c>
      <c r="E301" s="372"/>
      <c r="G301" s="372"/>
    </row>
    <row r="302" spans="2:7" x14ac:dyDescent="0.25">
      <c r="B302" s="371">
        <f t="shared" si="5"/>
        <v>45569</v>
      </c>
      <c r="C302">
        <v>184.7</v>
      </c>
      <c r="D302" s="372">
        <v>33.175654999999999</v>
      </c>
      <c r="E302" s="372"/>
      <c r="G302" s="372"/>
    </row>
    <row r="303" spans="2:7" x14ac:dyDescent="0.25">
      <c r="B303" s="371">
        <f t="shared" si="5"/>
        <v>45568</v>
      </c>
      <c r="C303">
        <v>183.63</v>
      </c>
      <c r="D303" s="372">
        <v>38.834449999999997</v>
      </c>
      <c r="E303" s="372"/>
      <c r="G303" s="372"/>
    </row>
    <row r="304" spans="2:7" x14ac:dyDescent="0.25">
      <c r="B304" s="371">
        <f t="shared" si="5"/>
        <v>45567</v>
      </c>
      <c r="C304">
        <v>185.99</v>
      </c>
      <c r="D304" s="372">
        <v>75.459926999999993</v>
      </c>
      <c r="E304" s="372"/>
      <c r="G304" s="372"/>
    </row>
    <row r="305" spans="2:7" x14ac:dyDescent="0.25">
      <c r="B305" s="371">
        <f t="shared" si="5"/>
        <v>45566</v>
      </c>
      <c r="C305">
        <v>187.07</v>
      </c>
      <c r="D305" s="372">
        <v>38.698155</v>
      </c>
      <c r="E305" s="372"/>
      <c r="G305" s="372"/>
    </row>
    <row r="306" spans="2:7" x14ac:dyDescent="0.25">
      <c r="B306" s="371">
        <f t="shared" si="5"/>
        <v>45565</v>
      </c>
      <c r="C306">
        <v>186.57</v>
      </c>
      <c r="D306" s="372">
        <v>24.898613000000001</v>
      </c>
      <c r="E306" s="372"/>
      <c r="G306" s="372"/>
    </row>
    <row r="307" spans="2:7" x14ac:dyDescent="0.25">
      <c r="B307" s="371">
        <f t="shared" si="5"/>
        <v>45564</v>
      </c>
      <c r="C307">
        <v>187.48</v>
      </c>
      <c r="D307" s="372">
        <v>34.141770999999999</v>
      </c>
      <c r="E307" s="372"/>
      <c r="G307" s="372"/>
    </row>
    <row r="308" spans="2:7" x14ac:dyDescent="0.25">
      <c r="B308" s="371">
        <f t="shared" si="5"/>
        <v>45563</v>
      </c>
      <c r="C308">
        <v>189.5</v>
      </c>
      <c r="D308" s="372">
        <v>43.368377000000002</v>
      </c>
      <c r="E308" s="372"/>
      <c r="G308" s="372"/>
    </row>
    <row r="309" spans="2:7" x14ac:dyDescent="0.25">
      <c r="B309" s="371">
        <f t="shared" si="5"/>
        <v>45562</v>
      </c>
      <c r="C309">
        <v>188</v>
      </c>
      <c r="D309" s="372">
        <v>26.13635</v>
      </c>
      <c r="E309" s="372"/>
      <c r="G309" s="372"/>
    </row>
    <row r="310" spans="2:7" x14ac:dyDescent="0.25">
      <c r="B310" s="371">
        <f t="shared" si="5"/>
        <v>45561</v>
      </c>
      <c r="C310">
        <v>188.76</v>
      </c>
      <c r="D310" s="372">
        <v>34.048901999999998</v>
      </c>
      <c r="E310" s="372"/>
      <c r="G310" s="372"/>
    </row>
    <row r="311" spans="2:7" x14ac:dyDescent="0.25">
      <c r="B311" s="371">
        <f t="shared" si="5"/>
        <v>45560</v>
      </c>
      <c r="C311">
        <v>188.7</v>
      </c>
      <c r="D311" s="372">
        <v>34.725295000000003</v>
      </c>
      <c r="E311" s="372"/>
      <c r="G311" s="372"/>
    </row>
    <row r="312" spans="2:7" x14ac:dyDescent="0.25">
      <c r="B312" s="371">
        <f t="shared" si="5"/>
        <v>45559</v>
      </c>
      <c r="C312">
        <v>186.21</v>
      </c>
      <c r="D312" s="372">
        <v>39.172004000000001</v>
      </c>
      <c r="E312" s="372"/>
      <c r="G312" s="372"/>
    </row>
    <row r="313" spans="2:7" x14ac:dyDescent="0.25">
      <c r="B313" s="371">
        <f t="shared" si="5"/>
        <v>45558</v>
      </c>
      <c r="C313">
        <v>184.72</v>
      </c>
      <c r="D313" s="372">
        <v>54.303510000000003</v>
      </c>
      <c r="E313" s="372"/>
      <c r="G313" s="372"/>
    </row>
    <row r="314" spans="2:7" x14ac:dyDescent="0.25">
      <c r="B314" s="371">
        <f t="shared" si="5"/>
        <v>45557</v>
      </c>
      <c r="C314">
        <v>179</v>
      </c>
      <c r="D314" s="372">
        <v>94.645148000000006</v>
      </c>
      <c r="E314" s="372"/>
      <c r="G314" s="372"/>
    </row>
    <row r="315" spans="2:7" x14ac:dyDescent="0.25">
      <c r="B315" s="371">
        <f t="shared" si="5"/>
        <v>45556</v>
      </c>
      <c r="C315">
        <v>175</v>
      </c>
      <c r="D315" s="372">
        <v>94.639786000000001</v>
      </c>
      <c r="E315" s="372"/>
      <c r="G315" s="372"/>
    </row>
    <row r="316" spans="2:7" x14ac:dyDescent="0.25">
      <c r="B316" s="371">
        <f t="shared" si="5"/>
        <v>45555</v>
      </c>
      <c r="C316">
        <v>180.96</v>
      </c>
      <c r="D316" s="372">
        <v>54.063937000000003</v>
      </c>
      <c r="E316" s="372"/>
      <c r="G316" s="372"/>
    </row>
    <row r="317" spans="2:7" x14ac:dyDescent="0.25">
      <c r="B317" s="371">
        <f t="shared" si="5"/>
        <v>45554</v>
      </c>
      <c r="C317">
        <v>179.62</v>
      </c>
      <c r="D317" s="372">
        <v>43.919764999999998</v>
      </c>
      <c r="E317" s="372"/>
      <c r="G317" s="372"/>
    </row>
    <row r="318" spans="2:7" x14ac:dyDescent="0.25">
      <c r="B318" s="371">
        <f t="shared" si="5"/>
        <v>45553</v>
      </c>
      <c r="C318">
        <v>173.67</v>
      </c>
      <c r="D318" s="372">
        <v>49.249389999999998</v>
      </c>
      <c r="E318" s="372"/>
      <c r="G318" s="372"/>
    </row>
    <row r="319" spans="2:7" x14ac:dyDescent="0.25">
      <c r="B319" s="371">
        <f t="shared" si="5"/>
        <v>45552</v>
      </c>
      <c r="C319">
        <v>176.59</v>
      </c>
      <c r="D319" s="372">
        <v>34.185108999999997</v>
      </c>
      <c r="E319" s="372"/>
      <c r="G319" s="372"/>
    </row>
    <row r="320" spans="2:7" x14ac:dyDescent="0.25">
      <c r="B320" s="371">
        <f t="shared" si="5"/>
        <v>45551</v>
      </c>
      <c r="C320">
        <v>179.54</v>
      </c>
      <c r="D320" s="372">
        <v>37.046519000000004</v>
      </c>
      <c r="E320" s="372"/>
      <c r="G320" s="372"/>
    </row>
    <row r="321" spans="2:7" x14ac:dyDescent="0.25">
      <c r="B321" s="371">
        <f t="shared" si="5"/>
        <v>45550</v>
      </c>
      <c r="C321">
        <v>177.23</v>
      </c>
      <c r="D321" s="372">
        <v>37.924889999999998</v>
      </c>
      <c r="E321" s="372"/>
      <c r="G321" s="372"/>
    </row>
    <row r="322" spans="2:7" x14ac:dyDescent="0.25">
      <c r="B322" s="371">
        <f t="shared" si="5"/>
        <v>45549</v>
      </c>
      <c r="C322">
        <v>174.63</v>
      </c>
      <c r="D322" s="372">
        <v>56.000729</v>
      </c>
      <c r="E322" s="372"/>
      <c r="G322" s="372"/>
    </row>
    <row r="323" spans="2:7" x14ac:dyDescent="0.25">
      <c r="B323" s="371">
        <f t="shared" si="5"/>
        <v>45548</v>
      </c>
      <c r="C323">
        <v>179.22</v>
      </c>
      <c r="D323" s="372">
        <v>30.723793000000001</v>
      </c>
      <c r="E323" s="372"/>
      <c r="G323" s="372"/>
    </row>
    <row r="324" spans="2:7" x14ac:dyDescent="0.25">
      <c r="B324" s="371">
        <f t="shared" si="5"/>
        <v>45547</v>
      </c>
      <c r="C324">
        <v>181.28</v>
      </c>
      <c r="D324" s="372">
        <v>31.359673000000001</v>
      </c>
      <c r="E324" s="372"/>
      <c r="G324" s="372"/>
    </row>
    <row r="325" spans="2:7" x14ac:dyDescent="0.25">
      <c r="B325" s="371">
        <f t="shared" ref="B325:B388" si="6">B324-1</f>
        <v>45546</v>
      </c>
      <c r="C325">
        <v>183.32</v>
      </c>
      <c r="D325" s="372">
        <v>32.891264999999997</v>
      </c>
      <c r="E325" s="372"/>
      <c r="G325" s="372"/>
    </row>
    <row r="326" spans="2:7" x14ac:dyDescent="0.25">
      <c r="B326" s="371">
        <f t="shared" si="6"/>
        <v>45545</v>
      </c>
      <c r="C326">
        <v>183.62</v>
      </c>
      <c r="D326" s="372">
        <v>48.052394999999997</v>
      </c>
      <c r="E326" s="372"/>
      <c r="G326" s="372"/>
    </row>
    <row r="327" spans="2:7" x14ac:dyDescent="0.25">
      <c r="B327" s="371">
        <f t="shared" si="6"/>
        <v>45544</v>
      </c>
      <c r="C327">
        <v>186.13</v>
      </c>
      <c r="D327" s="372">
        <v>38.608848999999999</v>
      </c>
      <c r="E327" s="372"/>
      <c r="G327" s="372"/>
    </row>
    <row r="328" spans="2:7" x14ac:dyDescent="0.25">
      <c r="B328" s="371">
        <f t="shared" si="6"/>
        <v>45543</v>
      </c>
      <c r="C328">
        <v>189.05</v>
      </c>
      <c r="D328" s="372">
        <v>40.020741999999998</v>
      </c>
      <c r="E328" s="372"/>
      <c r="G328" s="372"/>
    </row>
    <row r="329" spans="2:7" x14ac:dyDescent="0.25">
      <c r="B329" s="371">
        <f t="shared" si="6"/>
        <v>45542</v>
      </c>
      <c r="C329">
        <v>185.95</v>
      </c>
      <c r="D329" s="372">
        <v>35.879151</v>
      </c>
      <c r="E329" s="372"/>
      <c r="G329" s="372"/>
    </row>
    <row r="330" spans="2:7" x14ac:dyDescent="0.25">
      <c r="B330" s="371">
        <f t="shared" si="6"/>
        <v>45541</v>
      </c>
      <c r="C330">
        <v>185.67</v>
      </c>
      <c r="D330" s="372">
        <v>36.337353999999998</v>
      </c>
      <c r="E330" s="372"/>
      <c r="G330" s="372"/>
    </row>
    <row r="331" spans="2:7" x14ac:dyDescent="0.25">
      <c r="B331" s="371">
        <f t="shared" si="6"/>
        <v>45540</v>
      </c>
      <c r="C331">
        <v>185.19</v>
      </c>
      <c r="D331" s="372">
        <v>38.929087000000003</v>
      </c>
      <c r="E331" s="372"/>
      <c r="G331" s="372"/>
    </row>
    <row r="332" spans="2:7" x14ac:dyDescent="0.25">
      <c r="B332" s="371">
        <f t="shared" si="6"/>
        <v>45539</v>
      </c>
      <c r="C332">
        <v>185.07</v>
      </c>
      <c r="D332" s="372">
        <v>42.072114999999997</v>
      </c>
      <c r="E332" s="372"/>
      <c r="G332" s="372"/>
    </row>
    <row r="333" spans="2:7" x14ac:dyDescent="0.25">
      <c r="B333" s="371">
        <f t="shared" si="6"/>
        <v>45538</v>
      </c>
      <c r="C333">
        <v>180</v>
      </c>
      <c r="D333" s="372">
        <v>41.197087000000003</v>
      </c>
      <c r="E333" s="372"/>
      <c r="G333" s="372"/>
    </row>
    <row r="334" spans="2:7" x14ac:dyDescent="0.25">
      <c r="B334" s="371">
        <f t="shared" si="6"/>
        <v>45537</v>
      </c>
      <c r="C334">
        <v>182.41</v>
      </c>
      <c r="D334" s="372">
        <v>30.368798999999999</v>
      </c>
      <c r="E334" s="372"/>
      <c r="G334" s="372"/>
    </row>
    <row r="335" spans="2:7" x14ac:dyDescent="0.25">
      <c r="B335" s="371">
        <f t="shared" si="6"/>
        <v>45536</v>
      </c>
      <c r="C335">
        <v>180.69</v>
      </c>
      <c r="D335" s="372">
        <v>31.929759000000001</v>
      </c>
      <c r="E335" s="372"/>
      <c r="G335" s="372"/>
    </row>
    <row r="336" spans="2:7" x14ac:dyDescent="0.25">
      <c r="B336" s="371">
        <f t="shared" si="6"/>
        <v>45535</v>
      </c>
      <c r="C336">
        <v>180.97</v>
      </c>
      <c r="D336" s="372">
        <v>28.374496000000001</v>
      </c>
      <c r="E336" s="372"/>
      <c r="G336" s="372"/>
    </row>
    <row r="337" spans="2:7" x14ac:dyDescent="0.25">
      <c r="B337" s="371">
        <f t="shared" si="6"/>
        <v>45534</v>
      </c>
      <c r="C337">
        <v>180.38</v>
      </c>
      <c r="D337" s="372">
        <v>38.051588000000002</v>
      </c>
      <c r="E337" s="372"/>
      <c r="G337" s="372"/>
    </row>
    <row r="338" spans="2:7" x14ac:dyDescent="0.25">
      <c r="B338" s="371">
        <f t="shared" si="6"/>
        <v>45533</v>
      </c>
      <c r="C338">
        <v>179.83</v>
      </c>
      <c r="D338" s="372">
        <v>33.272551</v>
      </c>
      <c r="E338" s="372"/>
      <c r="G338" s="372"/>
    </row>
    <row r="339" spans="2:7" x14ac:dyDescent="0.25">
      <c r="B339" s="371">
        <f t="shared" si="6"/>
        <v>45532</v>
      </c>
      <c r="C339">
        <v>178.3</v>
      </c>
      <c r="D339" s="372">
        <v>29.658982000000002</v>
      </c>
      <c r="E339" s="372"/>
      <c r="G339" s="372"/>
    </row>
    <row r="340" spans="2:7" x14ac:dyDescent="0.25">
      <c r="B340" s="371">
        <f t="shared" si="6"/>
        <v>45531</v>
      </c>
      <c r="C340">
        <v>179.71</v>
      </c>
      <c r="D340" s="372">
        <v>29.815463999999999</v>
      </c>
      <c r="E340" s="372"/>
      <c r="G340" s="372"/>
    </row>
    <row r="341" spans="2:7" x14ac:dyDescent="0.25">
      <c r="B341" s="371">
        <f t="shared" si="6"/>
        <v>45530</v>
      </c>
      <c r="C341">
        <v>178.87</v>
      </c>
      <c r="D341" s="372">
        <v>27.995377999999999</v>
      </c>
      <c r="E341" s="372"/>
      <c r="G341" s="372"/>
    </row>
    <row r="342" spans="2:7" x14ac:dyDescent="0.25">
      <c r="B342" s="371">
        <f t="shared" si="6"/>
        <v>45529</v>
      </c>
      <c r="C342">
        <v>178.15</v>
      </c>
      <c r="D342" s="372">
        <v>32.82432</v>
      </c>
      <c r="E342" s="372"/>
      <c r="G342" s="372"/>
    </row>
    <row r="343" spans="2:7" x14ac:dyDescent="0.25">
      <c r="B343" s="371">
        <f t="shared" si="6"/>
        <v>45528</v>
      </c>
      <c r="C343">
        <v>178.15</v>
      </c>
      <c r="D343" s="372">
        <v>29.947150000000001</v>
      </c>
      <c r="E343" s="372"/>
      <c r="G343" s="372"/>
    </row>
    <row r="344" spans="2:7" x14ac:dyDescent="0.25">
      <c r="B344" s="371">
        <f t="shared" si="6"/>
        <v>45527</v>
      </c>
      <c r="C344">
        <v>175.9</v>
      </c>
      <c r="D344" s="372">
        <v>26.880893</v>
      </c>
      <c r="E344" s="372"/>
      <c r="G344" s="372"/>
    </row>
    <row r="345" spans="2:7" x14ac:dyDescent="0.25">
      <c r="B345" s="371">
        <f t="shared" si="6"/>
        <v>45526</v>
      </c>
      <c r="C345">
        <v>174.48</v>
      </c>
      <c r="D345" s="372">
        <v>31.250688</v>
      </c>
      <c r="E345" s="372"/>
      <c r="G345" s="372"/>
    </row>
    <row r="346" spans="2:7" x14ac:dyDescent="0.25">
      <c r="B346" s="371">
        <f t="shared" si="6"/>
        <v>45525</v>
      </c>
      <c r="C346">
        <v>174.42</v>
      </c>
      <c r="D346" s="372">
        <v>72.147390000000001</v>
      </c>
      <c r="E346" s="372"/>
      <c r="G346" s="372"/>
    </row>
    <row r="347" spans="2:7" x14ac:dyDescent="0.25">
      <c r="B347" s="371">
        <f t="shared" si="6"/>
        <v>45524</v>
      </c>
      <c r="C347">
        <v>178.75</v>
      </c>
      <c r="D347" s="372">
        <v>43.528139000000003</v>
      </c>
      <c r="E347" s="372"/>
      <c r="G347" s="372"/>
    </row>
    <row r="348" spans="2:7" x14ac:dyDescent="0.25">
      <c r="B348" s="371">
        <f t="shared" si="6"/>
        <v>45523</v>
      </c>
      <c r="C348">
        <v>176.56</v>
      </c>
      <c r="D348" s="372">
        <v>30.596153000000001</v>
      </c>
      <c r="E348" s="372"/>
      <c r="G348" s="372"/>
    </row>
    <row r="349" spans="2:7" x14ac:dyDescent="0.25">
      <c r="B349" s="371">
        <f t="shared" si="6"/>
        <v>45522</v>
      </c>
      <c r="C349">
        <v>175.39</v>
      </c>
      <c r="D349" s="372">
        <v>35.308321999999997</v>
      </c>
      <c r="E349" s="372"/>
      <c r="G349" s="372"/>
    </row>
    <row r="350" spans="2:7" x14ac:dyDescent="0.25">
      <c r="B350" s="371">
        <f t="shared" si="6"/>
        <v>45521</v>
      </c>
      <c r="C350">
        <v>171.96</v>
      </c>
      <c r="D350" s="372">
        <v>28.285183</v>
      </c>
      <c r="E350" s="372"/>
      <c r="G350" s="372"/>
    </row>
    <row r="351" spans="2:7" x14ac:dyDescent="0.25">
      <c r="B351" s="371">
        <f t="shared" si="6"/>
        <v>45520</v>
      </c>
      <c r="C351">
        <v>175.35</v>
      </c>
      <c r="D351" s="372">
        <v>37.893242000000001</v>
      </c>
      <c r="E351" s="372"/>
      <c r="G351" s="372"/>
    </row>
    <row r="352" spans="2:7" x14ac:dyDescent="0.25">
      <c r="B352" s="371">
        <f t="shared" si="6"/>
        <v>45519</v>
      </c>
      <c r="C352">
        <v>176.82</v>
      </c>
      <c r="D352" s="372">
        <v>34.063282999999998</v>
      </c>
      <c r="E352" s="372"/>
      <c r="G352" s="372"/>
    </row>
    <row r="353" spans="2:7" x14ac:dyDescent="0.25">
      <c r="B353" s="371">
        <f t="shared" si="6"/>
        <v>45518</v>
      </c>
      <c r="C353">
        <v>173.51</v>
      </c>
      <c r="D353" s="372">
        <v>32.090926000000003</v>
      </c>
      <c r="E353" s="372"/>
      <c r="G353" s="372"/>
    </row>
    <row r="354" spans="2:7" x14ac:dyDescent="0.25">
      <c r="B354" s="371">
        <f t="shared" si="6"/>
        <v>45517</v>
      </c>
      <c r="C354">
        <v>174.12</v>
      </c>
      <c r="D354" s="372">
        <v>37.228343000000002</v>
      </c>
      <c r="E354" s="372"/>
      <c r="G354" s="372"/>
    </row>
    <row r="355" spans="2:7" x14ac:dyDescent="0.25">
      <c r="B355" s="371">
        <f t="shared" si="6"/>
        <v>45516</v>
      </c>
      <c r="C355">
        <v>177.58</v>
      </c>
      <c r="D355" s="372">
        <v>37.381520000000002</v>
      </c>
      <c r="E355" s="372"/>
      <c r="G355" s="372"/>
    </row>
    <row r="356" spans="2:7" x14ac:dyDescent="0.25">
      <c r="B356" s="371">
        <f t="shared" si="6"/>
        <v>45515</v>
      </c>
      <c r="C356">
        <v>178.22</v>
      </c>
      <c r="D356" s="372">
        <v>31.981152000000002</v>
      </c>
      <c r="E356" s="372"/>
      <c r="G356" s="372"/>
    </row>
    <row r="357" spans="2:7" x14ac:dyDescent="0.25">
      <c r="B357" s="371">
        <f t="shared" si="6"/>
        <v>45514</v>
      </c>
      <c r="C357">
        <v>176.76</v>
      </c>
      <c r="D357" s="372">
        <v>53.805359000000003</v>
      </c>
      <c r="E357" s="372"/>
      <c r="G357" s="372"/>
    </row>
    <row r="358" spans="2:7" x14ac:dyDescent="0.25">
      <c r="B358" s="371">
        <f t="shared" si="6"/>
        <v>45513</v>
      </c>
      <c r="C358">
        <v>173.16</v>
      </c>
      <c r="D358" s="372">
        <v>28.180482000000001</v>
      </c>
      <c r="E358" s="372"/>
      <c r="G358" s="372"/>
    </row>
    <row r="359" spans="2:7" x14ac:dyDescent="0.25">
      <c r="B359" s="371">
        <f t="shared" si="6"/>
        <v>45512</v>
      </c>
      <c r="C359">
        <v>173.54</v>
      </c>
      <c r="D359" s="372">
        <v>31.141732000000001</v>
      </c>
      <c r="E359" s="372"/>
      <c r="G359" s="372"/>
    </row>
    <row r="360" spans="2:7" x14ac:dyDescent="0.25">
      <c r="B360" s="371">
        <f t="shared" si="6"/>
        <v>45511</v>
      </c>
      <c r="C360">
        <v>174.73</v>
      </c>
      <c r="D360" s="372">
        <v>44.368614000000001</v>
      </c>
      <c r="E360" s="372"/>
      <c r="G360" s="372"/>
    </row>
    <row r="361" spans="2:7" x14ac:dyDescent="0.25">
      <c r="B361" s="371">
        <f t="shared" si="6"/>
        <v>45510</v>
      </c>
      <c r="C361">
        <v>174.99</v>
      </c>
      <c r="D361" s="372">
        <v>59.715243000000001</v>
      </c>
      <c r="E361" s="372"/>
      <c r="G361" s="372"/>
    </row>
    <row r="362" spans="2:7" x14ac:dyDescent="0.25">
      <c r="B362" s="371">
        <f t="shared" si="6"/>
        <v>45509</v>
      </c>
      <c r="C362">
        <v>174.58</v>
      </c>
      <c r="D362" s="372">
        <v>55.392353999999997</v>
      </c>
      <c r="E362" s="372"/>
      <c r="G362" s="372"/>
    </row>
    <row r="363" spans="2:7" x14ac:dyDescent="0.25">
      <c r="B363" s="371">
        <f t="shared" si="6"/>
        <v>45508</v>
      </c>
      <c r="C363">
        <v>168.59</v>
      </c>
      <c r="D363" s="372">
        <v>44.575623</v>
      </c>
      <c r="E363" s="372"/>
      <c r="G363" s="372"/>
    </row>
    <row r="364" spans="2:7" x14ac:dyDescent="0.25">
      <c r="B364" s="371">
        <f t="shared" si="6"/>
        <v>45507</v>
      </c>
      <c r="C364">
        <v>167.08</v>
      </c>
      <c r="D364" s="372">
        <v>41.980325999999998</v>
      </c>
      <c r="E364" s="372"/>
      <c r="G364" s="372"/>
    </row>
    <row r="365" spans="2:7" x14ac:dyDescent="0.25">
      <c r="B365" s="371">
        <f t="shared" si="6"/>
        <v>45506</v>
      </c>
      <c r="C365">
        <v>169.51</v>
      </c>
      <c r="D365" s="372">
        <v>48.107743999999997</v>
      </c>
      <c r="E365" s="372"/>
      <c r="G365" s="372"/>
    </row>
    <row r="366" spans="2:7" x14ac:dyDescent="0.25">
      <c r="B366" s="371">
        <f t="shared" si="6"/>
        <v>45505</v>
      </c>
      <c r="C366">
        <v>169.8</v>
      </c>
      <c r="D366" s="372">
        <v>49.855195999999999</v>
      </c>
      <c r="E366" s="372"/>
      <c r="G366" s="372"/>
    </row>
    <row r="367" spans="2:7" x14ac:dyDescent="0.25">
      <c r="B367" s="371">
        <f t="shared" si="6"/>
        <v>45504</v>
      </c>
      <c r="C367">
        <v>170.98</v>
      </c>
      <c r="D367" s="372">
        <v>42.815544000000003</v>
      </c>
      <c r="E367" s="372"/>
      <c r="G367" s="372"/>
    </row>
    <row r="368" spans="2:7" x14ac:dyDescent="0.25">
      <c r="B368" s="371">
        <f t="shared" si="6"/>
        <v>45503</v>
      </c>
      <c r="C368">
        <v>168.64</v>
      </c>
      <c r="D368" s="372">
        <v>56.345122000000003</v>
      </c>
      <c r="E368" s="372"/>
      <c r="G368" s="372"/>
    </row>
    <row r="369" spans="2:7" x14ac:dyDescent="0.25">
      <c r="B369" s="371">
        <f t="shared" si="6"/>
        <v>45502</v>
      </c>
      <c r="C369">
        <v>172.34</v>
      </c>
      <c r="D369" s="372">
        <v>51.050440000000002</v>
      </c>
      <c r="E369" s="372"/>
      <c r="G369" s="372"/>
    </row>
    <row r="370" spans="2:7" x14ac:dyDescent="0.25">
      <c r="B370" s="371">
        <f t="shared" si="6"/>
        <v>45501</v>
      </c>
      <c r="C370">
        <v>174.45</v>
      </c>
      <c r="D370" s="372">
        <v>56.985985999999997</v>
      </c>
      <c r="E370" s="372"/>
      <c r="G370" s="372"/>
    </row>
    <row r="371" spans="2:7" x14ac:dyDescent="0.25">
      <c r="B371" s="371">
        <f t="shared" si="6"/>
        <v>45500</v>
      </c>
      <c r="C371">
        <v>169.84</v>
      </c>
      <c r="D371" s="372">
        <v>42.316454</v>
      </c>
      <c r="E371" s="372"/>
      <c r="G371" s="372"/>
    </row>
    <row r="372" spans="2:7" x14ac:dyDescent="0.25">
      <c r="B372" s="371">
        <f t="shared" si="6"/>
        <v>45499</v>
      </c>
      <c r="C372">
        <v>170.53</v>
      </c>
      <c r="D372" s="372">
        <v>47.174059999999997</v>
      </c>
      <c r="E372" s="372"/>
      <c r="G372" s="372"/>
    </row>
    <row r="373" spans="2:7" x14ac:dyDescent="0.25">
      <c r="B373" s="371">
        <f t="shared" si="6"/>
        <v>45498</v>
      </c>
      <c r="C373">
        <v>169.15</v>
      </c>
      <c r="D373" s="372">
        <v>42.505518000000002</v>
      </c>
      <c r="E373" s="372"/>
      <c r="G373" s="372"/>
    </row>
    <row r="374" spans="2:7" x14ac:dyDescent="0.25">
      <c r="B374" s="371">
        <f t="shared" si="6"/>
        <v>45497</v>
      </c>
      <c r="C374">
        <v>170.31</v>
      </c>
      <c r="D374" s="372">
        <v>55.081296999999999</v>
      </c>
      <c r="E374" s="372"/>
      <c r="G374" s="372"/>
    </row>
    <row r="375" spans="2:7" x14ac:dyDescent="0.25">
      <c r="B375" s="371">
        <f t="shared" si="6"/>
        <v>45496</v>
      </c>
      <c r="C375">
        <v>171.81</v>
      </c>
      <c r="D375" s="372">
        <v>117.21831299999999</v>
      </c>
      <c r="E375" s="372"/>
      <c r="G375" s="372"/>
    </row>
    <row r="376" spans="2:7" x14ac:dyDescent="0.25">
      <c r="B376" s="371">
        <f t="shared" si="6"/>
        <v>45495</v>
      </c>
      <c r="C376">
        <v>159.28</v>
      </c>
      <c r="D376" s="372">
        <v>76.542418999999995</v>
      </c>
      <c r="E376" s="372"/>
      <c r="G376" s="372"/>
    </row>
    <row r="377" spans="2:7" x14ac:dyDescent="0.25">
      <c r="B377" s="371">
        <f t="shared" si="6"/>
        <v>45494</v>
      </c>
      <c r="C377">
        <v>155.19999999999999</v>
      </c>
      <c r="D377" s="372">
        <v>50.284371</v>
      </c>
      <c r="E377" s="372"/>
      <c r="G377" s="372"/>
    </row>
    <row r="378" spans="2:7" x14ac:dyDescent="0.25">
      <c r="B378" s="371">
        <f t="shared" si="6"/>
        <v>45493</v>
      </c>
      <c r="C378">
        <v>159</v>
      </c>
      <c r="D378" s="372">
        <v>45.207430000000002</v>
      </c>
      <c r="E378" s="372"/>
      <c r="G378" s="372"/>
    </row>
    <row r="379" spans="2:7" x14ac:dyDescent="0.25">
      <c r="B379" s="371">
        <f t="shared" si="6"/>
        <v>45492</v>
      </c>
      <c r="C379">
        <v>161.26</v>
      </c>
      <c r="D379" s="372">
        <v>45.270384999999997</v>
      </c>
      <c r="E379" s="372"/>
      <c r="G379" s="372"/>
    </row>
    <row r="380" spans="2:7" x14ac:dyDescent="0.25">
      <c r="B380" s="371">
        <f t="shared" si="6"/>
        <v>45491</v>
      </c>
      <c r="C380">
        <v>159.12</v>
      </c>
      <c r="D380" s="372">
        <v>51.047353000000001</v>
      </c>
      <c r="E380" s="372"/>
      <c r="G380" s="372"/>
    </row>
    <row r="381" spans="2:7" x14ac:dyDescent="0.25">
      <c r="B381" s="371">
        <f t="shared" si="6"/>
        <v>45490</v>
      </c>
      <c r="C381">
        <v>157.75</v>
      </c>
      <c r="D381" s="372">
        <v>43.638592000000003</v>
      </c>
      <c r="E381" s="372"/>
      <c r="G381" s="372"/>
    </row>
    <row r="382" spans="2:7" x14ac:dyDescent="0.25">
      <c r="B382" s="371">
        <f t="shared" si="6"/>
        <v>45489</v>
      </c>
      <c r="C382">
        <v>156.87</v>
      </c>
      <c r="D382" s="372">
        <v>47.636724999999998</v>
      </c>
      <c r="E382" s="372"/>
      <c r="G382" s="372"/>
    </row>
    <row r="383" spans="2:7" x14ac:dyDescent="0.25">
      <c r="B383" s="371">
        <f t="shared" si="6"/>
        <v>45488</v>
      </c>
      <c r="C383">
        <v>156.02000000000001</v>
      </c>
      <c r="D383" s="372">
        <v>37.986038999999998</v>
      </c>
      <c r="E383" s="372"/>
      <c r="G383" s="372"/>
    </row>
    <row r="384" spans="2:7" x14ac:dyDescent="0.25">
      <c r="B384" s="371">
        <f t="shared" si="6"/>
        <v>45487</v>
      </c>
      <c r="C384">
        <v>154.78</v>
      </c>
      <c r="D384" s="372">
        <v>43.687468000000003</v>
      </c>
      <c r="E384" s="372"/>
      <c r="G384" s="372"/>
    </row>
    <row r="385" spans="2:7" x14ac:dyDescent="0.25">
      <c r="B385" s="371">
        <f t="shared" si="6"/>
        <v>45486</v>
      </c>
      <c r="C385">
        <v>155.34</v>
      </c>
      <c r="D385" s="372">
        <v>51.651628000000002</v>
      </c>
      <c r="E385" s="372"/>
      <c r="G385" s="372"/>
    </row>
    <row r="386" spans="2:7" x14ac:dyDescent="0.25">
      <c r="B386" s="371">
        <f t="shared" si="6"/>
        <v>45485</v>
      </c>
      <c r="C386">
        <v>153.5</v>
      </c>
      <c r="D386" s="372">
        <v>37.850245000000001</v>
      </c>
      <c r="E386" s="372"/>
      <c r="G386" s="372"/>
    </row>
    <row r="387" spans="2:7" x14ac:dyDescent="0.25">
      <c r="B387" s="371">
        <f t="shared" si="6"/>
        <v>45484</v>
      </c>
      <c r="C387">
        <v>151.71</v>
      </c>
      <c r="D387" s="372">
        <v>34.953363000000003</v>
      </c>
      <c r="E387" s="372"/>
      <c r="G387" s="372"/>
    </row>
    <row r="388" spans="2:7" x14ac:dyDescent="0.25">
      <c r="B388" s="371">
        <f t="shared" si="6"/>
        <v>45483</v>
      </c>
      <c r="C388">
        <v>153.16</v>
      </c>
      <c r="D388" s="372">
        <v>41.384636</v>
      </c>
      <c r="E388" s="372"/>
      <c r="G388" s="372"/>
    </row>
    <row r="389" spans="2:7" x14ac:dyDescent="0.25">
      <c r="B389" s="371">
        <f t="shared" ref="B389:B452" si="7">B388-1</f>
        <v>45482</v>
      </c>
      <c r="C389">
        <v>154.62</v>
      </c>
      <c r="D389" s="372">
        <v>40.484155000000001</v>
      </c>
      <c r="E389" s="372"/>
      <c r="G389" s="372"/>
    </row>
    <row r="390" spans="2:7" x14ac:dyDescent="0.25">
      <c r="B390" s="371">
        <f t="shared" si="7"/>
        <v>45481</v>
      </c>
      <c r="C390">
        <v>155.18</v>
      </c>
      <c r="D390" s="372">
        <v>49.072690999999999</v>
      </c>
      <c r="E390" s="372"/>
      <c r="G390" s="372"/>
    </row>
    <row r="391" spans="2:7" x14ac:dyDescent="0.25">
      <c r="B391" s="371">
        <f t="shared" si="7"/>
        <v>45480</v>
      </c>
      <c r="C391">
        <v>153.72999999999999</v>
      </c>
      <c r="D391" s="372">
        <v>44.42183</v>
      </c>
      <c r="E391" s="372"/>
      <c r="G391" s="372"/>
    </row>
    <row r="392" spans="2:7" x14ac:dyDescent="0.25">
      <c r="B392" s="371">
        <f t="shared" si="7"/>
        <v>45479</v>
      </c>
      <c r="C392">
        <v>151.37</v>
      </c>
      <c r="D392" s="372">
        <v>43.812567000000001</v>
      </c>
      <c r="E392" s="372"/>
      <c r="G392" s="372"/>
    </row>
    <row r="393" spans="2:7" x14ac:dyDescent="0.25">
      <c r="B393" s="371">
        <f t="shared" si="7"/>
        <v>45478</v>
      </c>
      <c r="C393">
        <v>149.1</v>
      </c>
      <c r="D393" s="372">
        <v>46.757052999999999</v>
      </c>
      <c r="E393" s="372"/>
      <c r="G393" s="372"/>
    </row>
    <row r="394" spans="2:7" x14ac:dyDescent="0.25">
      <c r="B394" s="371">
        <f t="shared" si="7"/>
        <v>45477</v>
      </c>
      <c r="C394">
        <v>145.24</v>
      </c>
      <c r="D394" s="372">
        <v>44.770342999999997</v>
      </c>
      <c r="E394" s="372"/>
      <c r="G394" s="372"/>
    </row>
    <row r="395" spans="2:7" x14ac:dyDescent="0.25">
      <c r="B395" s="371">
        <f t="shared" si="7"/>
        <v>45476</v>
      </c>
      <c r="C395">
        <v>144.57</v>
      </c>
      <c r="D395" s="372">
        <v>56.039807000000003</v>
      </c>
      <c r="E395" s="372"/>
      <c r="G395" s="372"/>
    </row>
    <row r="396" spans="2:7" x14ac:dyDescent="0.25">
      <c r="B396" s="371">
        <f t="shared" si="7"/>
        <v>45475</v>
      </c>
      <c r="C396">
        <v>148.47</v>
      </c>
      <c r="D396" s="372">
        <v>49.425494999999998</v>
      </c>
      <c r="E396" s="372"/>
      <c r="G396" s="372"/>
    </row>
    <row r="397" spans="2:7" x14ac:dyDescent="0.25">
      <c r="B397" s="371">
        <f t="shared" si="7"/>
        <v>45474</v>
      </c>
      <c r="C397">
        <v>149.93</v>
      </c>
      <c r="D397" s="372">
        <v>47.339424000000001</v>
      </c>
      <c r="E397" s="372"/>
      <c r="G397" s="372"/>
    </row>
    <row r="398" spans="2:7" x14ac:dyDescent="0.25">
      <c r="B398" s="371">
        <f t="shared" si="7"/>
        <v>45473</v>
      </c>
      <c r="C398">
        <v>151.94</v>
      </c>
      <c r="D398" s="372">
        <v>39.823203999999997</v>
      </c>
      <c r="E398" s="372"/>
      <c r="G398" s="372"/>
    </row>
    <row r="399" spans="2:7" x14ac:dyDescent="0.25">
      <c r="B399" s="371">
        <f t="shared" si="7"/>
        <v>45472</v>
      </c>
      <c r="C399">
        <v>153.38</v>
      </c>
      <c r="D399" s="372">
        <v>27.057002000000001</v>
      </c>
      <c r="E399" s="372"/>
      <c r="G399" s="372"/>
    </row>
    <row r="400" spans="2:7" x14ac:dyDescent="0.25">
      <c r="B400" s="371">
        <f t="shared" si="7"/>
        <v>45471</v>
      </c>
      <c r="C400">
        <v>153.34</v>
      </c>
      <c r="D400" s="372">
        <v>31.242664000000001</v>
      </c>
      <c r="E400" s="372"/>
      <c r="G400" s="372"/>
    </row>
    <row r="401" spans="2:7" x14ac:dyDescent="0.25">
      <c r="B401" s="371">
        <f t="shared" si="7"/>
        <v>45470</v>
      </c>
      <c r="C401">
        <v>153.41</v>
      </c>
      <c r="D401" s="372">
        <v>25.067222000000001</v>
      </c>
      <c r="E401" s="372"/>
      <c r="G401" s="372"/>
    </row>
    <row r="402" spans="2:7" x14ac:dyDescent="0.25">
      <c r="B402" s="371">
        <f t="shared" si="7"/>
        <v>45469</v>
      </c>
      <c r="C402">
        <v>153.41999999999999</v>
      </c>
      <c r="D402" s="372">
        <v>29.514092999999999</v>
      </c>
      <c r="E402" s="372"/>
      <c r="G402" s="372"/>
    </row>
    <row r="403" spans="2:7" x14ac:dyDescent="0.25">
      <c r="B403" s="371">
        <f t="shared" si="7"/>
        <v>45468</v>
      </c>
      <c r="C403">
        <v>153.84</v>
      </c>
      <c r="D403" s="372">
        <v>36.305732999999996</v>
      </c>
      <c r="E403" s="372"/>
      <c r="G403" s="372"/>
    </row>
    <row r="404" spans="2:7" x14ac:dyDescent="0.25">
      <c r="B404" s="371">
        <f t="shared" si="7"/>
        <v>45467</v>
      </c>
      <c r="C404">
        <v>152.12</v>
      </c>
      <c r="D404" s="372">
        <v>50.322105999999998</v>
      </c>
      <c r="E404" s="372"/>
      <c r="G404" s="372"/>
    </row>
    <row r="405" spans="2:7" x14ac:dyDescent="0.25">
      <c r="B405" s="371">
        <f t="shared" si="7"/>
        <v>45466</v>
      </c>
      <c r="C405">
        <v>153.79</v>
      </c>
      <c r="D405" s="372">
        <v>42.891255999999998</v>
      </c>
      <c r="E405" s="372"/>
      <c r="G405" s="372"/>
    </row>
    <row r="406" spans="2:7" x14ac:dyDescent="0.25">
      <c r="B406" s="371">
        <f t="shared" si="7"/>
        <v>45465</v>
      </c>
      <c r="C406">
        <v>154.07</v>
      </c>
      <c r="D406" s="372">
        <v>62.512827999999999</v>
      </c>
      <c r="E406" s="372"/>
      <c r="G406" s="372"/>
    </row>
    <row r="407" spans="2:7" x14ac:dyDescent="0.25">
      <c r="B407" s="371">
        <f t="shared" si="7"/>
        <v>45464</v>
      </c>
      <c r="C407">
        <v>149.97</v>
      </c>
      <c r="D407" s="372">
        <v>110.089342</v>
      </c>
      <c r="E407" s="372"/>
      <c r="G407" s="372"/>
    </row>
    <row r="408" spans="2:7" x14ac:dyDescent="0.25">
      <c r="B408" s="371">
        <f t="shared" si="7"/>
        <v>45463</v>
      </c>
      <c r="C408">
        <v>147.41999999999999</v>
      </c>
      <c r="D408" s="372">
        <v>58.400848000000003</v>
      </c>
      <c r="E408" s="372"/>
      <c r="G408" s="372"/>
    </row>
    <row r="409" spans="2:7" x14ac:dyDescent="0.25">
      <c r="B409" s="371">
        <f t="shared" si="7"/>
        <v>45462</v>
      </c>
      <c r="C409">
        <v>148.84</v>
      </c>
      <c r="D409" s="372">
        <v>52.766196000000001</v>
      </c>
      <c r="E409" s="372"/>
      <c r="G409" s="372"/>
    </row>
    <row r="410" spans="2:7" x14ac:dyDescent="0.25">
      <c r="B410" s="371">
        <f t="shared" si="7"/>
        <v>45461</v>
      </c>
      <c r="C410">
        <v>147.47999999999999</v>
      </c>
      <c r="D410" s="372">
        <v>44.944263999999997</v>
      </c>
      <c r="E410" s="372"/>
      <c r="G410" s="372"/>
    </row>
    <row r="411" spans="2:7" x14ac:dyDescent="0.25">
      <c r="B411" s="371">
        <f t="shared" si="7"/>
        <v>45460</v>
      </c>
      <c r="C411">
        <v>145.88999999999999</v>
      </c>
      <c r="D411" s="372">
        <v>50.907288000000001</v>
      </c>
      <c r="E411" s="372"/>
      <c r="G411" s="372"/>
    </row>
    <row r="412" spans="2:7" x14ac:dyDescent="0.25">
      <c r="B412" s="371">
        <f t="shared" si="7"/>
        <v>45459</v>
      </c>
      <c r="C412">
        <v>147.41999999999999</v>
      </c>
      <c r="D412" s="372">
        <v>41.905965000000002</v>
      </c>
      <c r="E412" s="372"/>
      <c r="G412" s="372"/>
    </row>
    <row r="413" spans="2:7" x14ac:dyDescent="0.25">
      <c r="B413" s="371">
        <f t="shared" si="7"/>
        <v>45458</v>
      </c>
      <c r="C413">
        <v>146.88</v>
      </c>
      <c r="D413" s="372">
        <v>52.352829999999997</v>
      </c>
      <c r="E413" s="372"/>
      <c r="G413" s="372"/>
    </row>
    <row r="414" spans="2:7" x14ac:dyDescent="0.25">
      <c r="B414" s="371">
        <f t="shared" si="7"/>
        <v>45457</v>
      </c>
      <c r="C414">
        <v>144.52000000000001</v>
      </c>
      <c r="D414" s="372">
        <v>39.481034000000001</v>
      </c>
      <c r="E414" s="372"/>
      <c r="G414" s="372"/>
    </row>
    <row r="415" spans="2:7" x14ac:dyDescent="0.25">
      <c r="B415" s="371">
        <f t="shared" si="7"/>
        <v>45456</v>
      </c>
      <c r="C415">
        <v>146.88</v>
      </c>
      <c r="D415" s="372">
        <v>46.822411000000002</v>
      </c>
      <c r="E415" s="372"/>
      <c r="G415" s="372"/>
    </row>
    <row r="416" spans="2:7" x14ac:dyDescent="0.25">
      <c r="B416" s="371">
        <f t="shared" si="7"/>
        <v>45455</v>
      </c>
      <c r="C416">
        <v>144.84</v>
      </c>
      <c r="D416" s="372">
        <v>48.294243999999999</v>
      </c>
      <c r="E416" s="372"/>
      <c r="G416" s="372"/>
    </row>
    <row r="417" spans="2:7" x14ac:dyDescent="0.25">
      <c r="B417" s="371">
        <f t="shared" si="7"/>
        <v>45454</v>
      </c>
      <c r="C417">
        <v>147.03</v>
      </c>
      <c r="D417" s="372">
        <v>39.951833000000001</v>
      </c>
      <c r="E417" s="372"/>
      <c r="G417" s="372"/>
    </row>
    <row r="418" spans="2:7" x14ac:dyDescent="0.25">
      <c r="B418" s="371">
        <f t="shared" si="7"/>
        <v>45453</v>
      </c>
      <c r="C418">
        <v>146.09</v>
      </c>
      <c r="D418" s="372">
        <v>65.814021999999994</v>
      </c>
      <c r="E418" s="372"/>
      <c r="G418" s="372"/>
    </row>
    <row r="419" spans="2:7" x14ac:dyDescent="0.25">
      <c r="B419" s="371">
        <f t="shared" si="7"/>
        <v>45452</v>
      </c>
      <c r="C419">
        <v>146.32</v>
      </c>
      <c r="D419" s="372">
        <v>40.610906999999997</v>
      </c>
      <c r="E419" s="372"/>
      <c r="G419" s="372"/>
    </row>
    <row r="420" spans="2:7" x14ac:dyDescent="0.25">
      <c r="B420" s="371">
        <f t="shared" si="7"/>
        <v>45451</v>
      </c>
      <c r="C420">
        <v>147.03</v>
      </c>
      <c r="D420" s="372">
        <v>42.711682000000003</v>
      </c>
      <c r="E420" s="372"/>
      <c r="G420" s="372"/>
    </row>
    <row r="421" spans="2:7" x14ac:dyDescent="0.25">
      <c r="B421" s="371">
        <f t="shared" si="7"/>
        <v>45450</v>
      </c>
      <c r="C421">
        <v>147.72999999999999</v>
      </c>
      <c r="D421" s="372">
        <v>53.762428</v>
      </c>
      <c r="E421" s="372"/>
      <c r="G421" s="372"/>
    </row>
    <row r="422" spans="2:7" x14ac:dyDescent="0.25">
      <c r="B422" s="371">
        <f t="shared" si="7"/>
        <v>45449</v>
      </c>
      <c r="C422">
        <v>146.74</v>
      </c>
      <c r="D422" s="372">
        <v>22.378378999999999</v>
      </c>
      <c r="E422" s="372"/>
      <c r="G422" s="372"/>
    </row>
    <row r="423" spans="2:7" x14ac:dyDescent="0.25">
      <c r="B423" s="371">
        <f t="shared" si="7"/>
        <v>45448</v>
      </c>
      <c r="C423">
        <v>146.71</v>
      </c>
      <c r="D423" s="372">
        <v>45.700001999999998</v>
      </c>
      <c r="E423" s="372"/>
      <c r="G423" s="372"/>
    </row>
    <row r="424" spans="2:7" x14ac:dyDescent="0.25">
      <c r="B424" s="371">
        <f t="shared" si="7"/>
        <v>45447</v>
      </c>
      <c r="C424">
        <v>143.9</v>
      </c>
      <c r="D424" s="372">
        <v>71.225992000000005</v>
      </c>
      <c r="E424" s="372"/>
      <c r="G424" s="372"/>
    </row>
    <row r="425" spans="2:7" x14ac:dyDescent="0.25">
      <c r="B425" s="371">
        <f t="shared" si="7"/>
        <v>45446</v>
      </c>
      <c r="C425">
        <v>146.13</v>
      </c>
      <c r="D425" s="372">
        <v>41.978766</v>
      </c>
      <c r="E425" s="372"/>
      <c r="G425" s="372"/>
    </row>
    <row r="426" spans="2:7" x14ac:dyDescent="0.25">
      <c r="B426" s="371">
        <f t="shared" si="7"/>
        <v>45445</v>
      </c>
      <c r="C426">
        <v>145.18</v>
      </c>
      <c r="D426" s="372">
        <v>49.678437000000002</v>
      </c>
      <c r="E426" s="372"/>
      <c r="G426" s="372"/>
    </row>
    <row r="427" spans="2:7" x14ac:dyDescent="0.25">
      <c r="B427" s="371">
        <f t="shared" si="7"/>
        <v>45444</v>
      </c>
      <c r="C427">
        <v>142.83000000000001</v>
      </c>
      <c r="D427" s="372">
        <v>49.653511999999999</v>
      </c>
      <c r="E427" s="372"/>
      <c r="G427" s="372"/>
    </row>
    <row r="428" spans="2:7" x14ac:dyDescent="0.25">
      <c r="B428" s="371">
        <f t="shared" si="7"/>
        <v>45443</v>
      </c>
      <c r="C428">
        <v>143.19999999999999</v>
      </c>
      <c r="D428" s="372">
        <v>63.875720000000001</v>
      </c>
      <c r="E428" s="372"/>
      <c r="G428" s="372"/>
    </row>
    <row r="429" spans="2:7" x14ac:dyDescent="0.25">
      <c r="B429" s="371">
        <f t="shared" si="7"/>
        <v>45442</v>
      </c>
      <c r="C429">
        <v>145.80000000000001</v>
      </c>
      <c r="D429" s="372">
        <v>56.674551000000001</v>
      </c>
      <c r="E429" s="372"/>
      <c r="G429" s="372"/>
    </row>
    <row r="430" spans="2:7" x14ac:dyDescent="0.25">
      <c r="B430" s="371">
        <f t="shared" si="7"/>
        <v>45441</v>
      </c>
      <c r="C430">
        <v>142.59</v>
      </c>
      <c r="D430" s="372">
        <v>35.680570000000003</v>
      </c>
      <c r="E430" s="372"/>
      <c r="G430" s="372"/>
    </row>
    <row r="431" spans="2:7" x14ac:dyDescent="0.25">
      <c r="B431" s="371">
        <f t="shared" si="7"/>
        <v>45440</v>
      </c>
      <c r="C431">
        <v>143.56</v>
      </c>
      <c r="D431" s="372">
        <v>49.349936999999997</v>
      </c>
      <c r="E431" s="372"/>
      <c r="G431" s="372"/>
    </row>
    <row r="432" spans="2:7" x14ac:dyDescent="0.25">
      <c r="B432" s="371">
        <f t="shared" si="7"/>
        <v>45439</v>
      </c>
      <c r="C432">
        <v>140.6</v>
      </c>
      <c r="D432" s="372">
        <v>36.235366999999997</v>
      </c>
      <c r="E432" s="372"/>
      <c r="G432" s="372"/>
    </row>
    <row r="433" spans="2:7" x14ac:dyDescent="0.25">
      <c r="B433" s="371">
        <f t="shared" si="7"/>
        <v>45438</v>
      </c>
      <c r="C433">
        <v>142.08000000000001</v>
      </c>
      <c r="D433" s="372">
        <v>44.521658000000002</v>
      </c>
      <c r="E433" s="372"/>
      <c r="G433" s="372"/>
    </row>
    <row r="434" spans="2:7" x14ac:dyDescent="0.25">
      <c r="B434" s="371">
        <f t="shared" si="7"/>
        <v>45437</v>
      </c>
      <c r="C434">
        <v>142.71</v>
      </c>
      <c r="D434" s="372">
        <v>53.553536999999999</v>
      </c>
      <c r="E434" s="372"/>
      <c r="G434" s="372"/>
    </row>
    <row r="435" spans="2:7" x14ac:dyDescent="0.25">
      <c r="B435" s="371">
        <f t="shared" si="7"/>
        <v>45436</v>
      </c>
      <c r="C435">
        <v>139.74</v>
      </c>
      <c r="D435" s="372">
        <v>44.970416999999998</v>
      </c>
      <c r="E435" s="372"/>
      <c r="G435" s="372"/>
    </row>
    <row r="436" spans="2:7" x14ac:dyDescent="0.25">
      <c r="B436" s="371">
        <f t="shared" si="7"/>
        <v>45435</v>
      </c>
      <c r="C436">
        <v>138.6</v>
      </c>
      <c r="D436" s="372">
        <v>44.059804999999997</v>
      </c>
      <c r="E436" s="372"/>
      <c r="G436" s="372"/>
    </row>
    <row r="437" spans="2:7" x14ac:dyDescent="0.25">
      <c r="B437" s="371">
        <f t="shared" si="7"/>
        <v>45434</v>
      </c>
      <c r="C437">
        <v>138.07</v>
      </c>
      <c r="D437" s="372">
        <v>52.236693000000002</v>
      </c>
      <c r="E437" s="372"/>
      <c r="G437" s="372"/>
    </row>
    <row r="438" spans="2:7" x14ac:dyDescent="0.25">
      <c r="B438" s="371">
        <f t="shared" si="7"/>
        <v>45433</v>
      </c>
      <c r="C438">
        <v>137</v>
      </c>
      <c r="D438" s="372">
        <v>61.529409000000001</v>
      </c>
      <c r="E438" s="372"/>
      <c r="G438" s="372"/>
    </row>
    <row r="439" spans="2:7" x14ac:dyDescent="0.25">
      <c r="B439" s="371">
        <f t="shared" si="7"/>
        <v>45432</v>
      </c>
      <c r="C439">
        <v>133.09</v>
      </c>
      <c r="D439" s="372">
        <v>51.589379999999998</v>
      </c>
      <c r="E439" s="372"/>
      <c r="G439" s="372"/>
    </row>
    <row r="440" spans="2:7" x14ac:dyDescent="0.25">
      <c r="B440" s="371">
        <f t="shared" si="7"/>
        <v>45431</v>
      </c>
      <c r="C440">
        <v>132.71</v>
      </c>
      <c r="D440" s="372">
        <v>72.485541999999995</v>
      </c>
      <c r="E440" s="372"/>
      <c r="G440" s="372"/>
    </row>
    <row r="441" spans="2:7" x14ac:dyDescent="0.25">
      <c r="B441" s="371">
        <f t="shared" si="7"/>
        <v>45430</v>
      </c>
      <c r="C441">
        <v>127.74</v>
      </c>
      <c r="D441" s="372">
        <v>125.309313</v>
      </c>
      <c r="E441" s="372"/>
      <c r="G441" s="372"/>
    </row>
    <row r="442" spans="2:7" x14ac:dyDescent="0.25">
      <c r="B442" s="371">
        <f t="shared" si="7"/>
        <v>45429</v>
      </c>
      <c r="C442">
        <v>119.57</v>
      </c>
      <c r="D442" s="372">
        <v>100.419516</v>
      </c>
      <c r="E442" s="372"/>
      <c r="G442" s="372"/>
    </row>
    <row r="443" spans="2:7" x14ac:dyDescent="0.25">
      <c r="B443" s="371">
        <f t="shared" si="7"/>
        <v>45428</v>
      </c>
      <c r="C443">
        <v>121.39</v>
      </c>
      <c r="D443" s="372">
        <v>74.577544000000003</v>
      </c>
      <c r="E443" s="372"/>
      <c r="G443" s="372"/>
    </row>
    <row r="444" spans="2:7" x14ac:dyDescent="0.25">
      <c r="B444" s="371">
        <f t="shared" si="7"/>
        <v>45427</v>
      </c>
      <c r="C444">
        <v>128.56</v>
      </c>
      <c r="D444" s="372">
        <v>46.477355000000003</v>
      </c>
      <c r="E444" s="372"/>
      <c r="G444" s="372"/>
    </row>
    <row r="445" spans="2:7" x14ac:dyDescent="0.25">
      <c r="B445" s="371">
        <f t="shared" si="7"/>
        <v>45426</v>
      </c>
      <c r="C445">
        <v>126.56</v>
      </c>
      <c r="D445" s="372">
        <v>48.259953000000003</v>
      </c>
      <c r="E445" s="372"/>
      <c r="G445" s="372"/>
    </row>
    <row r="446" spans="2:7" x14ac:dyDescent="0.25">
      <c r="B446" s="371">
        <f t="shared" si="7"/>
        <v>45425</v>
      </c>
      <c r="C446">
        <v>125.17</v>
      </c>
      <c r="D446" s="372">
        <v>56.406410000000001</v>
      </c>
      <c r="E446" s="372"/>
      <c r="G446" s="372"/>
    </row>
    <row r="447" spans="2:7" x14ac:dyDescent="0.25">
      <c r="B447" s="371">
        <f t="shared" si="7"/>
        <v>45424</v>
      </c>
      <c r="C447">
        <v>128.4</v>
      </c>
      <c r="D447" s="372">
        <v>60.961354999999998</v>
      </c>
      <c r="E447" s="372"/>
      <c r="G447" s="372"/>
    </row>
    <row r="448" spans="2:7" x14ac:dyDescent="0.25">
      <c r="B448" s="371">
        <f t="shared" si="7"/>
        <v>45423</v>
      </c>
      <c r="C448">
        <v>128.13</v>
      </c>
      <c r="D448" s="372">
        <v>42.699478999999997</v>
      </c>
      <c r="E448" s="372"/>
      <c r="G448" s="372"/>
    </row>
    <row r="449" spans="2:7" x14ac:dyDescent="0.25">
      <c r="B449" s="371">
        <f t="shared" si="7"/>
        <v>45422</v>
      </c>
      <c r="C449">
        <v>131.47</v>
      </c>
      <c r="D449" s="372">
        <v>49.344549999999998</v>
      </c>
      <c r="E449" s="372"/>
      <c r="G449" s="372"/>
    </row>
    <row r="450" spans="2:7" x14ac:dyDescent="0.25">
      <c r="B450" s="371">
        <f t="shared" si="7"/>
        <v>45421</v>
      </c>
      <c r="C450">
        <v>132.55000000000001</v>
      </c>
      <c r="D450" s="372">
        <v>42.832917999999999</v>
      </c>
      <c r="E450" s="372"/>
      <c r="G450" s="372"/>
    </row>
    <row r="451" spans="2:7" x14ac:dyDescent="0.25">
      <c r="B451" s="371">
        <f t="shared" si="7"/>
        <v>45420</v>
      </c>
      <c r="C451">
        <v>129.79</v>
      </c>
      <c r="D451" s="372">
        <v>45.824685000000002</v>
      </c>
      <c r="E451" s="372"/>
      <c r="G451" s="372"/>
    </row>
    <row r="452" spans="2:7" x14ac:dyDescent="0.25">
      <c r="B452" s="371">
        <f t="shared" si="7"/>
        <v>45419</v>
      </c>
      <c r="C452">
        <v>132.33000000000001</v>
      </c>
      <c r="D452" s="372">
        <v>55.528581000000003</v>
      </c>
      <c r="E452" s="372"/>
      <c r="G452" s="372"/>
    </row>
    <row r="453" spans="2:7" x14ac:dyDescent="0.25">
      <c r="B453" s="371">
        <f t="shared" ref="B453:B516" si="8">B452-1</f>
        <v>45418</v>
      </c>
      <c r="C453">
        <v>131.83000000000001</v>
      </c>
      <c r="D453" s="372">
        <v>40.741841999999998</v>
      </c>
      <c r="E453" s="372"/>
      <c r="G453" s="372"/>
    </row>
    <row r="454" spans="2:7" x14ac:dyDescent="0.25">
      <c r="B454" s="371">
        <f t="shared" si="8"/>
        <v>45417</v>
      </c>
      <c r="C454">
        <v>129.47999999999999</v>
      </c>
      <c r="D454" s="372">
        <v>42.178618999999998</v>
      </c>
      <c r="E454" s="372"/>
      <c r="G454" s="372"/>
    </row>
    <row r="455" spans="2:7" x14ac:dyDescent="0.25">
      <c r="B455" s="371">
        <f t="shared" si="8"/>
        <v>45416</v>
      </c>
      <c r="C455">
        <v>128.26</v>
      </c>
      <c r="D455" s="372">
        <v>38.773738000000002</v>
      </c>
      <c r="E455" s="372"/>
      <c r="G455" s="372"/>
    </row>
    <row r="456" spans="2:7" x14ac:dyDescent="0.25">
      <c r="B456" s="371">
        <f t="shared" si="8"/>
        <v>45415</v>
      </c>
      <c r="C456">
        <v>127.96</v>
      </c>
      <c r="D456" s="372">
        <v>46.836697999999998</v>
      </c>
      <c r="E456" s="372"/>
      <c r="G456" s="372"/>
    </row>
    <row r="457" spans="2:7" x14ac:dyDescent="0.25">
      <c r="B457" s="371">
        <f t="shared" si="8"/>
        <v>45414</v>
      </c>
      <c r="C457">
        <v>125.96</v>
      </c>
      <c r="D457" s="372">
        <v>39.660643</v>
      </c>
      <c r="E457" s="372"/>
      <c r="G457" s="372"/>
    </row>
    <row r="458" spans="2:7" x14ac:dyDescent="0.25">
      <c r="B458" s="371">
        <f t="shared" si="8"/>
        <v>45413</v>
      </c>
      <c r="C458">
        <v>127</v>
      </c>
      <c r="D458" s="372">
        <v>44.203870000000002</v>
      </c>
      <c r="E458" s="372"/>
      <c r="G458" s="372"/>
    </row>
    <row r="459" spans="2:7" x14ac:dyDescent="0.25">
      <c r="B459" s="371">
        <f t="shared" si="8"/>
        <v>45412</v>
      </c>
      <c r="C459">
        <v>124.72</v>
      </c>
      <c r="D459" s="372">
        <v>51.564990999999999</v>
      </c>
      <c r="E459" s="372"/>
      <c r="G459" s="372"/>
    </row>
    <row r="460" spans="2:7" x14ac:dyDescent="0.25">
      <c r="B460" s="371">
        <f t="shared" si="8"/>
        <v>45411</v>
      </c>
      <c r="C460">
        <v>129.46</v>
      </c>
      <c r="D460" s="372">
        <v>48.029744000000001</v>
      </c>
      <c r="E460" s="372"/>
      <c r="G460" s="372"/>
    </row>
    <row r="461" spans="2:7" x14ac:dyDescent="0.25">
      <c r="B461" s="371">
        <f t="shared" si="8"/>
        <v>45410</v>
      </c>
      <c r="C461">
        <v>127.12</v>
      </c>
      <c r="D461" s="372">
        <v>62.411729999999999</v>
      </c>
      <c r="E461" s="372"/>
      <c r="G461" s="372"/>
    </row>
    <row r="462" spans="2:7" x14ac:dyDescent="0.25">
      <c r="B462" s="371">
        <f t="shared" si="8"/>
        <v>45409</v>
      </c>
      <c r="C462">
        <v>125.98</v>
      </c>
      <c r="D462" s="372">
        <v>54.554968000000002</v>
      </c>
      <c r="E462" s="372"/>
      <c r="G462" s="372"/>
    </row>
    <row r="463" spans="2:7" x14ac:dyDescent="0.25">
      <c r="B463" s="371">
        <f t="shared" si="8"/>
        <v>45408</v>
      </c>
      <c r="C463">
        <v>125.98</v>
      </c>
      <c r="D463" s="372">
        <v>66.553449000000001</v>
      </c>
      <c r="E463" s="372"/>
      <c r="G463" s="372"/>
    </row>
    <row r="464" spans="2:7" x14ac:dyDescent="0.25">
      <c r="B464" s="371">
        <f t="shared" si="8"/>
        <v>45407</v>
      </c>
      <c r="C464">
        <v>125.98</v>
      </c>
      <c r="D464" s="372">
        <v>73.048207000000005</v>
      </c>
      <c r="E464" s="372"/>
      <c r="G464" s="372"/>
    </row>
    <row r="465" spans="2:7" x14ac:dyDescent="0.25">
      <c r="B465" s="371">
        <f t="shared" si="8"/>
        <v>45406</v>
      </c>
      <c r="C465">
        <v>131.27000000000001</v>
      </c>
      <c r="D465" s="372">
        <v>46.017825000000002</v>
      </c>
      <c r="E465" s="372"/>
      <c r="G465" s="372"/>
    </row>
    <row r="466" spans="2:7" x14ac:dyDescent="0.25">
      <c r="B466" s="371">
        <f t="shared" si="8"/>
        <v>45405</v>
      </c>
      <c r="C466">
        <v>129.12</v>
      </c>
      <c r="D466" s="372">
        <v>59.904347999999999</v>
      </c>
      <c r="E466" s="372"/>
      <c r="G466" s="372"/>
    </row>
    <row r="467" spans="2:7" x14ac:dyDescent="0.25">
      <c r="B467" s="371">
        <f t="shared" si="8"/>
        <v>45404</v>
      </c>
      <c r="C467">
        <v>129.33000000000001</v>
      </c>
      <c r="D467" s="372">
        <v>70.343342000000007</v>
      </c>
      <c r="E467" s="372"/>
      <c r="G467" s="372"/>
    </row>
    <row r="468" spans="2:7" x14ac:dyDescent="0.25">
      <c r="B468" s="371">
        <f t="shared" si="8"/>
        <v>45403</v>
      </c>
      <c r="C468">
        <v>135.29</v>
      </c>
      <c r="D468" s="372">
        <v>46.263716000000002</v>
      </c>
      <c r="E468" s="372"/>
      <c r="G468" s="372"/>
    </row>
    <row r="469" spans="2:7" x14ac:dyDescent="0.25">
      <c r="B469" s="371">
        <f t="shared" si="8"/>
        <v>45402</v>
      </c>
      <c r="C469">
        <v>137.63</v>
      </c>
      <c r="D469" s="372">
        <v>61.482469999999999</v>
      </c>
      <c r="E469" s="372"/>
      <c r="G469" s="372"/>
    </row>
    <row r="470" spans="2:7" x14ac:dyDescent="0.25">
      <c r="B470" s="371">
        <f t="shared" si="8"/>
        <v>45401</v>
      </c>
      <c r="C470">
        <v>139.97999999999999</v>
      </c>
      <c r="D470" s="372">
        <v>42.823480000000004</v>
      </c>
      <c r="E470" s="372"/>
      <c r="G470" s="372"/>
    </row>
    <row r="471" spans="2:7" x14ac:dyDescent="0.25">
      <c r="B471" s="371">
        <f t="shared" si="8"/>
        <v>45400</v>
      </c>
      <c r="C471">
        <v>140.38999999999999</v>
      </c>
      <c r="D471" s="372">
        <v>102.909327</v>
      </c>
      <c r="E471" s="372"/>
      <c r="G471" s="372"/>
    </row>
    <row r="472" spans="2:7" x14ac:dyDescent="0.25">
      <c r="B472" s="371">
        <f t="shared" si="8"/>
        <v>45399</v>
      </c>
      <c r="C472">
        <v>144.72</v>
      </c>
      <c r="D472" s="372">
        <v>64.033607000000003</v>
      </c>
      <c r="E472" s="372"/>
      <c r="G472" s="372"/>
    </row>
    <row r="473" spans="2:7" x14ac:dyDescent="0.25">
      <c r="B473" s="371">
        <f t="shared" si="8"/>
        <v>45398</v>
      </c>
      <c r="C473">
        <v>144.85</v>
      </c>
      <c r="D473" s="372">
        <v>60.465175000000002</v>
      </c>
      <c r="E473" s="372"/>
      <c r="G473" s="372"/>
    </row>
    <row r="474" spans="2:7" x14ac:dyDescent="0.25">
      <c r="B474" s="371">
        <f t="shared" si="8"/>
        <v>45397</v>
      </c>
      <c r="C474">
        <v>141.22999999999999</v>
      </c>
      <c r="D474" s="372">
        <v>42.668452000000002</v>
      </c>
      <c r="E474" s="372"/>
      <c r="G474" s="372"/>
    </row>
    <row r="475" spans="2:7" x14ac:dyDescent="0.25">
      <c r="B475" s="371">
        <f t="shared" si="8"/>
        <v>45396</v>
      </c>
      <c r="C475">
        <v>143.1</v>
      </c>
      <c r="D475" s="372">
        <v>56.764524999999999</v>
      </c>
      <c r="E475" s="372"/>
      <c r="G475" s="372"/>
    </row>
    <row r="476" spans="2:7" x14ac:dyDescent="0.25">
      <c r="B476" s="371">
        <f t="shared" si="8"/>
        <v>45395</v>
      </c>
      <c r="C476">
        <v>138.22999999999999</v>
      </c>
      <c r="D476" s="372">
        <v>38.365929000000001</v>
      </c>
      <c r="E476" s="372"/>
      <c r="G476" s="372"/>
    </row>
    <row r="477" spans="2:7" x14ac:dyDescent="0.25">
      <c r="B477" s="371">
        <f t="shared" si="8"/>
        <v>45394</v>
      </c>
      <c r="C477">
        <v>137.85</v>
      </c>
      <c r="D477" s="372">
        <v>48.498911999999997</v>
      </c>
      <c r="E477" s="372"/>
      <c r="G477" s="372"/>
    </row>
    <row r="478" spans="2:7" x14ac:dyDescent="0.25">
      <c r="B478" s="371">
        <f t="shared" si="8"/>
        <v>45393</v>
      </c>
      <c r="C478">
        <v>135.36000000000001</v>
      </c>
      <c r="D478" s="372">
        <v>41.785507000000003</v>
      </c>
      <c r="E478" s="372"/>
      <c r="G478" s="372"/>
    </row>
    <row r="479" spans="2:7" x14ac:dyDescent="0.25">
      <c r="B479" s="371">
        <f t="shared" si="8"/>
        <v>45392</v>
      </c>
      <c r="C479">
        <v>137.27000000000001</v>
      </c>
      <c r="D479" s="372">
        <v>40.636738000000001</v>
      </c>
      <c r="E479" s="372"/>
      <c r="G479" s="372"/>
    </row>
    <row r="480" spans="2:7" x14ac:dyDescent="0.25">
      <c r="B480" s="371">
        <f t="shared" si="8"/>
        <v>45391</v>
      </c>
      <c r="C480">
        <v>138.12</v>
      </c>
      <c r="D480" s="372">
        <v>40.991536000000004</v>
      </c>
      <c r="E480" s="372"/>
      <c r="G480" s="372"/>
    </row>
    <row r="481" spans="2:7" x14ac:dyDescent="0.25">
      <c r="B481" s="371">
        <f t="shared" si="8"/>
        <v>45390</v>
      </c>
      <c r="C481">
        <v>138.01</v>
      </c>
      <c r="D481" s="372">
        <v>58.781314000000002</v>
      </c>
      <c r="E481" s="372"/>
      <c r="G481" s="372"/>
    </row>
    <row r="482" spans="2:7" x14ac:dyDescent="0.25">
      <c r="B482" s="371">
        <f t="shared" si="8"/>
        <v>45389</v>
      </c>
      <c r="C482">
        <v>135.07</v>
      </c>
      <c r="D482" s="372">
        <v>36.137014999999998</v>
      </c>
      <c r="E482" s="372"/>
      <c r="G482" s="372"/>
    </row>
    <row r="483" spans="2:7" x14ac:dyDescent="0.25">
      <c r="B483" s="371">
        <f t="shared" si="8"/>
        <v>45388</v>
      </c>
      <c r="C483">
        <v>134.91</v>
      </c>
      <c r="D483" s="372">
        <v>38.646093</v>
      </c>
      <c r="E483" s="372"/>
      <c r="G483" s="372"/>
    </row>
    <row r="484" spans="2:7" x14ac:dyDescent="0.25">
      <c r="B484" s="371">
        <f t="shared" si="8"/>
        <v>45387</v>
      </c>
      <c r="C484">
        <v>133.13999999999999</v>
      </c>
      <c r="D484" s="372">
        <v>34.108409999999999</v>
      </c>
      <c r="E484" s="372"/>
      <c r="G484" s="372"/>
    </row>
    <row r="485" spans="2:7" x14ac:dyDescent="0.25">
      <c r="B485" s="371">
        <f t="shared" si="8"/>
        <v>45386</v>
      </c>
      <c r="C485">
        <v>133.26</v>
      </c>
      <c r="D485" s="372">
        <v>44.147450999999997</v>
      </c>
      <c r="E485" s="372"/>
      <c r="G485" s="372"/>
    </row>
    <row r="486" spans="2:7" x14ac:dyDescent="0.25">
      <c r="B486" s="371">
        <f t="shared" si="8"/>
        <v>45385</v>
      </c>
      <c r="C486">
        <v>131.84</v>
      </c>
      <c r="D486" s="372">
        <v>43.646250000000002</v>
      </c>
      <c r="E486" s="372"/>
      <c r="G486" s="372"/>
    </row>
    <row r="487" spans="2:7" x14ac:dyDescent="0.25">
      <c r="B487" s="371">
        <f t="shared" si="8"/>
        <v>45384</v>
      </c>
      <c r="C487">
        <v>135.52000000000001</v>
      </c>
      <c r="D487" s="372">
        <v>42.801043</v>
      </c>
      <c r="E487" s="372"/>
      <c r="G487" s="372"/>
    </row>
    <row r="488" spans="2:7" x14ac:dyDescent="0.25">
      <c r="B488" s="371">
        <f t="shared" si="8"/>
        <v>45383</v>
      </c>
      <c r="C488">
        <v>134.25</v>
      </c>
      <c r="D488" s="372">
        <v>32.935104000000003</v>
      </c>
      <c r="E488" s="372"/>
      <c r="G488" s="372"/>
    </row>
    <row r="489" spans="2:7" x14ac:dyDescent="0.25">
      <c r="B489" s="371">
        <f t="shared" si="8"/>
        <v>45382</v>
      </c>
      <c r="C489">
        <v>134.68</v>
      </c>
      <c r="D489" s="372">
        <v>41.442483000000003</v>
      </c>
      <c r="E489" s="372"/>
      <c r="G489" s="372"/>
    </row>
    <row r="490" spans="2:7" x14ac:dyDescent="0.25">
      <c r="B490" s="371">
        <f t="shared" si="8"/>
        <v>45381</v>
      </c>
      <c r="C490">
        <v>133.22</v>
      </c>
      <c r="D490" s="372">
        <v>48.497698</v>
      </c>
      <c r="E490" s="372"/>
      <c r="G490" s="372"/>
    </row>
    <row r="491" spans="2:7" x14ac:dyDescent="0.25">
      <c r="B491" s="371">
        <f t="shared" si="8"/>
        <v>45380</v>
      </c>
      <c r="C491">
        <v>133.97999999999999</v>
      </c>
      <c r="D491" s="372">
        <v>48.354084999999998</v>
      </c>
      <c r="E491" s="372"/>
      <c r="G491" s="372"/>
    </row>
    <row r="492" spans="2:7" x14ac:dyDescent="0.25">
      <c r="B492" s="371">
        <f t="shared" si="8"/>
        <v>45379</v>
      </c>
      <c r="C492">
        <v>135.07</v>
      </c>
      <c r="D492" s="372">
        <v>41.675902999999998</v>
      </c>
      <c r="E492" s="372"/>
      <c r="G492" s="372"/>
    </row>
    <row r="493" spans="2:7" x14ac:dyDescent="0.25">
      <c r="B493" s="371">
        <f t="shared" si="8"/>
        <v>45378</v>
      </c>
      <c r="C493">
        <v>137.66999999999999</v>
      </c>
      <c r="D493" s="372">
        <v>42.781520999999998</v>
      </c>
      <c r="E493" s="372"/>
      <c r="G493" s="372"/>
    </row>
    <row r="494" spans="2:7" x14ac:dyDescent="0.25">
      <c r="B494" s="371">
        <f t="shared" si="8"/>
        <v>45377</v>
      </c>
      <c r="C494">
        <v>140.57</v>
      </c>
      <c r="D494" s="372">
        <v>47.148699000000001</v>
      </c>
      <c r="E494" s="372"/>
      <c r="G494" s="372"/>
    </row>
    <row r="495" spans="2:7" x14ac:dyDescent="0.25">
      <c r="B495" s="371">
        <f t="shared" si="8"/>
        <v>45376</v>
      </c>
      <c r="C495">
        <v>138.41</v>
      </c>
      <c r="D495" s="372">
        <v>42.905833000000001</v>
      </c>
      <c r="E495" s="372"/>
      <c r="G495" s="372"/>
    </row>
    <row r="496" spans="2:7" x14ac:dyDescent="0.25">
      <c r="B496" s="371">
        <f t="shared" si="8"/>
        <v>45375</v>
      </c>
      <c r="C496">
        <v>138.56</v>
      </c>
      <c r="D496" s="372">
        <v>58.928401999999998</v>
      </c>
      <c r="E496" s="372"/>
      <c r="G496" s="372"/>
    </row>
    <row r="497" spans="2:7" x14ac:dyDescent="0.25">
      <c r="B497" s="371">
        <f t="shared" si="8"/>
        <v>45374</v>
      </c>
      <c r="C497">
        <v>137.85</v>
      </c>
      <c r="D497" s="372">
        <v>50.017349000000003</v>
      </c>
      <c r="E497" s="372"/>
      <c r="G497" s="372"/>
    </row>
    <row r="498" spans="2:7" x14ac:dyDescent="0.25">
      <c r="B498" s="371">
        <f t="shared" si="8"/>
        <v>45373</v>
      </c>
      <c r="C498">
        <v>139.94</v>
      </c>
      <c r="D498" s="372">
        <v>51.710496999999997</v>
      </c>
      <c r="E498" s="372"/>
      <c r="G498" s="372"/>
    </row>
    <row r="499" spans="2:7" x14ac:dyDescent="0.25">
      <c r="B499" s="371">
        <f t="shared" si="8"/>
        <v>45372</v>
      </c>
      <c r="C499">
        <v>142.22</v>
      </c>
      <c r="D499" s="372">
        <v>71.213111999999995</v>
      </c>
      <c r="E499" s="372"/>
      <c r="G499" s="372"/>
    </row>
    <row r="500" spans="2:7" x14ac:dyDescent="0.25">
      <c r="B500" s="371">
        <f t="shared" si="8"/>
        <v>45371</v>
      </c>
      <c r="C500">
        <v>139.57</v>
      </c>
      <c r="D500" s="372">
        <v>153.12846999999999</v>
      </c>
      <c r="E500" s="372"/>
      <c r="G500" s="372"/>
    </row>
    <row r="501" spans="2:7" x14ac:dyDescent="0.25">
      <c r="B501" s="371">
        <f t="shared" si="8"/>
        <v>45370</v>
      </c>
      <c r="C501">
        <v>128.91</v>
      </c>
      <c r="D501" s="372">
        <v>91.163736</v>
      </c>
      <c r="E501" s="372"/>
      <c r="G501" s="372"/>
    </row>
    <row r="502" spans="2:7" x14ac:dyDescent="0.25">
      <c r="B502" s="371">
        <f t="shared" si="8"/>
        <v>45369</v>
      </c>
      <c r="C502">
        <v>128.21</v>
      </c>
      <c r="D502" s="372">
        <v>51.027614</v>
      </c>
      <c r="E502" s="372"/>
      <c r="G502" s="372"/>
    </row>
    <row r="503" spans="2:7" x14ac:dyDescent="0.25">
      <c r="B503" s="371">
        <f t="shared" si="8"/>
        <v>45368</v>
      </c>
      <c r="C503">
        <v>230.19</v>
      </c>
      <c r="D503" s="372">
        <v>30.932088</v>
      </c>
      <c r="E503" s="372"/>
      <c r="G503" s="372"/>
    </row>
    <row r="504" spans="2:7" x14ac:dyDescent="0.25">
      <c r="B504" s="371">
        <f t="shared" si="8"/>
        <v>45367</v>
      </c>
      <c r="C504">
        <v>231.01</v>
      </c>
      <c r="D504" s="372">
        <v>33.71622</v>
      </c>
      <c r="E504" s="372"/>
      <c r="G504" s="372"/>
    </row>
    <row r="505" spans="2:7" x14ac:dyDescent="0.25">
      <c r="B505" s="371">
        <f t="shared" si="8"/>
        <v>45366</v>
      </c>
      <c r="C505">
        <v>232.79</v>
      </c>
      <c r="D505" s="372">
        <v>26.300138</v>
      </c>
      <c r="E505" s="372"/>
      <c r="G505" s="372"/>
    </row>
    <row r="506" spans="2:7" x14ac:dyDescent="0.25">
      <c r="B506" s="371">
        <f t="shared" si="8"/>
        <v>45365</v>
      </c>
      <c r="C506">
        <v>231.44</v>
      </c>
      <c r="D506" s="372">
        <v>28.712095000000001</v>
      </c>
      <c r="E506" s="372"/>
      <c r="G506" s="372"/>
    </row>
    <row r="507" spans="2:7" x14ac:dyDescent="0.25">
      <c r="B507" s="371">
        <f t="shared" si="8"/>
        <v>45364</v>
      </c>
      <c r="C507">
        <v>232.23</v>
      </c>
      <c r="D507" s="372">
        <v>42.902265999999997</v>
      </c>
      <c r="E507" s="372"/>
      <c r="G507" s="372"/>
    </row>
    <row r="508" spans="2:7" x14ac:dyDescent="0.25">
      <c r="B508" s="371">
        <f t="shared" si="8"/>
        <v>45363</v>
      </c>
      <c r="C508">
        <v>228.29</v>
      </c>
      <c r="D508" s="372">
        <v>28.294851999999999</v>
      </c>
      <c r="E508" s="372"/>
      <c r="G508" s="372"/>
    </row>
    <row r="509" spans="2:7" x14ac:dyDescent="0.25">
      <c r="B509" s="371">
        <f t="shared" si="8"/>
        <v>45362</v>
      </c>
      <c r="C509">
        <v>227.47</v>
      </c>
      <c r="D509" s="372">
        <v>37.483702000000001</v>
      </c>
      <c r="E509" s="372"/>
      <c r="G509" s="372"/>
    </row>
    <row r="510" spans="2:7" x14ac:dyDescent="0.25">
      <c r="B510" s="371">
        <f t="shared" si="8"/>
        <v>45361</v>
      </c>
      <c r="C510">
        <v>229.3</v>
      </c>
      <c r="D510" s="372">
        <v>40.297556</v>
      </c>
      <c r="E510" s="372"/>
      <c r="G510" s="372"/>
    </row>
    <row r="511" spans="2:7" x14ac:dyDescent="0.25">
      <c r="B511" s="371">
        <f t="shared" si="8"/>
        <v>45360</v>
      </c>
      <c r="C511">
        <v>226.13</v>
      </c>
      <c r="D511" s="372">
        <v>37.833807</v>
      </c>
      <c r="E511" s="372"/>
      <c r="G511" s="372"/>
    </row>
    <row r="512" spans="2:7" x14ac:dyDescent="0.25">
      <c r="B512" s="371">
        <f t="shared" si="8"/>
        <v>45359</v>
      </c>
      <c r="C512">
        <v>223.88</v>
      </c>
      <c r="D512" s="372">
        <v>31.855830999999998</v>
      </c>
      <c r="E512" s="372"/>
      <c r="G512" s="372"/>
    </row>
    <row r="513" spans="2:7" x14ac:dyDescent="0.25">
      <c r="B513" s="371">
        <f t="shared" si="8"/>
        <v>45358</v>
      </c>
      <c r="C513">
        <v>223.19</v>
      </c>
      <c r="D513" s="372">
        <v>39.535926000000003</v>
      </c>
      <c r="E513" s="372"/>
      <c r="G513" s="372"/>
    </row>
    <row r="514" spans="2:7" x14ac:dyDescent="0.25">
      <c r="B514" s="371">
        <f t="shared" si="8"/>
        <v>45357</v>
      </c>
      <c r="C514">
        <v>226.35</v>
      </c>
      <c r="D514" s="372">
        <v>34.907294</v>
      </c>
      <c r="E514" s="372"/>
      <c r="G514" s="372"/>
    </row>
    <row r="515" spans="2:7" x14ac:dyDescent="0.25">
      <c r="B515" s="371">
        <f t="shared" si="8"/>
        <v>45356</v>
      </c>
      <c r="C515">
        <v>225.69</v>
      </c>
      <c r="D515" s="372">
        <v>35.702596999999997</v>
      </c>
      <c r="E515" s="372"/>
      <c r="G515" s="372"/>
    </row>
    <row r="516" spans="2:7" x14ac:dyDescent="0.25">
      <c r="B516" s="371">
        <f t="shared" si="8"/>
        <v>45355</v>
      </c>
      <c r="C516">
        <v>225.02</v>
      </c>
      <c r="D516" s="372">
        <v>50.518307</v>
      </c>
      <c r="E516" s="372"/>
      <c r="G516" s="372"/>
    </row>
    <row r="517" spans="2:7" x14ac:dyDescent="0.25">
      <c r="B517" s="371">
        <f t="shared" ref="B517:B580" si="9">B516-1</f>
        <v>45354</v>
      </c>
      <c r="C517">
        <v>222.26</v>
      </c>
      <c r="D517" s="372">
        <v>30.370591000000001</v>
      </c>
      <c r="E517" s="372"/>
      <c r="G517" s="372"/>
    </row>
    <row r="518" spans="2:7" x14ac:dyDescent="0.25">
      <c r="B518" s="371">
        <f t="shared" si="9"/>
        <v>45353</v>
      </c>
      <c r="C518">
        <v>222.54</v>
      </c>
      <c r="D518" s="372">
        <v>38.155121000000001</v>
      </c>
      <c r="E518" s="372"/>
      <c r="G518" s="372"/>
    </row>
    <row r="519" spans="2:7" x14ac:dyDescent="0.25">
      <c r="B519" s="371">
        <f t="shared" si="9"/>
        <v>45352</v>
      </c>
      <c r="C519">
        <v>219.36</v>
      </c>
      <c r="D519" s="372">
        <v>45.691986999999997</v>
      </c>
      <c r="E519" s="372"/>
      <c r="G519" s="372"/>
    </row>
    <row r="520" spans="2:7" x14ac:dyDescent="0.25">
      <c r="B520" s="371">
        <f t="shared" si="9"/>
        <v>45351</v>
      </c>
      <c r="C520">
        <v>223.47</v>
      </c>
      <c r="D520" s="372">
        <v>36.604139000000004</v>
      </c>
      <c r="E520" s="372"/>
      <c r="G520" s="372"/>
    </row>
    <row r="521" spans="2:7" x14ac:dyDescent="0.25">
      <c r="B521" s="371">
        <f t="shared" si="9"/>
        <v>45350</v>
      </c>
      <c r="C521">
        <v>223.41</v>
      </c>
      <c r="D521" s="372">
        <v>29.632352999999998</v>
      </c>
      <c r="E521" s="372"/>
      <c r="G521" s="372"/>
    </row>
    <row r="522" spans="2:7" x14ac:dyDescent="0.25">
      <c r="B522" s="371">
        <f t="shared" si="9"/>
        <v>45349</v>
      </c>
      <c r="C522">
        <v>219.92</v>
      </c>
      <c r="D522" s="372">
        <v>30.894178</v>
      </c>
      <c r="E522" s="372"/>
      <c r="G522" s="372"/>
    </row>
    <row r="523" spans="2:7" x14ac:dyDescent="0.25">
      <c r="B523" s="371">
        <f t="shared" si="9"/>
        <v>45348</v>
      </c>
      <c r="C523">
        <v>220.46</v>
      </c>
      <c r="D523" s="372">
        <v>39.256830000000001</v>
      </c>
      <c r="E523" s="372"/>
      <c r="G523" s="372"/>
    </row>
    <row r="524" spans="2:7" x14ac:dyDescent="0.25">
      <c r="B524" s="371">
        <f t="shared" si="9"/>
        <v>45347</v>
      </c>
      <c r="C524">
        <v>219.39</v>
      </c>
      <c r="D524" s="372">
        <v>58.887779999999999</v>
      </c>
      <c r="E524" s="372"/>
      <c r="G524" s="372"/>
    </row>
    <row r="525" spans="2:7" x14ac:dyDescent="0.25">
      <c r="B525" s="371">
        <f t="shared" si="9"/>
        <v>45346</v>
      </c>
      <c r="C525">
        <v>223.3</v>
      </c>
      <c r="D525" s="372">
        <v>119.21713800000001</v>
      </c>
      <c r="E525" s="372"/>
      <c r="G525" s="372"/>
    </row>
    <row r="526" spans="2:7" x14ac:dyDescent="0.25">
      <c r="B526" s="371">
        <f t="shared" si="9"/>
        <v>45345</v>
      </c>
      <c r="C526">
        <v>217.12</v>
      </c>
      <c r="D526" s="372">
        <v>50.480814000000002</v>
      </c>
      <c r="E526" s="372"/>
      <c r="G526" s="372"/>
    </row>
    <row r="527" spans="2:7" x14ac:dyDescent="0.25">
      <c r="B527" s="371">
        <f t="shared" si="9"/>
        <v>45344</v>
      </c>
      <c r="C527">
        <v>211.99</v>
      </c>
      <c r="D527" s="372">
        <v>31.755697999999999</v>
      </c>
      <c r="E527" s="372"/>
      <c r="G527" s="372"/>
    </row>
    <row r="528" spans="2:7" x14ac:dyDescent="0.25">
      <c r="B528" s="371">
        <f t="shared" si="9"/>
        <v>45343</v>
      </c>
      <c r="C528">
        <v>212.77</v>
      </c>
      <c r="D528" s="372">
        <v>38.378757</v>
      </c>
      <c r="E528" s="372"/>
      <c r="G528" s="372"/>
    </row>
    <row r="529" spans="2:7" x14ac:dyDescent="0.25">
      <c r="B529" s="371">
        <f t="shared" si="9"/>
        <v>45342</v>
      </c>
      <c r="C529">
        <v>208.47</v>
      </c>
      <c r="D529" s="372">
        <v>37.311725000000003</v>
      </c>
      <c r="E529" s="372"/>
      <c r="G529" s="372"/>
    </row>
    <row r="530" spans="2:7" x14ac:dyDescent="0.25">
      <c r="B530" s="371">
        <f t="shared" si="9"/>
        <v>45341</v>
      </c>
      <c r="C530">
        <v>209.69</v>
      </c>
      <c r="D530" s="372">
        <v>75.350733000000005</v>
      </c>
      <c r="E530" s="372"/>
      <c r="G530" s="372"/>
    </row>
    <row r="531" spans="2:7" x14ac:dyDescent="0.25">
      <c r="B531" s="371">
        <f t="shared" si="9"/>
        <v>45340</v>
      </c>
      <c r="C531">
        <v>212.52</v>
      </c>
      <c r="D531" s="372">
        <v>44.360509</v>
      </c>
      <c r="E531" s="372"/>
      <c r="G531" s="372"/>
    </row>
    <row r="532" spans="2:7" x14ac:dyDescent="0.25">
      <c r="B532" s="371">
        <f t="shared" si="9"/>
        <v>45339</v>
      </c>
      <c r="C532">
        <v>214.82</v>
      </c>
      <c r="D532" s="372">
        <v>32.086261999999998</v>
      </c>
      <c r="E532" s="372"/>
      <c r="G532" s="372"/>
    </row>
    <row r="533" spans="2:7" x14ac:dyDescent="0.25">
      <c r="B533" s="371">
        <f t="shared" si="9"/>
        <v>45338</v>
      </c>
      <c r="C533">
        <v>216.1</v>
      </c>
      <c r="D533" s="372">
        <v>33.284157999999998</v>
      </c>
      <c r="E533" s="372"/>
      <c r="G533" s="372"/>
    </row>
    <row r="534" spans="2:7" x14ac:dyDescent="0.25">
      <c r="B534" s="371">
        <f t="shared" si="9"/>
        <v>45337</v>
      </c>
      <c r="C534">
        <v>212.1</v>
      </c>
      <c r="D534" s="372">
        <v>29.337762999999999</v>
      </c>
      <c r="E534" s="372"/>
      <c r="G534" s="372"/>
    </row>
    <row r="535" spans="2:7" x14ac:dyDescent="0.25">
      <c r="B535" s="371">
        <f t="shared" si="9"/>
        <v>45336</v>
      </c>
      <c r="C535">
        <v>213.24</v>
      </c>
      <c r="D535" s="372">
        <v>27.639990999999998</v>
      </c>
      <c r="E535" s="372"/>
      <c r="G535" s="372"/>
    </row>
    <row r="536" spans="2:7" x14ac:dyDescent="0.25">
      <c r="B536" s="371">
        <f t="shared" si="9"/>
        <v>45335</v>
      </c>
      <c r="C536">
        <v>213.2</v>
      </c>
      <c r="D536" s="372">
        <v>39.325980999999999</v>
      </c>
      <c r="E536" s="372"/>
      <c r="G536" s="372"/>
    </row>
    <row r="537" spans="2:7" x14ac:dyDescent="0.25">
      <c r="B537" s="371">
        <f t="shared" si="9"/>
        <v>45334</v>
      </c>
      <c r="C537">
        <v>217.61</v>
      </c>
      <c r="D537" s="372">
        <v>31.303317</v>
      </c>
      <c r="E537" s="372"/>
      <c r="G537" s="372"/>
    </row>
    <row r="538" spans="2:7" x14ac:dyDescent="0.25">
      <c r="B538" s="371">
        <f t="shared" si="9"/>
        <v>45333</v>
      </c>
      <c r="C538">
        <v>216.98</v>
      </c>
      <c r="D538" s="372">
        <v>38.102502000000001</v>
      </c>
      <c r="E538" s="372"/>
      <c r="G538" s="372"/>
    </row>
    <row r="539" spans="2:7" x14ac:dyDescent="0.25">
      <c r="B539" s="371">
        <f t="shared" si="9"/>
        <v>45332</v>
      </c>
      <c r="C539">
        <v>213.57</v>
      </c>
      <c r="D539" s="372">
        <v>39.832500000000003</v>
      </c>
      <c r="E539" s="372"/>
      <c r="G539" s="372"/>
    </row>
    <row r="540" spans="2:7" x14ac:dyDescent="0.25">
      <c r="B540" s="371">
        <f t="shared" si="9"/>
        <v>45331</v>
      </c>
      <c r="C540">
        <v>207.91</v>
      </c>
      <c r="D540" s="372">
        <v>51.979242999999997</v>
      </c>
      <c r="E540" s="372"/>
      <c r="G540" s="372"/>
    </row>
    <row r="541" spans="2:7" x14ac:dyDescent="0.25">
      <c r="B541" s="371">
        <f t="shared" si="9"/>
        <v>45330</v>
      </c>
      <c r="C541">
        <v>207.23</v>
      </c>
      <c r="D541" s="372">
        <v>29.915592</v>
      </c>
      <c r="E541" s="372"/>
      <c r="G541" s="372"/>
    </row>
    <row r="542" spans="2:7" x14ac:dyDescent="0.25">
      <c r="B542" s="371">
        <f t="shared" si="9"/>
        <v>45329</v>
      </c>
      <c r="C542">
        <v>205.71</v>
      </c>
      <c r="D542" s="372">
        <v>33.139121000000003</v>
      </c>
      <c r="E542" s="372"/>
      <c r="G542" s="372"/>
    </row>
    <row r="543" spans="2:7" x14ac:dyDescent="0.25">
      <c r="B543" s="371">
        <f t="shared" si="9"/>
        <v>45328</v>
      </c>
      <c r="C543">
        <v>206.65</v>
      </c>
      <c r="D543" s="372">
        <v>29.113319000000001</v>
      </c>
      <c r="E543" s="372"/>
      <c r="G543" s="372"/>
    </row>
    <row r="544" spans="2:7" x14ac:dyDescent="0.25">
      <c r="B544" s="371">
        <f t="shared" si="9"/>
        <v>45327</v>
      </c>
      <c r="C544">
        <v>205.01</v>
      </c>
      <c r="D544" s="372">
        <v>51.679406</v>
      </c>
      <c r="E544" s="372"/>
      <c r="G544" s="372"/>
    </row>
    <row r="545" spans="2:7" x14ac:dyDescent="0.25">
      <c r="B545" s="371">
        <f t="shared" si="9"/>
        <v>45326</v>
      </c>
      <c r="C545">
        <v>205.7</v>
      </c>
      <c r="D545" s="372">
        <v>34.700004999999997</v>
      </c>
      <c r="E545" s="372"/>
      <c r="G545" s="372"/>
    </row>
    <row r="546" spans="2:7" x14ac:dyDescent="0.25">
      <c r="B546" s="371">
        <f t="shared" si="9"/>
        <v>45325</v>
      </c>
      <c r="C546">
        <v>204.72</v>
      </c>
      <c r="D546" s="372">
        <v>28.549752999999999</v>
      </c>
      <c r="E546" s="372"/>
      <c r="G546" s="372"/>
    </row>
    <row r="547" spans="2:7" x14ac:dyDescent="0.25">
      <c r="B547" s="371">
        <f t="shared" si="9"/>
        <v>45324</v>
      </c>
      <c r="C547">
        <v>206.02</v>
      </c>
      <c r="D547" s="372">
        <v>34.892043999999999</v>
      </c>
      <c r="E547" s="372"/>
      <c r="G547" s="372"/>
    </row>
    <row r="548" spans="2:7" x14ac:dyDescent="0.25">
      <c r="B548" s="371">
        <f t="shared" si="9"/>
        <v>45323</v>
      </c>
      <c r="C548">
        <v>200.99</v>
      </c>
      <c r="D548" s="372">
        <v>33.393545000000003</v>
      </c>
      <c r="E548" s="372"/>
      <c r="G548" s="372"/>
    </row>
    <row r="549" spans="2:7" x14ac:dyDescent="0.25">
      <c r="B549" s="371">
        <f t="shared" si="9"/>
        <v>45322</v>
      </c>
      <c r="C549">
        <v>203.1</v>
      </c>
      <c r="D549" s="372">
        <v>38.938882</v>
      </c>
      <c r="E549" s="372"/>
      <c r="G549" s="372"/>
    </row>
    <row r="550" spans="2:7" x14ac:dyDescent="0.25">
      <c r="B550" s="371">
        <f t="shared" si="9"/>
        <v>45321</v>
      </c>
      <c r="C550">
        <v>201.12</v>
      </c>
      <c r="D550" s="372">
        <v>42.460923999999999</v>
      </c>
      <c r="E550" s="372"/>
      <c r="G550" s="372"/>
    </row>
    <row r="551" spans="2:7" x14ac:dyDescent="0.25">
      <c r="B551" s="371">
        <f t="shared" si="9"/>
        <v>45320</v>
      </c>
      <c r="C551">
        <v>204.07</v>
      </c>
      <c r="D551" s="372">
        <v>29.470372999999999</v>
      </c>
      <c r="E551" s="372"/>
      <c r="G551" s="372"/>
    </row>
    <row r="552" spans="2:7" x14ac:dyDescent="0.25">
      <c r="B552" s="371">
        <f t="shared" si="9"/>
        <v>45319</v>
      </c>
      <c r="C552">
        <v>206.16</v>
      </c>
      <c r="D552" s="372">
        <v>34.314810000000001</v>
      </c>
      <c r="E552" s="372"/>
      <c r="G552" s="372"/>
    </row>
    <row r="553" spans="2:7" x14ac:dyDescent="0.25">
      <c r="B553" s="371">
        <f t="shared" si="9"/>
        <v>45318</v>
      </c>
      <c r="C553">
        <v>205.59</v>
      </c>
      <c r="D553" s="372">
        <v>43.318477999999999</v>
      </c>
      <c r="E553" s="372"/>
      <c r="G553" s="372"/>
    </row>
    <row r="554" spans="2:7" x14ac:dyDescent="0.25">
      <c r="B554" s="371">
        <f t="shared" si="9"/>
        <v>45317</v>
      </c>
      <c r="C554">
        <v>205.17</v>
      </c>
      <c r="D554" s="372">
        <v>64.347317000000004</v>
      </c>
      <c r="E554" s="372"/>
      <c r="G554" s="372"/>
    </row>
    <row r="555" spans="2:7" x14ac:dyDescent="0.25">
      <c r="B555" s="371">
        <f t="shared" si="9"/>
        <v>45316</v>
      </c>
      <c r="C555">
        <v>210.25</v>
      </c>
      <c r="D555" s="372">
        <v>38.492128000000001</v>
      </c>
      <c r="E555" s="372"/>
      <c r="G555" s="372"/>
    </row>
    <row r="556" spans="2:7" x14ac:dyDescent="0.25">
      <c r="B556" s="371">
        <f t="shared" si="9"/>
        <v>45315</v>
      </c>
      <c r="C556">
        <v>211.37</v>
      </c>
      <c r="D556" s="372">
        <v>56.193682000000003</v>
      </c>
      <c r="E556" s="372"/>
      <c r="G556" s="372"/>
    </row>
    <row r="557" spans="2:7" x14ac:dyDescent="0.25">
      <c r="B557" s="371">
        <f t="shared" si="9"/>
        <v>45314</v>
      </c>
      <c r="C557">
        <v>208.64</v>
      </c>
      <c r="D557" s="372">
        <v>75.205042000000006</v>
      </c>
      <c r="E557" s="372"/>
      <c r="G557" s="372"/>
    </row>
    <row r="558" spans="2:7" x14ac:dyDescent="0.25">
      <c r="B558" s="371">
        <f t="shared" si="9"/>
        <v>45313</v>
      </c>
      <c r="C558">
        <v>193.06</v>
      </c>
      <c r="D558" s="372">
        <v>29.663143000000002</v>
      </c>
      <c r="E558" s="372"/>
      <c r="G558" s="372"/>
    </row>
    <row r="559" spans="2:7" x14ac:dyDescent="0.25">
      <c r="B559" s="371">
        <f t="shared" si="9"/>
        <v>45312</v>
      </c>
      <c r="C559">
        <v>192.08</v>
      </c>
      <c r="D559" s="372">
        <v>41.043619999999997</v>
      </c>
      <c r="E559" s="372"/>
      <c r="G559" s="372"/>
    </row>
    <row r="560" spans="2:7" x14ac:dyDescent="0.25">
      <c r="B560" s="371">
        <f t="shared" si="9"/>
        <v>45311</v>
      </c>
      <c r="C560">
        <v>188.71</v>
      </c>
      <c r="D560" s="372">
        <v>44.002926000000002</v>
      </c>
      <c r="E560" s="372"/>
      <c r="G560" s="372"/>
    </row>
    <row r="561" spans="2:7" x14ac:dyDescent="0.25">
      <c r="B561" s="371">
        <f t="shared" si="9"/>
        <v>45310</v>
      </c>
      <c r="C561">
        <v>185.01</v>
      </c>
      <c r="D561" s="372">
        <v>29.314055</v>
      </c>
      <c r="E561" s="372"/>
      <c r="G561" s="372"/>
    </row>
    <row r="562" spans="2:7" x14ac:dyDescent="0.25">
      <c r="B562" s="371">
        <f t="shared" si="9"/>
        <v>45309</v>
      </c>
      <c r="C562">
        <v>186.35</v>
      </c>
      <c r="D562" s="372">
        <v>35.217469000000001</v>
      </c>
      <c r="E562" s="372"/>
      <c r="G562" s="372"/>
    </row>
    <row r="563" spans="2:7" x14ac:dyDescent="0.25">
      <c r="B563" s="371">
        <f t="shared" si="9"/>
        <v>45308</v>
      </c>
      <c r="C563">
        <v>189.98</v>
      </c>
      <c r="D563" s="372">
        <v>77.903486999999998</v>
      </c>
      <c r="E563" s="372"/>
      <c r="G563" s="372"/>
    </row>
    <row r="564" spans="2:7" x14ac:dyDescent="0.25">
      <c r="B564" s="371">
        <f t="shared" si="9"/>
        <v>45307</v>
      </c>
      <c r="C564">
        <v>190.2</v>
      </c>
      <c r="D564" s="372">
        <v>74.265962999999999</v>
      </c>
      <c r="E564" s="372"/>
      <c r="G564" s="372"/>
    </row>
    <row r="565" spans="2:7" x14ac:dyDescent="0.25">
      <c r="B565" s="371">
        <f t="shared" si="9"/>
        <v>45306</v>
      </c>
      <c r="C565">
        <v>184.42</v>
      </c>
      <c r="D565" s="372">
        <v>55.176543000000002</v>
      </c>
      <c r="E565" s="372"/>
      <c r="G565" s="372"/>
    </row>
    <row r="566" spans="2:7" x14ac:dyDescent="0.25">
      <c r="B566" s="371">
        <f t="shared" si="9"/>
        <v>45305</v>
      </c>
      <c r="C566">
        <v>187.39</v>
      </c>
      <c r="D566" s="372">
        <v>41.667254999999997</v>
      </c>
      <c r="E566" s="372"/>
      <c r="G566" s="372"/>
    </row>
    <row r="567" spans="2:7" x14ac:dyDescent="0.25">
      <c r="B567" s="371">
        <f t="shared" si="9"/>
        <v>45304</v>
      </c>
      <c r="C567">
        <v>187.7</v>
      </c>
      <c r="D567" s="372">
        <v>33.224732000000003</v>
      </c>
      <c r="E567" s="372"/>
      <c r="G567" s="372"/>
    </row>
    <row r="568" spans="2:7" x14ac:dyDescent="0.25">
      <c r="B568" s="371">
        <f t="shared" si="9"/>
        <v>45303</v>
      </c>
      <c r="C568">
        <v>188.99</v>
      </c>
      <c r="D568" s="372">
        <v>36.41433</v>
      </c>
      <c r="E568" s="372"/>
      <c r="G568" s="372"/>
    </row>
    <row r="569" spans="2:7" x14ac:dyDescent="0.25">
      <c r="B569" s="371">
        <f t="shared" si="9"/>
        <v>45302</v>
      </c>
      <c r="C569">
        <v>186.54</v>
      </c>
      <c r="D569" s="372">
        <v>43.763196000000001</v>
      </c>
      <c r="E569" s="372"/>
      <c r="G569" s="372"/>
    </row>
    <row r="570" spans="2:7" x14ac:dyDescent="0.25">
      <c r="B570" s="371">
        <f t="shared" si="9"/>
        <v>45301</v>
      </c>
      <c r="C570">
        <v>180.6</v>
      </c>
      <c r="D570" s="372">
        <v>63.470148999999999</v>
      </c>
      <c r="E570" s="372"/>
      <c r="G570" s="372"/>
    </row>
    <row r="571" spans="2:7" x14ac:dyDescent="0.25">
      <c r="B571" s="371">
        <f t="shared" si="9"/>
        <v>45300</v>
      </c>
      <c r="C571">
        <v>173.18</v>
      </c>
      <c r="D571" s="372">
        <v>56.607202000000001</v>
      </c>
      <c r="E571" s="372"/>
      <c r="G571" s="372"/>
    </row>
    <row r="572" spans="2:7" x14ac:dyDescent="0.25">
      <c r="B572" s="371">
        <f t="shared" si="9"/>
        <v>45299</v>
      </c>
      <c r="C572">
        <v>167.32</v>
      </c>
      <c r="D572" s="372">
        <v>48.126111000000002</v>
      </c>
      <c r="E572" s="372"/>
      <c r="G572" s="372"/>
    </row>
    <row r="573" spans="2:7" x14ac:dyDescent="0.25">
      <c r="B573" s="371">
        <f t="shared" si="9"/>
        <v>45298</v>
      </c>
      <c r="C573">
        <v>172.61</v>
      </c>
      <c r="D573" s="372">
        <v>44.726452999999999</v>
      </c>
      <c r="E573" s="372"/>
      <c r="G573" s="372"/>
    </row>
    <row r="574" spans="2:7" x14ac:dyDescent="0.25">
      <c r="B574" s="371">
        <f t="shared" si="9"/>
        <v>45297</v>
      </c>
      <c r="C574">
        <v>174.33</v>
      </c>
      <c r="D574" s="372">
        <v>51.875315999999998</v>
      </c>
      <c r="E574" s="372"/>
      <c r="G574" s="372"/>
    </row>
    <row r="575" spans="2:7" x14ac:dyDescent="0.25">
      <c r="B575" s="371">
        <f t="shared" si="9"/>
        <v>45296</v>
      </c>
      <c r="C575">
        <v>179.59</v>
      </c>
      <c r="D575" s="372">
        <v>43.641952000000003</v>
      </c>
      <c r="E575" s="372"/>
      <c r="G575" s="372"/>
    </row>
    <row r="576" spans="2:7" x14ac:dyDescent="0.25">
      <c r="B576" s="371">
        <f t="shared" si="9"/>
        <v>45295</v>
      </c>
      <c r="C576">
        <v>182.12</v>
      </c>
      <c r="D576" s="372">
        <v>48.002540000000003</v>
      </c>
      <c r="E576" s="372"/>
      <c r="G576" s="372"/>
    </row>
    <row r="577" spans="2:7" x14ac:dyDescent="0.25">
      <c r="B577" s="371">
        <f t="shared" si="9"/>
        <v>45294</v>
      </c>
      <c r="C577">
        <v>184.87</v>
      </c>
      <c r="D577" s="372">
        <v>50.594338999999998</v>
      </c>
      <c r="E577" s="372"/>
      <c r="G577" s="372"/>
    </row>
    <row r="578" spans="2:7" x14ac:dyDescent="0.25">
      <c r="B578" s="371">
        <f t="shared" si="9"/>
        <v>45293</v>
      </c>
      <c r="C578">
        <v>181.22</v>
      </c>
      <c r="D578" s="372">
        <v>68.302045000000007</v>
      </c>
      <c r="E578" s="372"/>
      <c r="G578" s="372"/>
    </row>
    <row r="579" spans="2:7" x14ac:dyDescent="0.25">
      <c r="B579" s="371">
        <f t="shared" si="9"/>
        <v>45292</v>
      </c>
      <c r="C579">
        <v>191.1</v>
      </c>
      <c r="D579" s="372">
        <v>116.804328</v>
      </c>
      <c r="E579" s="372"/>
      <c r="G579" s="372"/>
    </row>
    <row r="580" spans="2:7" x14ac:dyDescent="0.25">
      <c r="B580" s="371">
        <f t="shared" si="9"/>
        <v>45291</v>
      </c>
      <c r="C580">
        <v>170.66</v>
      </c>
      <c r="D580" s="372">
        <v>87.710359999999994</v>
      </c>
      <c r="E580" s="372"/>
      <c r="G580" s="372"/>
    </row>
    <row r="581" spans="2:7" x14ac:dyDescent="0.25">
      <c r="B581" s="371">
        <f t="shared" ref="B581:B644" si="10">B580-1</f>
        <v>45290</v>
      </c>
      <c r="C581">
        <v>175.26</v>
      </c>
      <c r="D581" s="372">
        <v>109.32711500000001</v>
      </c>
      <c r="E581" s="372"/>
      <c r="G581" s="372"/>
    </row>
    <row r="582" spans="2:7" x14ac:dyDescent="0.25">
      <c r="B582" s="371">
        <f t="shared" si="10"/>
        <v>45289</v>
      </c>
      <c r="C582">
        <v>171</v>
      </c>
      <c r="D582" s="372">
        <v>123.15935899999999</v>
      </c>
      <c r="E582" s="372"/>
      <c r="G582" s="372"/>
    </row>
    <row r="583" spans="2:7" x14ac:dyDescent="0.25">
      <c r="B583" s="371">
        <f t="shared" si="10"/>
        <v>45288</v>
      </c>
      <c r="C583">
        <v>178.41</v>
      </c>
      <c r="D583" s="372">
        <v>95.553617000000003</v>
      </c>
      <c r="E583" s="372"/>
      <c r="G583" s="372"/>
    </row>
    <row r="584" spans="2:7" x14ac:dyDescent="0.25">
      <c r="B584" s="371">
        <f t="shared" si="10"/>
        <v>45287</v>
      </c>
      <c r="C584">
        <v>196.01</v>
      </c>
      <c r="D584" s="372">
        <v>53.679198</v>
      </c>
      <c r="E584" s="372"/>
      <c r="G584" s="372"/>
    </row>
    <row r="585" spans="2:7" x14ac:dyDescent="0.25">
      <c r="B585" s="371">
        <f t="shared" si="10"/>
        <v>45286</v>
      </c>
      <c r="C585">
        <v>192.17</v>
      </c>
      <c r="D585" s="372">
        <v>41.267315000000004</v>
      </c>
      <c r="E585" s="372"/>
      <c r="G585" s="372"/>
    </row>
    <row r="586" spans="2:7" x14ac:dyDescent="0.25">
      <c r="B586" s="371">
        <f t="shared" si="10"/>
        <v>45285</v>
      </c>
      <c r="C586">
        <v>190.26</v>
      </c>
      <c r="D586" s="372">
        <v>63.547558000000002</v>
      </c>
      <c r="E586" s="372"/>
      <c r="G586" s="372"/>
    </row>
    <row r="587" spans="2:7" x14ac:dyDescent="0.25">
      <c r="B587" s="371">
        <f t="shared" si="10"/>
        <v>45284</v>
      </c>
      <c r="C587">
        <v>192.72</v>
      </c>
      <c r="D587" s="372">
        <v>52.548226</v>
      </c>
      <c r="E587" s="372"/>
      <c r="G587" s="372"/>
    </row>
    <row r="588" spans="2:7" x14ac:dyDescent="0.25">
      <c r="B588" s="371">
        <f t="shared" si="10"/>
        <v>45283</v>
      </c>
      <c r="C588">
        <v>201.36</v>
      </c>
      <c r="D588" s="372">
        <v>27.317661000000001</v>
      </c>
      <c r="E588" s="372"/>
      <c r="G588" s="372"/>
    </row>
    <row r="589" spans="2:7" x14ac:dyDescent="0.25">
      <c r="B589" s="371">
        <f t="shared" si="10"/>
        <v>45282</v>
      </c>
      <c r="C589">
        <v>201.13</v>
      </c>
      <c r="D589" s="372">
        <v>32.990972999999997</v>
      </c>
      <c r="E589" s="372"/>
      <c r="G589" s="372"/>
    </row>
    <row r="590" spans="2:7" x14ac:dyDescent="0.25">
      <c r="B590" s="371">
        <f t="shared" si="10"/>
        <v>45281</v>
      </c>
      <c r="C590">
        <v>205.71</v>
      </c>
      <c r="D590" s="372">
        <v>31.171161000000001</v>
      </c>
      <c r="E590" s="372"/>
      <c r="G590" s="372"/>
    </row>
    <row r="591" spans="2:7" x14ac:dyDescent="0.25">
      <c r="B591" s="371">
        <f t="shared" si="10"/>
        <v>45280</v>
      </c>
      <c r="C591">
        <v>203.26</v>
      </c>
      <c r="D591" s="372">
        <v>41.625365000000002</v>
      </c>
      <c r="E591" s="372"/>
      <c r="G591" s="372"/>
    </row>
    <row r="592" spans="2:7" x14ac:dyDescent="0.25">
      <c r="B592" s="371">
        <f t="shared" si="10"/>
        <v>45279</v>
      </c>
      <c r="C592">
        <v>196.21</v>
      </c>
      <c r="D592" s="372">
        <v>60.056916999999999</v>
      </c>
      <c r="E592" s="372"/>
      <c r="G592" s="372"/>
    </row>
    <row r="593" spans="2:7" x14ac:dyDescent="0.25">
      <c r="B593" s="371">
        <f t="shared" si="10"/>
        <v>45278</v>
      </c>
      <c r="C593">
        <v>194.95</v>
      </c>
      <c r="D593" s="372">
        <v>38.921112999999998</v>
      </c>
      <c r="E593" s="372"/>
      <c r="G593" s="372"/>
    </row>
    <row r="594" spans="2:7" x14ac:dyDescent="0.25">
      <c r="B594" s="371">
        <f t="shared" si="10"/>
        <v>45277</v>
      </c>
      <c r="C594">
        <v>195.54</v>
      </c>
      <c r="D594" s="372">
        <v>39.442878</v>
      </c>
      <c r="E594" s="372"/>
      <c r="G594" s="372"/>
    </row>
    <row r="595" spans="2:7" x14ac:dyDescent="0.25">
      <c r="B595" s="371">
        <f t="shared" si="10"/>
        <v>45276</v>
      </c>
      <c r="C595">
        <v>192.82</v>
      </c>
      <c r="D595" s="372">
        <v>40.414867000000001</v>
      </c>
      <c r="E595" s="372"/>
      <c r="G595" s="372"/>
    </row>
    <row r="596" spans="2:7" x14ac:dyDescent="0.25">
      <c r="B596" s="371">
        <f t="shared" si="10"/>
        <v>45275</v>
      </c>
      <c r="C596">
        <v>195.74</v>
      </c>
      <c r="D596" s="372">
        <v>47.341752</v>
      </c>
      <c r="E596" s="372"/>
      <c r="G596" s="372"/>
    </row>
    <row r="597" spans="2:7" x14ac:dyDescent="0.25">
      <c r="B597" s="371">
        <f t="shared" si="10"/>
        <v>45274</v>
      </c>
      <c r="C597">
        <v>197.95</v>
      </c>
      <c r="D597" s="372">
        <v>38.096662999999999</v>
      </c>
      <c r="E597" s="372"/>
      <c r="G597" s="372"/>
    </row>
    <row r="598" spans="2:7" x14ac:dyDescent="0.25">
      <c r="B598" s="371">
        <f t="shared" si="10"/>
        <v>45273</v>
      </c>
      <c r="C598">
        <v>193.89</v>
      </c>
      <c r="D598" s="372">
        <v>41.270761</v>
      </c>
      <c r="E598" s="372"/>
      <c r="G598" s="372"/>
    </row>
    <row r="599" spans="2:7" x14ac:dyDescent="0.25">
      <c r="B599" s="371">
        <f t="shared" si="10"/>
        <v>45272</v>
      </c>
      <c r="C599">
        <v>198.89</v>
      </c>
      <c r="D599" s="372">
        <v>43.679284000000003</v>
      </c>
      <c r="E599" s="372"/>
      <c r="G599" s="372"/>
    </row>
    <row r="600" spans="2:7" x14ac:dyDescent="0.25">
      <c r="B600" s="371">
        <f t="shared" si="10"/>
        <v>45271</v>
      </c>
      <c r="C600">
        <v>196.59</v>
      </c>
      <c r="D600" s="372">
        <v>54.002879999999998</v>
      </c>
      <c r="E600" s="372"/>
      <c r="G600" s="372"/>
    </row>
    <row r="601" spans="2:7" x14ac:dyDescent="0.25">
      <c r="B601" s="371">
        <f t="shared" si="10"/>
        <v>45270</v>
      </c>
      <c r="C601">
        <v>194.54</v>
      </c>
      <c r="D601" s="372">
        <v>61.829231</v>
      </c>
      <c r="E601" s="372"/>
      <c r="G601" s="372"/>
    </row>
    <row r="602" spans="2:7" x14ac:dyDescent="0.25">
      <c r="B602" s="371">
        <f t="shared" si="10"/>
        <v>45269</v>
      </c>
      <c r="C602">
        <v>199.25</v>
      </c>
      <c r="D602" s="372">
        <v>59.802821000000002</v>
      </c>
      <c r="E602" s="372"/>
      <c r="G602" s="372"/>
    </row>
    <row r="603" spans="2:7" x14ac:dyDescent="0.25">
      <c r="B603" s="371">
        <f t="shared" si="10"/>
        <v>45268</v>
      </c>
      <c r="C603">
        <v>200.7</v>
      </c>
      <c r="D603" s="372">
        <v>49.863754999999998</v>
      </c>
      <c r="E603" s="372"/>
      <c r="G603" s="372"/>
    </row>
    <row r="604" spans="2:7" x14ac:dyDescent="0.25">
      <c r="B604" s="371">
        <f t="shared" si="10"/>
        <v>45267</v>
      </c>
      <c r="C604">
        <v>208.36</v>
      </c>
      <c r="D604" s="372">
        <v>38.610084999999998</v>
      </c>
      <c r="E604" s="372"/>
      <c r="G604" s="372"/>
    </row>
    <row r="605" spans="2:7" x14ac:dyDescent="0.25">
      <c r="B605" s="371">
        <f t="shared" si="10"/>
        <v>45266</v>
      </c>
      <c r="C605">
        <v>203.8</v>
      </c>
      <c r="D605" s="372">
        <v>60.853084000000003</v>
      </c>
      <c r="E605" s="372"/>
      <c r="G605" s="372"/>
    </row>
    <row r="606" spans="2:7" x14ac:dyDescent="0.25">
      <c r="B606" s="371">
        <f t="shared" si="10"/>
        <v>45265</v>
      </c>
      <c r="C606">
        <v>205.02</v>
      </c>
      <c r="D606" s="372">
        <v>42.948447000000002</v>
      </c>
      <c r="E606" s="372"/>
      <c r="G606" s="372"/>
    </row>
    <row r="607" spans="2:7" x14ac:dyDescent="0.25">
      <c r="B607" s="371">
        <f t="shared" si="10"/>
        <v>45264</v>
      </c>
      <c r="C607">
        <v>212.28</v>
      </c>
      <c r="D607" s="372">
        <v>51.771737000000002</v>
      </c>
      <c r="E607" s="372"/>
      <c r="G607" s="372"/>
    </row>
    <row r="608" spans="2:7" x14ac:dyDescent="0.25">
      <c r="B608" s="371">
        <f t="shared" si="10"/>
        <v>45263</v>
      </c>
      <c r="C608">
        <v>208.74</v>
      </c>
      <c r="D608" s="372">
        <v>40.548571000000003</v>
      </c>
      <c r="E608" s="372"/>
      <c r="G608" s="372"/>
    </row>
    <row r="609" spans="2:7" x14ac:dyDescent="0.25">
      <c r="B609" s="371">
        <f t="shared" si="10"/>
        <v>45262</v>
      </c>
      <c r="C609">
        <v>214.35</v>
      </c>
      <c r="D609" s="372">
        <v>39.120603000000003</v>
      </c>
      <c r="E609" s="372"/>
      <c r="G609" s="372"/>
    </row>
    <row r="610" spans="2:7" x14ac:dyDescent="0.25">
      <c r="B610" s="371">
        <f t="shared" si="10"/>
        <v>45261</v>
      </c>
      <c r="C610">
        <v>212.8</v>
      </c>
      <c r="D610" s="372">
        <v>58.957977</v>
      </c>
      <c r="E610" s="372"/>
      <c r="G610" s="372"/>
    </row>
    <row r="611" spans="2:7" x14ac:dyDescent="0.25">
      <c r="B611" s="371">
        <f t="shared" si="10"/>
        <v>45260</v>
      </c>
      <c r="C611">
        <v>212.71</v>
      </c>
      <c r="D611" s="372">
        <v>42.387585000000001</v>
      </c>
      <c r="E611" s="372"/>
      <c r="G611" s="372"/>
    </row>
    <row r="612" spans="2:7" x14ac:dyDescent="0.25">
      <c r="B612" s="371">
        <f t="shared" si="10"/>
        <v>45259</v>
      </c>
      <c r="C612">
        <v>216.58</v>
      </c>
      <c r="D612" s="372">
        <v>55.32385</v>
      </c>
      <c r="E612" s="372"/>
      <c r="G612" s="372"/>
    </row>
    <row r="613" spans="2:7" x14ac:dyDescent="0.25">
      <c r="B613" s="371">
        <f t="shared" si="10"/>
        <v>45258</v>
      </c>
      <c r="C613">
        <v>222.88</v>
      </c>
      <c r="D613" s="372">
        <v>30.001664999999999</v>
      </c>
      <c r="E613" s="372"/>
      <c r="G613" s="372"/>
    </row>
    <row r="614" spans="2:7" x14ac:dyDescent="0.25">
      <c r="B614" s="371">
        <f t="shared" si="10"/>
        <v>45257</v>
      </c>
      <c r="C614">
        <v>226.63</v>
      </c>
      <c r="D614" s="372">
        <v>28.566708999999999</v>
      </c>
      <c r="E614" s="372"/>
      <c r="G614" s="372"/>
    </row>
    <row r="615" spans="2:7" x14ac:dyDescent="0.25">
      <c r="B615" s="371">
        <f t="shared" si="10"/>
        <v>45256</v>
      </c>
      <c r="C615">
        <v>226.65</v>
      </c>
      <c r="D615" s="372">
        <v>42.975133</v>
      </c>
      <c r="E615" s="372"/>
      <c r="G615" s="372"/>
    </row>
    <row r="616" spans="2:7" x14ac:dyDescent="0.25">
      <c r="B616" s="371">
        <f t="shared" si="10"/>
        <v>45255</v>
      </c>
      <c r="C616">
        <v>228.68</v>
      </c>
      <c r="D616" s="372">
        <v>27.031084</v>
      </c>
      <c r="E616" s="372"/>
      <c r="G616" s="372"/>
    </row>
    <row r="617" spans="2:7" x14ac:dyDescent="0.25">
      <c r="B617" s="371">
        <f t="shared" si="10"/>
        <v>45254</v>
      </c>
      <c r="C617">
        <v>230.37</v>
      </c>
      <c r="D617" s="372">
        <v>31.346512000000001</v>
      </c>
      <c r="E617" s="372"/>
      <c r="G617" s="372"/>
    </row>
    <row r="618" spans="2:7" x14ac:dyDescent="0.25">
      <c r="B618" s="371">
        <f t="shared" si="10"/>
        <v>45253</v>
      </c>
      <c r="C618">
        <v>228.93</v>
      </c>
      <c r="D618" s="372">
        <v>32.285249</v>
      </c>
      <c r="E618" s="372"/>
      <c r="G618" s="372"/>
    </row>
    <row r="619" spans="2:7" x14ac:dyDescent="0.25">
      <c r="B619" s="371">
        <f t="shared" si="10"/>
        <v>45252</v>
      </c>
      <c r="C619">
        <v>232.76</v>
      </c>
      <c r="D619" s="372">
        <v>23.713726000000001</v>
      </c>
      <c r="E619" s="372"/>
      <c r="G619" s="372"/>
    </row>
    <row r="620" spans="2:7" x14ac:dyDescent="0.25">
      <c r="B620" s="371">
        <f t="shared" si="10"/>
        <v>45251</v>
      </c>
      <c r="C620">
        <v>233.14</v>
      </c>
      <c r="D620" s="372">
        <v>35.419925999999997</v>
      </c>
      <c r="E620" s="372"/>
      <c r="G620" s="372"/>
    </row>
    <row r="621" spans="2:7" x14ac:dyDescent="0.25">
      <c r="B621" s="371">
        <f t="shared" si="10"/>
        <v>45250</v>
      </c>
      <c r="C621">
        <v>229.15</v>
      </c>
      <c r="D621" s="372">
        <v>77.539276000000001</v>
      </c>
      <c r="E621" s="372"/>
      <c r="G621" s="372"/>
    </row>
    <row r="622" spans="2:7" x14ac:dyDescent="0.25">
      <c r="B622" s="371">
        <f t="shared" si="10"/>
        <v>45249</v>
      </c>
      <c r="C622">
        <v>238.83</v>
      </c>
      <c r="D622" s="372">
        <v>60.897095</v>
      </c>
      <c r="E622" s="372"/>
      <c r="G622" s="372"/>
    </row>
    <row r="623" spans="2:7" x14ac:dyDescent="0.25">
      <c r="B623" s="371">
        <f t="shared" si="10"/>
        <v>45248</v>
      </c>
      <c r="C623">
        <v>236.17</v>
      </c>
      <c r="D623" s="372">
        <v>38.832042000000001</v>
      </c>
      <c r="E623" s="372"/>
      <c r="G623" s="372"/>
    </row>
    <row r="624" spans="2:7" x14ac:dyDescent="0.25">
      <c r="B624" s="371">
        <f t="shared" si="10"/>
        <v>45247</v>
      </c>
      <c r="C624">
        <v>242.06</v>
      </c>
      <c r="D624" s="372">
        <v>29.713812000000001</v>
      </c>
      <c r="E624" s="372"/>
      <c r="G624" s="372"/>
    </row>
    <row r="625" spans="2:7" x14ac:dyDescent="0.25">
      <c r="B625" s="371">
        <f t="shared" si="10"/>
        <v>45246</v>
      </c>
      <c r="C625">
        <v>237.42</v>
      </c>
      <c r="D625" s="372">
        <v>37.285868000000001</v>
      </c>
      <c r="E625" s="372"/>
      <c r="G625" s="372"/>
    </row>
    <row r="626" spans="2:7" x14ac:dyDescent="0.25">
      <c r="B626" s="371">
        <f t="shared" si="10"/>
        <v>45245</v>
      </c>
      <c r="C626">
        <v>237.68</v>
      </c>
      <c r="D626" s="372">
        <v>36.162376999999999</v>
      </c>
      <c r="E626" s="372"/>
      <c r="G626" s="372"/>
    </row>
    <row r="627" spans="2:7" x14ac:dyDescent="0.25">
      <c r="B627" s="371">
        <f t="shared" si="10"/>
        <v>45244</v>
      </c>
      <c r="C627">
        <v>234.64</v>
      </c>
      <c r="D627" s="372">
        <v>32.020727999999998</v>
      </c>
      <c r="E627" s="372"/>
      <c r="G627" s="372"/>
    </row>
    <row r="628" spans="2:7" x14ac:dyDescent="0.25">
      <c r="B628" s="371">
        <f t="shared" si="10"/>
        <v>45243</v>
      </c>
      <c r="C628">
        <v>237.07</v>
      </c>
      <c r="D628" s="372">
        <v>26.091716000000002</v>
      </c>
      <c r="E628" s="372"/>
      <c r="G628" s="372"/>
    </row>
    <row r="629" spans="2:7" x14ac:dyDescent="0.25">
      <c r="B629" s="371">
        <f t="shared" si="10"/>
        <v>45242</v>
      </c>
      <c r="C629">
        <v>238.15</v>
      </c>
      <c r="D629" s="372">
        <v>41.587187999999998</v>
      </c>
      <c r="E629" s="372"/>
      <c r="G629" s="372"/>
    </row>
    <row r="630" spans="2:7" x14ac:dyDescent="0.25">
      <c r="B630" s="371">
        <f t="shared" si="10"/>
        <v>45241</v>
      </c>
      <c r="C630">
        <v>235.42</v>
      </c>
      <c r="D630" s="372">
        <v>49.428331999999997</v>
      </c>
      <c r="E630" s="372"/>
      <c r="G630" s="372"/>
    </row>
    <row r="631" spans="2:7" x14ac:dyDescent="0.25">
      <c r="B631" s="371">
        <f t="shared" si="10"/>
        <v>45240</v>
      </c>
      <c r="C631">
        <v>234.85</v>
      </c>
      <c r="D631" s="372">
        <v>25.890737999999999</v>
      </c>
      <c r="E631" s="372"/>
      <c r="G631" s="372"/>
    </row>
    <row r="632" spans="2:7" x14ac:dyDescent="0.25">
      <c r="B632" s="371">
        <f t="shared" si="10"/>
        <v>45239</v>
      </c>
      <c r="C632">
        <v>235.42</v>
      </c>
      <c r="D632" s="372">
        <v>26.404364000000001</v>
      </c>
      <c r="E632" s="372"/>
      <c r="G632" s="372"/>
    </row>
    <row r="633" spans="2:7" x14ac:dyDescent="0.25">
      <c r="B633" s="371">
        <f t="shared" si="10"/>
        <v>45238</v>
      </c>
      <c r="C633">
        <v>235.01</v>
      </c>
      <c r="D633" s="372">
        <v>41.448217</v>
      </c>
      <c r="E633" s="372"/>
      <c r="G633" s="372"/>
    </row>
    <row r="634" spans="2:7" x14ac:dyDescent="0.25">
      <c r="B634" s="371">
        <f t="shared" si="10"/>
        <v>45237</v>
      </c>
      <c r="C634">
        <v>230.71</v>
      </c>
      <c r="D634" s="372">
        <v>39.951456</v>
      </c>
      <c r="E634" s="372"/>
      <c r="G634" s="372"/>
    </row>
    <row r="635" spans="2:7" x14ac:dyDescent="0.25">
      <c r="B635" s="371">
        <f t="shared" si="10"/>
        <v>45236</v>
      </c>
      <c r="C635">
        <v>225.94</v>
      </c>
      <c r="D635" s="372">
        <v>42.370123</v>
      </c>
      <c r="E635" s="372"/>
      <c r="G635" s="372"/>
    </row>
    <row r="636" spans="2:7" x14ac:dyDescent="0.25">
      <c r="B636" s="371">
        <f t="shared" si="10"/>
        <v>45235</v>
      </c>
      <c r="C636">
        <v>220.66</v>
      </c>
      <c r="D636" s="372">
        <v>24.757276000000001</v>
      </c>
      <c r="E636" s="372"/>
      <c r="G636" s="372"/>
    </row>
    <row r="637" spans="2:7" x14ac:dyDescent="0.25">
      <c r="B637" s="371">
        <f t="shared" si="10"/>
        <v>45234</v>
      </c>
      <c r="C637">
        <v>223.35</v>
      </c>
      <c r="D637" s="372">
        <v>31.291257000000002</v>
      </c>
      <c r="E637" s="372"/>
      <c r="G637" s="372"/>
    </row>
    <row r="638" spans="2:7" x14ac:dyDescent="0.25">
      <c r="B638" s="371">
        <f t="shared" si="10"/>
        <v>45233</v>
      </c>
      <c r="C638">
        <v>217.76</v>
      </c>
      <c r="D638" s="372">
        <v>24.711649999999999</v>
      </c>
      <c r="E638" s="372"/>
      <c r="G638" s="372"/>
    </row>
    <row r="639" spans="2:7" x14ac:dyDescent="0.25">
      <c r="B639" s="371">
        <f t="shared" si="10"/>
        <v>45232</v>
      </c>
      <c r="C639">
        <v>218.46</v>
      </c>
      <c r="D639" s="372">
        <v>27.262654999999999</v>
      </c>
      <c r="E639" s="372"/>
      <c r="G639" s="372"/>
    </row>
    <row r="640" spans="2:7" x14ac:dyDescent="0.25">
      <c r="B640" s="371">
        <f t="shared" si="10"/>
        <v>45231</v>
      </c>
      <c r="C640">
        <v>218.94</v>
      </c>
      <c r="D640" s="372">
        <v>36.811525000000003</v>
      </c>
      <c r="E640" s="372"/>
      <c r="G640" s="372"/>
    </row>
    <row r="641" spans="2:7" x14ac:dyDescent="0.25">
      <c r="B641" s="371">
        <f t="shared" si="10"/>
        <v>45230</v>
      </c>
      <c r="C641">
        <v>222.13</v>
      </c>
      <c r="D641" s="372">
        <v>25.033291999999999</v>
      </c>
      <c r="E641" s="372"/>
      <c r="G641" s="372"/>
    </row>
    <row r="642" spans="2:7" x14ac:dyDescent="0.25">
      <c r="B642" s="371">
        <f t="shared" si="10"/>
        <v>45229</v>
      </c>
      <c r="C642">
        <v>222.11</v>
      </c>
      <c r="D642" s="372">
        <v>28.084164000000001</v>
      </c>
      <c r="E642" s="372"/>
      <c r="G642" s="372"/>
    </row>
    <row r="643" spans="2:7" x14ac:dyDescent="0.25">
      <c r="B643" s="371">
        <f t="shared" si="10"/>
        <v>45228</v>
      </c>
      <c r="C643">
        <v>227.61</v>
      </c>
      <c r="D643" s="372">
        <v>31.849830999999998</v>
      </c>
      <c r="E643" s="372"/>
      <c r="G643" s="372"/>
    </row>
    <row r="644" spans="2:7" x14ac:dyDescent="0.25">
      <c r="B644" s="371">
        <f t="shared" si="10"/>
        <v>45227</v>
      </c>
      <c r="C644">
        <v>224.19</v>
      </c>
      <c r="D644" s="372">
        <v>27.515605999999998</v>
      </c>
      <c r="E644" s="372"/>
      <c r="G644" s="372"/>
    </row>
    <row r="645" spans="2:7" x14ac:dyDescent="0.25">
      <c r="B645" s="371">
        <f t="shared" ref="B645:B708" si="11">B644-1</f>
        <v>45226</v>
      </c>
      <c r="C645">
        <v>220.22</v>
      </c>
      <c r="D645" s="372">
        <v>33.956578999999998</v>
      </c>
      <c r="E645" s="372"/>
      <c r="G645" s="372"/>
    </row>
    <row r="646" spans="2:7" x14ac:dyDescent="0.25">
      <c r="B646" s="371">
        <f t="shared" si="11"/>
        <v>45225</v>
      </c>
      <c r="C646">
        <v>219.39</v>
      </c>
      <c r="D646" s="372">
        <v>24.819655000000001</v>
      </c>
      <c r="E646" s="372"/>
      <c r="G646" s="372"/>
    </row>
    <row r="647" spans="2:7" x14ac:dyDescent="0.25">
      <c r="B647" s="371">
        <f t="shared" si="11"/>
        <v>45224</v>
      </c>
      <c r="C647">
        <v>221.3</v>
      </c>
      <c r="D647" s="372">
        <v>28.32124</v>
      </c>
      <c r="E647" s="372"/>
      <c r="G647" s="372"/>
    </row>
    <row r="648" spans="2:7" x14ac:dyDescent="0.25">
      <c r="B648" s="371">
        <f t="shared" si="11"/>
        <v>45223</v>
      </c>
      <c r="C648">
        <v>223.75</v>
      </c>
      <c r="D648" s="372">
        <v>27.367146999999999</v>
      </c>
      <c r="E648" s="372"/>
      <c r="G648" s="372"/>
    </row>
    <row r="649" spans="2:7" x14ac:dyDescent="0.25">
      <c r="B649" s="371">
        <f t="shared" si="11"/>
        <v>45222</v>
      </c>
      <c r="C649">
        <v>227.05</v>
      </c>
      <c r="D649" s="372">
        <v>16.174499999999998</v>
      </c>
      <c r="E649" s="372"/>
      <c r="G649" s="372"/>
    </row>
    <row r="650" spans="2:7" x14ac:dyDescent="0.25">
      <c r="B650" s="371">
        <f t="shared" si="11"/>
        <v>45221</v>
      </c>
      <c r="C650">
        <v>229.05</v>
      </c>
      <c r="D650" s="372">
        <v>15.007497000000001</v>
      </c>
      <c r="E650" s="372"/>
      <c r="G650" s="372"/>
    </row>
    <row r="651" spans="2:7" x14ac:dyDescent="0.25">
      <c r="B651" s="371">
        <f t="shared" si="11"/>
        <v>45220</v>
      </c>
      <c r="C651">
        <v>225.06</v>
      </c>
      <c r="D651" s="372">
        <v>28.070007</v>
      </c>
      <c r="E651" s="372"/>
      <c r="G651" s="372"/>
    </row>
    <row r="652" spans="2:7" x14ac:dyDescent="0.25">
      <c r="B652" s="371">
        <f t="shared" si="11"/>
        <v>45219</v>
      </c>
      <c r="C652">
        <v>224.92</v>
      </c>
      <c r="D652" s="372">
        <v>88.279184000000001</v>
      </c>
      <c r="E652" s="372"/>
      <c r="G652" s="372"/>
    </row>
    <row r="653" spans="2:7" x14ac:dyDescent="0.25">
      <c r="B653" s="371">
        <f t="shared" si="11"/>
        <v>45218</v>
      </c>
      <c r="C653">
        <v>223.29</v>
      </c>
      <c r="D653" s="372">
        <v>39.918739000000002</v>
      </c>
      <c r="E653" s="372"/>
      <c r="G653" s="372"/>
    </row>
    <row r="654" spans="2:7" x14ac:dyDescent="0.25">
      <c r="B654" s="371">
        <f t="shared" si="11"/>
        <v>45217</v>
      </c>
      <c r="C654">
        <v>220.52</v>
      </c>
      <c r="D654" s="372">
        <v>43.281443000000003</v>
      </c>
      <c r="E654" s="372"/>
      <c r="G654" s="372"/>
    </row>
    <row r="655" spans="2:7" x14ac:dyDescent="0.25">
      <c r="B655" s="371">
        <f t="shared" si="11"/>
        <v>45216</v>
      </c>
      <c r="C655">
        <v>231.15</v>
      </c>
      <c r="D655" s="372">
        <v>35.948130999999997</v>
      </c>
      <c r="E655" s="372"/>
      <c r="G655" s="372"/>
    </row>
    <row r="656" spans="2:7" x14ac:dyDescent="0.25">
      <c r="B656" s="371">
        <f t="shared" si="11"/>
        <v>45215</v>
      </c>
      <c r="C656">
        <v>232.93</v>
      </c>
      <c r="D656" s="372">
        <v>37.552095999999999</v>
      </c>
      <c r="E656" s="372"/>
      <c r="G656" s="372"/>
    </row>
    <row r="657" spans="2:7" x14ac:dyDescent="0.25">
      <c r="B657" s="371">
        <f t="shared" si="11"/>
        <v>45214</v>
      </c>
      <c r="C657">
        <v>227.46</v>
      </c>
      <c r="D657" s="372">
        <v>28.768080000000001</v>
      </c>
      <c r="E657" s="372"/>
      <c r="G657" s="372"/>
    </row>
    <row r="658" spans="2:7" x14ac:dyDescent="0.25">
      <c r="B658" s="371">
        <f t="shared" si="11"/>
        <v>45213</v>
      </c>
      <c r="C658">
        <v>228.97</v>
      </c>
      <c r="D658" s="372">
        <v>28.204084000000002</v>
      </c>
      <c r="E658" s="372"/>
      <c r="G658" s="372"/>
    </row>
    <row r="659" spans="2:7" x14ac:dyDescent="0.25">
      <c r="B659" s="371">
        <f t="shared" si="11"/>
        <v>45212</v>
      </c>
      <c r="C659">
        <v>230.26</v>
      </c>
      <c r="D659" s="372">
        <v>35.385784999999998</v>
      </c>
      <c r="E659" s="372"/>
      <c r="G659" s="372"/>
    </row>
    <row r="660" spans="2:7" x14ac:dyDescent="0.25">
      <c r="B660" s="371">
        <f t="shared" si="11"/>
        <v>45211</v>
      </c>
      <c r="C660">
        <v>225.04</v>
      </c>
      <c r="D660" s="372">
        <v>31.199864000000002</v>
      </c>
      <c r="E660" s="372"/>
      <c r="G660" s="372"/>
    </row>
    <row r="661" spans="2:7" x14ac:dyDescent="0.25">
      <c r="B661" s="371">
        <f t="shared" si="11"/>
        <v>45210</v>
      </c>
      <c r="C661">
        <v>226.09</v>
      </c>
      <c r="D661" s="372">
        <v>46.819363000000003</v>
      </c>
      <c r="E661" s="372"/>
      <c r="G661" s="372"/>
    </row>
    <row r="662" spans="2:7" x14ac:dyDescent="0.25">
      <c r="B662" s="371">
        <f t="shared" si="11"/>
        <v>45209</v>
      </c>
      <c r="C662">
        <v>227.03</v>
      </c>
      <c r="D662" s="372">
        <v>44.178069000000001</v>
      </c>
      <c r="E662" s="372"/>
      <c r="G662" s="372"/>
    </row>
    <row r="663" spans="2:7" x14ac:dyDescent="0.25">
      <c r="B663" s="371">
        <f t="shared" si="11"/>
        <v>45208</v>
      </c>
      <c r="C663">
        <v>220.55</v>
      </c>
      <c r="D663" s="372">
        <v>41.140219999999999</v>
      </c>
      <c r="E663" s="372"/>
      <c r="G663" s="372"/>
    </row>
    <row r="664" spans="2:7" x14ac:dyDescent="0.25">
      <c r="B664" s="371">
        <f t="shared" si="11"/>
        <v>45207</v>
      </c>
      <c r="C664">
        <v>218.16</v>
      </c>
      <c r="D664" s="372">
        <v>48.745716000000002</v>
      </c>
      <c r="E664" s="372"/>
      <c r="G664" s="372"/>
    </row>
    <row r="665" spans="2:7" x14ac:dyDescent="0.25">
      <c r="B665" s="371">
        <f t="shared" si="11"/>
        <v>45206</v>
      </c>
      <c r="C665">
        <v>213.44</v>
      </c>
      <c r="D665" s="372">
        <v>32.214827999999997</v>
      </c>
      <c r="E665" s="372"/>
      <c r="G665" s="372"/>
    </row>
    <row r="666" spans="2:7" x14ac:dyDescent="0.25">
      <c r="B666" s="371">
        <f t="shared" si="11"/>
        <v>45205</v>
      </c>
      <c r="C666">
        <v>210.71</v>
      </c>
      <c r="D666" s="372">
        <v>39.523184999999998</v>
      </c>
      <c r="E666" s="372"/>
      <c r="G666" s="372"/>
    </row>
    <row r="667" spans="2:7" x14ac:dyDescent="0.25">
      <c r="B667" s="371">
        <f t="shared" si="11"/>
        <v>45204</v>
      </c>
      <c r="C667">
        <v>207.89</v>
      </c>
      <c r="D667" s="372">
        <v>24.892447000000001</v>
      </c>
      <c r="E667" s="372"/>
      <c r="G667" s="372"/>
    </row>
    <row r="668" spans="2:7" x14ac:dyDescent="0.25">
      <c r="B668" s="371">
        <f t="shared" si="11"/>
        <v>45203</v>
      </c>
      <c r="C668">
        <v>205.74</v>
      </c>
      <c r="D668" s="372">
        <v>28.061637999999999</v>
      </c>
      <c r="E668" s="372"/>
      <c r="G668" s="372"/>
    </row>
    <row r="669" spans="2:7" x14ac:dyDescent="0.25">
      <c r="B669" s="371">
        <f t="shared" si="11"/>
        <v>45202</v>
      </c>
      <c r="C669">
        <v>207.86</v>
      </c>
      <c r="D669" s="372">
        <v>41.673737000000003</v>
      </c>
      <c r="E669" s="372"/>
      <c r="G669" s="372"/>
    </row>
    <row r="670" spans="2:7" x14ac:dyDescent="0.25">
      <c r="B670" s="371">
        <f t="shared" si="11"/>
        <v>45201</v>
      </c>
      <c r="C670">
        <v>201.45</v>
      </c>
      <c r="D670" s="372">
        <v>40.685671999999997</v>
      </c>
      <c r="E670" s="372"/>
      <c r="G670" s="372"/>
    </row>
    <row r="671" spans="2:7" x14ac:dyDescent="0.25">
      <c r="B671" s="371">
        <f t="shared" si="11"/>
        <v>45200</v>
      </c>
      <c r="C671">
        <v>197.12</v>
      </c>
      <c r="D671" s="372">
        <v>31.530843999999998</v>
      </c>
      <c r="E671" s="372"/>
      <c r="G671" s="372"/>
    </row>
    <row r="672" spans="2:7" x14ac:dyDescent="0.25">
      <c r="B672" s="371">
        <f t="shared" si="11"/>
        <v>45199</v>
      </c>
      <c r="C672">
        <v>198.38</v>
      </c>
      <c r="D672" s="372">
        <v>58.800041999999998</v>
      </c>
      <c r="E672" s="372"/>
      <c r="G672" s="372"/>
    </row>
    <row r="673" spans="2:7" x14ac:dyDescent="0.25">
      <c r="B673" s="371">
        <f t="shared" si="11"/>
        <v>45198</v>
      </c>
      <c r="C673">
        <v>202.88</v>
      </c>
      <c r="D673" s="372">
        <v>32.768988999999998</v>
      </c>
      <c r="E673" s="372"/>
      <c r="G673" s="372"/>
    </row>
    <row r="674" spans="2:7" x14ac:dyDescent="0.25">
      <c r="B674" s="371">
        <f t="shared" si="11"/>
        <v>45197</v>
      </c>
      <c r="C674">
        <v>204.61</v>
      </c>
      <c r="D674" s="372">
        <v>31.197866999999999</v>
      </c>
      <c r="E674" s="372"/>
      <c r="G674" s="372"/>
    </row>
    <row r="675" spans="2:7" x14ac:dyDescent="0.25">
      <c r="B675" s="371">
        <f t="shared" si="11"/>
        <v>45196</v>
      </c>
      <c r="C675">
        <v>201.7</v>
      </c>
      <c r="D675" s="372">
        <v>36.512464999999999</v>
      </c>
      <c r="E675" s="372"/>
      <c r="G675" s="372"/>
    </row>
    <row r="676" spans="2:7" x14ac:dyDescent="0.25">
      <c r="B676" s="371">
        <f t="shared" si="11"/>
        <v>45195</v>
      </c>
      <c r="C676">
        <v>202.61</v>
      </c>
      <c r="D676" s="372">
        <v>86.591144</v>
      </c>
      <c r="E676" s="372"/>
      <c r="G676" s="372"/>
    </row>
    <row r="677" spans="2:7" x14ac:dyDescent="0.25">
      <c r="B677" s="371">
        <f t="shared" si="11"/>
        <v>45194</v>
      </c>
      <c r="C677">
        <v>211.48</v>
      </c>
      <c r="D677" s="372">
        <v>42.620308999999999</v>
      </c>
      <c r="E677" s="372"/>
      <c r="G677" s="372"/>
    </row>
    <row r="678" spans="2:7" x14ac:dyDescent="0.25">
      <c r="B678" s="371">
        <f t="shared" si="11"/>
        <v>45193</v>
      </c>
      <c r="C678">
        <v>214.1</v>
      </c>
      <c r="D678" s="372">
        <v>46.212943000000003</v>
      </c>
      <c r="E678" s="372"/>
      <c r="G678" s="372"/>
    </row>
    <row r="679" spans="2:7" x14ac:dyDescent="0.25">
      <c r="B679" s="371">
        <f t="shared" si="11"/>
        <v>45192</v>
      </c>
      <c r="C679">
        <v>208.91</v>
      </c>
      <c r="D679" s="372">
        <v>38.942917999999999</v>
      </c>
      <c r="E679" s="372"/>
      <c r="G679" s="372"/>
    </row>
    <row r="680" spans="2:7" x14ac:dyDescent="0.25">
      <c r="B680" s="371">
        <f t="shared" si="11"/>
        <v>45191</v>
      </c>
      <c r="C680">
        <v>206.84</v>
      </c>
      <c r="D680" s="372">
        <v>35.456012000000001</v>
      </c>
      <c r="E680" s="372"/>
      <c r="G680" s="372"/>
    </row>
    <row r="681" spans="2:7" x14ac:dyDescent="0.25">
      <c r="B681" s="371">
        <f t="shared" si="11"/>
        <v>45190</v>
      </c>
      <c r="C681">
        <v>208.18</v>
      </c>
      <c r="D681" s="372">
        <v>36.075845999999999</v>
      </c>
      <c r="E681" s="372"/>
      <c r="G681" s="372"/>
    </row>
    <row r="682" spans="2:7" x14ac:dyDescent="0.25">
      <c r="B682" s="371">
        <f t="shared" si="11"/>
        <v>45189</v>
      </c>
      <c r="C682">
        <v>210.05</v>
      </c>
      <c r="D682" s="372">
        <v>52.878382999999999</v>
      </c>
      <c r="E682" s="372"/>
      <c r="G682" s="372"/>
    </row>
    <row r="683" spans="2:7" x14ac:dyDescent="0.25">
      <c r="B683" s="371">
        <f t="shared" si="11"/>
        <v>45188</v>
      </c>
      <c r="C683">
        <v>207.09</v>
      </c>
      <c r="D683" s="372">
        <v>72.292167000000006</v>
      </c>
      <c r="E683" s="372"/>
      <c r="G683" s="372"/>
    </row>
    <row r="684" spans="2:7" x14ac:dyDescent="0.25">
      <c r="B684" s="371">
        <f t="shared" si="11"/>
        <v>45187</v>
      </c>
      <c r="C684">
        <v>199.5</v>
      </c>
      <c r="D684" s="372">
        <v>30.564784</v>
      </c>
      <c r="E684" s="372"/>
      <c r="G684" s="372"/>
    </row>
    <row r="685" spans="2:7" x14ac:dyDescent="0.25">
      <c r="B685" s="371">
        <f t="shared" si="11"/>
        <v>45186</v>
      </c>
      <c r="C685">
        <v>195.78</v>
      </c>
      <c r="D685" s="372">
        <v>38.492061999999997</v>
      </c>
      <c r="E685" s="372"/>
      <c r="G685" s="372"/>
    </row>
    <row r="686" spans="2:7" x14ac:dyDescent="0.25">
      <c r="B686" s="371">
        <f t="shared" si="11"/>
        <v>45185</v>
      </c>
      <c r="C686">
        <v>197.93</v>
      </c>
      <c r="D686" s="372">
        <v>99.687847000000005</v>
      </c>
      <c r="E686" s="372"/>
      <c r="G686" s="372"/>
    </row>
    <row r="687" spans="2:7" x14ac:dyDescent="0.25">
      <c r="B687" s="371">
        <f t="shared" si="11"/>
        <v>45184</v>
      </c>
      <c r="C687">
        <v>186.4</v>
      </c>
      <c r="D687" s="372">
        <v>75.146759000000003</v>
      </c>
      <c r="E687" s="372"/>
      <c r="G687" s="372"/>
    </row>
    <row r="688" spans="2:7" x14ac:dyDescent="0.25">
      <c r="B688" s="371">
        <f t="shared" si="11"/>
        <v>45183</v>
      </c>
      <c r="C688">
        <v>192.73</v>
      </c>
      <c r="D688" s="372">
        <v>37.707549999999998</v>
      </c>
      <c r="E688" s="372"/>
      <c r="G688" s="372"/>
    </row>
    <row r="689" spans="2:7" x14ac:dyDescent="0.25">
      <c r="B689" s="371">
        <f t="shared" si="11"/>
        <v>45182</v>
      </c>
      <c r="C689">
        <v>190.83</v>
      </c>
      <c r="D689" s="372">
        <v>35.690157999999997</v>
      </c>
      <c r="E689" s="372"/>
      <c r="G689" s="372"/>
    </row>
    <row r="690" spans="2:7" x14ac:dyDescent="0.25">
      <c r="B690" s="371">
        <f t="shared" si="11"/>
        <v>45181</v>
      </c>
      <c r="C690">
        <v>188.39</v>
      </c>
      <c r="D690" s="372">
        <v>27.930835999999999</v>
      </c>
      <c r="E690" s="372"/>
      <c r="G690" s="372"/>
    </row>
    <row r="691" spans="2:7" x14ac:dyDescent="0.25">
      <c r="B691" s="371">
        <f t="shared" si="11"/>
        <v>45180</v>
      </c>
      <c r="C691">
        <v>187.83</v>
      </c>
      <c r="D691" s="372">
        <v>29.36206</v>
      </c>
      <c r="E691" s="372"/>
      <c r="G691" s="372"/>
    </row>
    <row r="692" spans="2:7" x14ac:dyDescent="0.25">
      <c r="B692" s="371">
        <f t="shared" si="11"/>
        <v>45179</v>
      </c>
      <c r="C692">
        <v>186.38</v>
      </c>
      <c r="D692" s="372">
        <v>21.647394999999999</v>
      </c>
      <c r="E692" s="372"/>
      <c r="G692" s="372"/>
    </row>
    <row r="693" spans="2:7" x14ac:dyDescent="0.25">
      <c r="B693" s="371">
        <f t="shared" si="11"/>
        <v>45178</v>
      </c>
      <c r="C693">
        <v>184.71</v>
      </c>
      <c r="D693" s="372">
        <v>31.937089</v>
      </c>
      <c r="E693" s="372"/>
      <c r="G693" s="372"/>
    </row>
    <row r="694" spans="2:7" x14ac:dyDescent="0.25">
      <c r="B694" s="371">
        <f t="shared" si="11"/>
        <v>45177</v>
      </c>
      <c r="C694">
        <v>189.7</v>
      </c>
      <c r="D694" s="372">
        <v>29.650593000000001</v>
      </c>
      <c r="E694" s="372"/>
      <c r="G694" s="372"/>
    </row>
    <row r="695" spans="2:7" x14ac:dyDescent="0.25">
      <c r="B695" s="371">
        <f t="shared" si="11"/>
        <v>45176</v>
      </c>
      <c r="C695">
        <v>189.07</v>
      </c>
      <c r="D695" s="372">
        <v>24.639392999999998</v>
      </c>
      <c r="E695" s="372"/>
      <c r="G695" s="372"/>
    </row>
    <row r="696" spans="2:7" x14ac:dyDescent="0.25">
      <c r="B696" s="371">
        <f t="shared" si="11"/>
        <v>45175</v>
      </c>
      <c r="C696">
        <v>188.99</v>
      </c>
      <c r="D696" s="372">
        <v>37.417670000000001</v>
      </c>
      <c r="E696" s="372"/>
      <c r="G696" s="372"/>
    </row>
    <row r="697" spans="2:7" x14ac:dyDescent="0.25">
      <c r="B697" s="371">
        <f t="shared" si="11"/>
        <v>45174</v>
      </c>
      <c r="C697">
        <v>187.53</v>
      </c>
      <c r="D697" s="372">
        <v>25.039414000000001</v>
      </c>
      <c r="E697" s="372"/>
      <c r="G697" s="372"/>
    </row>
    <row r="698" spans="2:7" x14ac:dyDescent="0.25">
      <c r="B698" s="371">
        <f t="shared" si="11"/>
        <v>45173</v>
      </c>
      <c r="C698">
        <v>186.89</v>
      </c>
      <c r="D698" s="372">
        <v>23.456811999999999</v>
      </c>
      <c r="E698" s="372"/>
      <c r="G698" s="372"/>
    </row>
    <row r="699" spans="2:7" x14ac:dyDescent="0.25">
      <c r="B699" s="371">
        <f t="shared" si="11"/>
        <v>45172</v>
      </c>
      <c r="C699">
        <v>187.69</v>
      </c>
      <c r="D699" s="372">
        <v>32.178925</v>
      </c>
      <c r="E699" s="372"/>
      <c r="G699" s="372"/>
    </row>
    <row r="700" spans="2:7" x14ac:dyDescent="0.25">
      <c r="B700" s="371">
        <f t="shared" si="11"/>
        <v>45171</v>
      </c>
      <c r="C700">
        <v>187.54</v>
      </c>
      <c r="D700" s="372">
        <v>22.614407</v>
      </c>
      <c r="E700" s="372"/>
      <c r="G700" s="372"/>
    </row>
    <row r="701" spans="2:7" x14ac:dyDescent="0.25">
      <c r="B701" s="371">
        <f t="shared" si="11"/>
        <v>45170</v>
      </c>
      <c r="C701">
        <v>188.82</v>
      </c>
      <c r="D701" s="372">
        <v>25.751556999999998</v>
      </c>
      <c r="E701" s="372"/>
      <c r="G701" s="372"/>
    </row>
    <row r="702" spans="2:7" x14ac:dyDescent="0.25">
      <c r="B702" s="371">
        <f t="shared" si="11"/>
        <v>45169</v>
      </c>
      <c r="C702">
        <v>186.65</v>
      </c>
      <c r="D702" s="372">
        <v>27.785043000000002</v>
      </c>
      <c r="E702" s="372"/>
      <c r="G702" s="372"/>
    </row>
    <row r="703" spans="2:7" x14ac:dyDescent="0.25">
      <c r="B703" s="371">
        <f t="shared" si="11"/>
        <v>45168</v>
      </c>
      <c r="C703">
        <v>185.17</v>
      </c>
      <c r="D703" s="372">
        <v>26.343116999999999</v>
      </c>
      <c r="E703" s="372"/>
      <c r="G703" s="372"/>
    </row>
    <row r="704" spans="2:7" x14ac:dyDescent="0.25">
      <c r="B704" s="371">
        <f t="shared" si="11"/>
        <v>45167</v>
      </c>
      <c r="C704">
        <v>182.72</v>
      </c>
      <c r="D704" s="372">
        <v>26.372085999999999</v>
      </c>
      <c r="E704" s="372"/>
      <c r="G704" s="372"/>
    </row>
    <row r="705" spans="2:7" x14ac:dyDescent="0.25">
      <c r="B705" s="371">
        <f t="shared" si="11"/>
        <v>45166</v>
      </c>
      <c r="C705">
        <v>180.8</v>
      </c>
      <c r="D705" s="372">
        <v>42.364201000000001</v>
      </c>
      <c r="E705" s="372"/>
      <c r="G705" s="372"/>
    </row>
    <row r="706" spans="2:7" x14ac:dyDescent="0.25">
      <c r="B706" s="371">
        <f t="shared" si="11"/>
        <v>45165</v>
      </c>
      <c r="C706">
        <v>186.51</v>
      </c>
      <c r="D706" s="372">
        <v>41.079011000000001</v>
      </c>
      <c r="E706" s="372"/>
      <c r="G706" s="372"/>
    </row>
    <row r="707" spans="2:7" x14ac:dyDescent="0.25">
      <c r="B707" s="371">
        <f t="shared" si="11"/>
        <v>45164</v>
      </c>
      <c r="C707">
        <v>181.96</v>
      </c>
      <c r="D707" s="372">
        <v>30.204301999999998</v>
      </c>
      <c r="E707" s="372"/>
      <c r="G707" s="372"/>
    </row>
    <row r="708" spans="2:7" x14ac:dyDescent="0.25">
      <c r="B708" s="371">
        <f t="shared" si="11"/>
        <v>45163</v>
      </c>
      <c r="C708">
        <v>184.76</v>
      </c>
      <c r="D708" s="372">
        <v>23.704056000000001</v>
      </c>
      <c r="E708" s="372"/>
      <c r="G708" s="372"/>
    </row>
    <row r="709" spans="2:7" x14ac:dyDescent="0.25">
      <c r="B709" s="371">
        <f t="shared" ref="B709:B772" si="12">B708-1</f>
        <v>45162</v>
      </c>
      <c r="C709">
        <v>185.13</v>
      </c>
      <c r="D709" s="372">
        <v>36.044905999999997</v>
      </c>
      <c r="E709" s="372"/>
      <c r="G709" s="372"/>
    </row>
    <row r="710" spans="2:7" x14ac:dyDescent="0.25">
      <c r="B710" s="371">
        <f t="shared" si="12"/>
        <v>45161</v>
      </c>
      <c r="C710">
        <v>186.33</v>
      </c>
      <c r="D710" s="372">
        <v>41.680399999999999</v>
      </c>
      <c r="E710" s="372"/>
      <c r="G710" s="372"/>
    </row>
    <row r="711" spans="2:7" x14ac:dyDescent="0.25">
      <c r="B711" s="371">
        <f t="shared" si="12"/>
        <v>45160</v>
      </c>
      <c r="C711">
        <v>187.97</v>
      </c>
      <c r="D711" s="372">
        <v>36.002316</v>
      </c>
      <c r="E711" s="372"/>
      <c r="G711" s="372"/>
    </row>
    <row r="712" spans="2:7" x14ac:dyDescent="0.25">
      <c r="B712" s="371">
        <f t="shared" si="12"/>
        <v>45159</v>
      </c>
      <c r="C712">
        <v>191.16</v>
      </c>
      <c r="D712" s="372">
        <v>36.334854</v>
      </c>
      <c r="E712" s="372"/>
      <c r="G712" s="372"/>
    </row>
    <row r="713" spans="2:7" x14ac:dyDescent="0.25">
      <c r="B713" s="371">
        <f t="shared" si="12"/>
        <v>45158</v>
      </c>
      <c r="C713">
        <v>192.53</v>
      </c>
      <c r="D713" s="372">
        <v>26.391144000000001</v>
      </c>
      <c r="E713" s="372"/>
      <c r="G713" s="372"/>
    </row>
    <row r="714" spans="2:7" x14ac:dyDescent="0.25">
      <c r="B714" s="371">
        <f t="shared" si="12"/>
        <v>45157</v>
      </c>
      <c r="C714">
        <v>193.96</v>
      </c>
      <c r="D714" s="372">
        <v>43.478926000000001</v>
      </c>
      <c r="E714" s="372"/>
      <c r="G714" s="372"/>
    </row>
    <row r="715" spans="2:7" x14ac:dyDescent="0.25">
      <c r="B715" s="371">
        <f t="shared" si="12"/>
        <v>45156</v>
      </c>
      <c r="C715">
        <v>193.88</v>
      </c>
      <c r="D715" s="372">
        <v>36.993110999999999</v>
      </c>
      <c r="E715" s="372"/>
      <c r="G715" s="372"/>
    </row>
    <row r="716" spans="2:7" x14ac:dyDescent="0.25">
      <c r="B716" s="371">
        <f t="shared" si="12"/>
        <v>45155</v>
      </c>
      <c r="C716">
        <v>191.6</v>
      </c>
      <c r="D716" s="372">
        <v>100.378553</v>
      </c>
      <c r="E716" s="372"/>
      <c r="G716" s="372"/>
    </row>
    <row r="717" spans="2:7" x14ac:dyDescent="0.25">
      <c r="B717" s="371">
        <f t="shared" si="12"/>
        <v>45154</v>
      </c>
      <c r="C717">
        <v>189.87</v>
      </c>
      <c r="D717" s="372">
        <v>39.543168000000001</v>
      </c>
      <c r="E717" s="372"/>
      <c r="G717" s="372"/>
    </row>
    <row r="718" spans="2:7" x14ac:dyDescent="0.25">
      <c r="B718" s="371">
        <f t="shared" si="12"/>
        <v>45153</v>
      </c>
      <c r="C718">
        <v>186.43</v>
      </c>
      <c r="D718" s="372">
        <v>34.448129999999999</v>
      </c>
      <c r="E718" s="372"/>
      <c r="G718" s="372"/>
    </row>
    <row r="719" spans="2:7" x14ac:dyDescent="0.25">
      <c r="B719" s="371">
        <f t="shared" si="12"/>
        <v>45152</v>
      </c>
      <c r="C719">
        <v>186.88</v>
      </c>
      <c r="D719" s="372">
        <v>26.091681999999999</v>
      </c>
      <c r="E719" s="372"/>
      <c r="G719" s="372"/>
    </row>
    <row r="720" spans="2:7" x14ac:dyDescent="0.25">
      <c r="B720" s="371">
        <f t="shared" si="12"/>
        <v>45151</v>
      </c>
      <c r="C720">
        <v>184.89</v>
      </c>
      <c r="D720" s="372">
        <v>26.065484999999999</v>
      </c>
      <c r="E720" s="372"/>
      <c r="G720" s="372"/>
    </row>
    <row r="721" spans="2:7" x14ac:dyDescent="0.25">
      <c r="B721" s="371">
        <f t="shared" si="12"/>
        <v>45150</v>
      </c>
      <c r="C721">
        <v>186.49</v>
      </c>
      <c r="D721" s="372">
        <v>26.495350999999999</v>
      </c>
      <c r="E721" s="372"/>
      <c r="G721" s="372"/>
    </row>
    <row r="722" spans="2:7" x14ac:dyDescent="0.25">
      <c r="B722" s="371">
        <f t="shared" si="12"/>
        <v>45149</v>
      </c>
      <c r="C722">
        <v>187</v>
      </c>
      <c r="D722" s="372">
        <v>33.622483000000003</v>
      </c>
      <c r="E722" s="372"/>
      <c r="G722" s="372"/>
    </row>
    <row r="723" spans="2:7" x14ac:dyDescent="0.25">
      <c r="B723" s="371">
        <f t="shared" si="12"/>
        <v>45148</v>
      </c>
      <c r="C723">
        <v>184.52</v>
      </c>
      <c r="D723" s="372">
        <v>42.564698</v>
      </c>
      <c r="E723" s="372"/>
      <c r="G723" s="372"/>
    </row>
    <row r="724" spans="2:7" x14ac:dyDescent="0.25">
      <c r="B724" s="371">
        <f t="shared" si="12"/>
        <v>45147</v>
      </c>
      <c r="C724">
        <v>179.55</v>
      </c>
      <c r="D724" s="372">
        <v>36.233795999999998</v>
      </c>
      <c r="E724" s="372"/>
      <c r="G724" s="372"/>
    </row>
    <row r="725" spans="2:7" x14ac:dyDescent="0.25">
      <c r="B725" s="371">
        <f t="shared" si="12"/>
        <v>45146</v>
      </c>
      <c r="C725">
        <v>175.4</v>
      </c>
      <c r="D725" s="372">
        <v>29.037362000000002</v>
      </c>
      <c r="E725" s="372"/>
      <c r="G725" s="372"/>
    </row>
    <row r="726" spans="2:7" x14ac:dyDescent="0.25">
      <c r="B726" s="371">
        <f t="shared" si="12"/>
        <v>45145</v>
      </c>
      <c r="C726">
        <v>171.39</v>
      </c>
      <c r="D726" s="372">
        <v>41.466537000000002</v>
      </c>
      <c r="E726" s="372"/>
      <c r="G726" s="372"/>
    </row>
    <row r="727" spans="2:7" x14ac:dyDescent="0.25">
      <c r="B727" s="371">
        <f t="shared" si="12"/>
        <v>45144</v>
      </c>
      <c r="C727">
        <v>177.89</v>
      </c>
      <c r="D727" s="372">
        <v>40.170526000000002</v>
      </c>
      <c r="E727" s="372"/>
      <c r="G727" s="372"/>
    </row>
    <row r="728" spans="2:7" x14ac:dyDescent="0.25">
      <c r="B728" s="371">
        <f t="shared" si="12"/>
        <v>45143</v>
      </c>
      <c r="C728">
        <v>173.33</v>
      </c>
      <c r="D728" s="372">
        <v>29.682478</v>
      </c>
      <c r="E728" s="372"/>
      <c r="G728" s="372"/>
    </row>
    <row r="729" spans="2:7" x14ac:dyDescent="0.25">
      <c r="B729" s="371">
        <f t="shared" si="12"/>
        <v>45142</v>
      </c>
      <c r="C729">
        <v>176.25</v>
      </c>
      <c r="D729" s="372">
        <v>37.817511000000003</v>
      </c>
      <c r="E729" s="372"/>
      <c r="G729" s="372"/>
    </row>
    <row r="730" spans="2:7" x14ac:dyDescent="0.25">
      <c r="B730" s="371">
        <f t="shared" si="12"/>
        <v>45141</v>
      </c>
      <c r="C730">
        <v>178.5</v>
      </c>
      <c r="D730" s="372">
        <v>43.429355000000001</v>
      </c>
      <c r="E730" s="372"/>
      <c r="G730" s="372"/>
    </row>
    <row r="731" spans="2:7" x14ac:dyDescent="0.25">
      <c r="B731" s="371">
        <f t="shared" si="12"/>
        <v>45140</v>
      </c>
      <c r="C731">
        <v>172.12</v>
      </c>
      <c r="D731" s="372">
        <v>26.407814999999999</v>
      </c>
      <c r="E731" s="372"/>
      <c r="G731" s="372"/>
    </row>
    <row r="732" spans="2:7" x14ac:dyDescent="0.25">
      <c r="B732" s="371">
        <f t="shared" si="12"/>
        <v>45139</v>
      </c>
      <c r="C732">
        <v>170.8</v>
      </c>
      <c r="D732" s="372">
        <v>29.045024999999999</v>
      </c>
      <c r="E732" s="372"/>
      <c r="G732" s="372"/>
    </row>
    <row r="733" spans="2:7" x14ac:dyDescent="0.25">
      <c r="B733" s="371">
        <f t="shared" si="12"/>
        <v>45138</v>
      </c>
      <c r="C733">
        <v>173.12</v>
      </c>
      <c r="D733" s="372">
        <v>29.841978999999998</v>
      </c>
      <c r="E733" s="372"/>
      <c r="G733" s="372"/>
    </row>
    <row r="734" spans="2:7" x14ac:dyDescent="0.25">
      <c r="B734" s="371">
        <f t="shared" si="12"/>
        <v>45137</v>
      </c>
      <c r="C734">
        <v>175.5</v>
      </c>
      <c r="D734" s="372">
        <v>22.366236000000001</v>
      </c>
      <c r="E734" s="372"/>
      <c r="G734" s="372"/>
    </row>
    <row r="735" spans="2:7" x14ac:dyDescent="0.25">
      <c r="B735" s="371">
        <f t="shared" si="12"/>
        <v>45136</v>
      </c>
      <c r="C735">
        <v>177.04</v>
      </c>
      <c r="D735" s="372">
        <v>29.150091</v>
      </c>
      <c r="E735" s="372"/>
      <c r="G735" s="372"/>
    </row>
    <row r="736" spans="2:7" x14ac:dyDescent="0.25">
      <c r="B736" s="371">
        <f t="shared" si="12"/>
        <v>45135</v>
      </c>
      <c r="C736">
        <v>176.13</v>
      </c>
      <c r="D736" s="372">
        <v>32.047482000000002</v>
      </c>
      <c r="E736" s="372"/>
      <c r="G736" s="372"/>
    </row>
    <row r="737" spans="2:7" x14ac:dyDescent="0.25">
      <c r="B737" s="371">
        <f t="shared" si="12"/>
        <v>45134</v>
      </c>
      <c r="C737">
        <v>180.11</v>
      </c>
      <c r="D737" s="372">
        <v>35.599119999999999</v>
      </c>
      <c r="E737" s="372"/>
      <c r="G737" s="372"/>
    </row>
    <row r="738" spans="2:7" x14ac:dyDescent="0.25">
      <c r="B738" s="371">
        <f t="shared" si="12"/>
        <v>45133</v>
      </c>
      <c r="C738">
        <v>178.88</v>
      </c>
      <c r="D738" s="372">
        <v>26.255203999999999</v>
      </c>
      <c r="E738" s="372"/>
      <c r="G738" s="372"/>
    </row>
    <row r="739" spans="2:7" x14ac:dyDescent="0.25">
      <c r="B739" s="371">
        <f t="shared" si="12"/>
        <v>45132</v>
      </c>
      <c r="C739">
        <v>178.22</v>
      </c>
      <c r="D739" s="372">
        <v>31.129807</v>
      </c>
      <c r="E739" s="372"/>
      <c r="G739" s="372"/>
    </row>
    <row r="740" spans="2:7" x14ac:dyDescent="0.25">
      <c r="B740" s="371">
        <f t="shared" si="12"/>
        <v>45131</v>
      </c>
      <c r="C740">
        <v>177.06</v>
      </c>
      <c r="D740" s="372">
        <v>31.489174999999999</v>
      </c>
      <c r="E740" s="372"/>
      <c r="G740" s="372"/>
    </row>
    <row r="741" spans="2:7" x14ac:dyDescent="0.25">
      <c r="B741" s="371">
        <f t="shared" si="12"/>
        <v>45130</v>
      </c>
      <c r="C741">
        <v>177.59</v>
      </c>
      <c r="D741" s="372">
        <v>51.698512999999998</v>
      </c>
      <c r="E741" s="372"/>
      <c r="G741" s="372"/>
    </row>
    <row r="742" spans="2:7" x14ac:dyDescent="0.25">
      <c r="B742" s="371">
        <f t="shared" si="12"/>
        <v>45129</v>
      </c>
      <c r="C742">
        <v>170.1</v>
      </c>
      <c r="D742" s="372">
        <v>28.843803999999999</v>
      </c>
      <c r="E742" s="372"/>
      <c r="G742" s="372"/>
    </row>
    <row r="743" spans="2:7" x14ac:dyDescent="0.25">
      <c r="B743" s="371">
        <f t="shared" si="12"/>
        <v>45128</v>
      </c>
      <c r="C743">
        <v>170.23</v>
      </c>
      <c r="D743" s="372">
        <v>39.237915000000001</v>
      </c>
      <c r="E743" s="372"/>
      <c r="G743" s="372"/>
    </row>
    <row r="744" spans="2:7" x14ac:dyDescent="0.25">
      <c r="B744" s="371">
        <f t="shared" si="12"/>
        <v>45127</v>
      </c>
      <c r="C744">
        <v>166.8</v>
      </c>
      <c r="D744" s="372">
        <v>30.072787999999999</v>
      </c>
      <c r="E744" s="372"/>
      <c r="G744" s="372"/>
    </row>
    <row r="745" spans="2:7" x14ac:dyDescent="0.25">
      <c r="B745" s="371">
        <f t="shared" si="12"/>
        <v>45126</v>
      </c>
      <c r="C745">
        <v>166.94</v>
      </c>
      <c r="D745" s="372">
        <v>36.401049</v>
      </c>
      <c r="E745" s="372"/>
      <c r="G745" s="372"/>
    </row>
    <row r="746" spans="2:7" x14ac:dyDescent="0.25">
      <c r="B746" s="371">
        <f t="shared" si="12"/>
        <v>45125</v>
      </c>
      <c r="C746">
        <v>165.8</v>
      </c>
      <c r="D746" s="372">
        <v>44.616205999999998</v>
      </c>
      <c r="E746" s="372"/>
      <c r="G746" s="372"/>
    </row>
    <row r="747" spans="2:7" x14ac:dyDescent="0.25">
      <c r="B747" s="371">
        <f t="shared" si="12"/>
        <v>45124</v>
      </c>
      <c r="C747">
        <v>162.77000000000001</v>
      </c>
      <c r="D747" s="372">
        <v>48.408239999999999</v>
      </c>
      <c r="E747" s="372"/>
      <c r="G747" s="372"/>
    </row>
    <row r="748" spans="2:7" x14ac:dyDescent="0.25">
      <c r="B748" s="371">
        <f t="shared" si="12"/>
        <v>45123</v>
      </c>
      <c r="C748">
        <v>161.93</v>
      </c>
      <c r="D748" s="372">
        <v>59.950830000000003</v>
      </c>
      <c r="E748" s="372"/>
      <c r="G748" s="372"/>
    </row>
    <row r="749" spans="2:7" x14ac:dyDescent="0.25">
      <c r="B749" s="371">
        <f t="shared" si="12"/>
        <v>45122</v>
      </c>
      <c r="C749">
        <v>161.02000000000001</v>
      </c>
      <c r="D749" s="372">
        <v>83.149437000000006</v>
      </c>
      <c r="E749" s="372"/>
      <c r="G749" s="372"/>
    </row>
    <row r="750" spans="2:7" x14ac:dyDescent="0.25">
      <c r="B750" s="371">
        <f t="shared" si="12"/>
        <v>45121</v>
      </c>
      <c r="C750">
        <v>167.9</v>
      </c>
      <c r="D750" s="372">
        <v>141.448365</v>
      </c>
      <c r="E750" s="372"/>
      <c r="G750" s="372"/>
    </row>
    <row r="751" spans="2:7" x14ac:dyDescent="0.25">
      <c r="B751" s="371">
        <f t="shared" si="12"/>
        <v>45120</v>
      </c>
      <c r="C751">
        <v>184.07</v>
      </c>
      <c r="D751" s="372">
        <v>70.435635000000005</v>
      </c>
      <c r="E751" s="372"/>
      <c r="G751" s="372"/>
    </row>
    <row r="752" spans="2:7" x14ac:dyDescent="0.25">
      <c r="B752" s="371">
        <f t="shared" si="12"/>
        <v>45119</v>
      </c>
      <c r="C752">
        <v>186.98</v>
      </c>
      <c r="D752" s="372">
        <v>41.667326000000003</v>
      </c>
      <c r="E752" s="372"/>
      <c r="G752" s="372"/>
    </row>
    <row r="753" spans="2:7" x14ac:dyDescent="0.25">
      <c r="B753" s="371">
        <f t="shared" si="12"/>
        <v>45118</v>
      </c>
      <c r="C753">
        <v>181.71</v>
      </c>
      <c r="D753" s="372">
        <v>39.508574000000003</v>
      </c>
      <c r="E753" s="372"/>
      <c r="G753" s="372"/>
    </row>
    <row r="754" spans="2:7" x14ac:dyDescent="0.25">
      <c r="B754" s="371">
        <f t="shared" si="12"/>
        <v>45117</v>
      </c>
      <c r="C754">
        <v>183.2</v>
      </c>
      <c r="D754" s="372">
        <v>33.270122999999998</v>
      </c>
      <c r="E754" s="372"/>
      <c r="G754" s="372"/>
    </row>
    <row r="755" spans="2:7" x14ac:dyDescent="0.25">
      <c r="B755" s="371">
        <f t="shared" si="12"/>
        <v>45116</v>
      </c>
      <c r="C755">
        <v>182.5</v>
      </c>
      <c r="D755" s="372">
        <v>29.505963999999999</v>
      </c>
      <c r="E755" s="372"/>
      <c r="G755" s="372"/>
    </row>
    <row r="756" spans="2:7" x14ac:dyDescent="0.25">
      <c r="B756" s="371">
        <f t="shared" si="12"/>
        <v>45115</v>
      </c>
      <c r="C756">
        <v>179.85</v>
      </c>
      <c r="D756" s="372">
        <v>44.464162999999999</v>
      </c>
      <c r="E756" s="372"/>
      <c r="G756" s="372"/>
    </row>
    <row r="757" spans="2:7" x14ac:dyDescent="0.25">
      <c r="B757" s="371">
        <f t="shared" si="12"/>
        <v>45114</v>
      </c>
      <c r="C757">
        <v>180.83</v>
      </c>
      <c r="D757" s="372">
        <v>41.532359999999997</v>
      </c>
      <c r="E757" s="372"/>
      <c r="G757" s="372"/>
    </row>
    <row r="758" spans="2:7" x14ac:dyDescent="0.25">
      <c r="B758" s="371">
        <f t="shared" si="12"/>
        <v>45113</v>
      </c>
      <c r="C758">
        <v>186.41</v>
      </c>
      <c r="D758" s="372">
        <v>47.537669999999999</v>
      </c>
      <c r="E758" s="372"/>
      <c r="G758" s="372"/>
    </row>
    <row r="759" spans="2:7" x14ac:dyDescent="0.25">
      <c r="B759" s="371">
        <f t="shared" si="12"/>
        <v>45112</v>
      </c>
      <c r="C759">
        <v>182.55</v>
      </c>
      <c r="D759" s="372">
        <v>39.931922999999998</v>
      </c>
      <c r="E759" s="372"/>
      <c r="G759" s="372"/>
    </row>
    <row r="760" spans="2:7" x14ac:dyDescent="0.25">
      <c r="B760" s="371">
        <f t="shared" si="12"/>
        <v>45111</v>
      </c>
      <c r="C760">
        <v>183.13</v>
      </c>
      <c r="D760" s="372">
        <v>43.081828999999999</v>
      </c>
      <c r="E760" s="372"/>
      <c r="G760" s="372"/>
    </row>
    <row r="761" spans="2:7" x14ac:dyDescent="0.25">
      <c r="B761" s="371">
        <f t="shared" si="12"/>
        <v>45110</v>
      </c>
      <c r="C761">
        <v>183.75</v>
      </c>
      <c r="D761" s="372">
        <v>51.043626000000003</v>
      </c>
      <c r="E761" s="372"/>
      <c r="G761" s="372"/>
    </row>
    <row r="762" spans="2:7" x14ac:dyDescent="0.25">
      <c r="B762" s="371">
        <f t="shared" si="12"/>
        <v>45109</v>
      </c>
      <c r="C762">
        <v>187.93</v>
      </c>
      <c r="D762" s="372">
        <v>48.076138999999998</v>
      </c>
      <c r="E762" s="372"/>
      <c r="G762" s="372"/>
    </row>
    <row r="763" spans="2:7" x14ac:dyDescent="0.25">
      <c r="B763" s="371">
        <f t="shared" si="12"/>
        <v>45108</v>
      </c>
      <c r="C763">
        <v>193.02</v>
      </c>
      <c r="D763" s="372">
        <v>33.994714000000002</v>
      </c>
      <c r="E763" s="372"/>
      <c r="G763" s="372"/>
    </row>
    <row r="764" spans="2:7" x14ac:dyDescent="0.25">
      <c r="B764" s="371">
        <f t="shared" si="12"/>
        <v>45107</v>
      </c>
      <c r="C764">
        <v>192.72</v>
      </c>
      <c r="D764" s="372">
        <v>40.683227000000002</v>
      </c>
      <c r="E764" s="372"/>
      <c r="G764" s="372"/>
    </row>
    <row r="765" spans="2:7" x14ac:dyDescent="0.25">
      <c r="B765" s="371">
        <f t="shared" si="12"/>
        <v>45106</v>
      </c>
      <c r="C765">
        <v>194.49</v>
      </c>
      <c r="D765" s="372">
        <v>30.598524999999999</v>
      </c>
      <c r="E765" s="372"/>
      <c r="G765" s="372"/>
    </row>
    <row r="766" spans="2:7" x14ac:dyDescent="0.25">
      <c r="B766" s="371">
        <f t="shared" si="12"/>
        <v>45105</v>
      </c>
      <c r="C766">
        <v>195.05</v>
      </c>
      <c r="D766" s="372">
        <v>44.565041000000001</v>
      </c>
      <c r="E766" s="372"/>
      <c r="G766" s="372"/>
    </row>
    <row r="767" spans="2:7" x14ac:dyDescent="0.25">
      <c r="B767" s="371">
        <f t="shared" si="12"/>
        <v>45104</v>
      </c>
      <c r="C767">
        <v>199.79</v>
      </c>
      <c r="D767" s="372">
        <v>32.883752999999999</v>
      </c>
      <c r="E767" s="372"/>
      <c r="G767" s="372"/>
    </row>
    <row r="768" spans="2:7" x14ac:dyDescent="0.25">
      <c r="B768" s="371">
        <f t="shared" si="12"/>
        <v>45103</v>
      </c>
      <c r="C768">
        <v>199.34</v>
      </c>
      <c r="D768" s="372">
        <v>32.756735999999997</v>
      </c>
      <c r="E768" s="372"/>
      <c r="G768" s="372"/>
    </row>
    <row r="769" spans="2:7" x14ac:dyDescent="0.25">
      <c r="B769" s="371">
        <f t="shared" si="12"/>
        <v>45102</v>
      </c>
      <c r="C769">
        <v>199.29</v>
      </c>
      <c r="D769" s="372">
        <v>34.767260999999998</v>
      </c>
      <c r="E769" s="372"/>
      <c r="G769" s="372"/>
    </row>
    <row r="770" spans="2:7" x14ac:dyDescent="0.25">
      <c r="B770" s="371">
        <f t="shared" si="12"/>
        <v>45101</v>
      </c>
      <c r="C770">
        <v>200</v>
      </c>
      <c r="D770" s="372">
        <v>39.858885000000001</v>
      </c>
      <c r="E770" s="372"/>
      <c r="G770" s="372"/>
    </row>
    <row r="771" spans="2:7" x14ac:dyDescent="0.25">
      <c r="B771" s="371">
        <f t="shared" si="12"/>
        <v>45100</v>
      </c>
      <c r="C771">
        <v>197.59</v>
      </c>
      <c r="D771" s="372">
        <v>31.597926000000001</v>
      </c>
      <c r="E771" s="372"/>
      <c r="G771" s="372"/>
    </row>
    <row r="772" spans="2:7" x14ac:dyDescent="0.25">
      <c r="B772" s="371">
        <f t="shared" si="12"/>
        <v>45099</v>
      </c>
      <c r="C772">
        <v>200</v>
      </c>
      <c r="D772" s="372">
        <v>45.600012999999997</v>
      </c>
      <c r="E772" s="372"/>
      <c r="G772" s="372"/>
    </row>
    <row r="773" spans="2:7" x14ac:dyDescent="0.25">
      <c r="B773" s="371">
        <f t="shared" ref="B773:B836" si="13">B772-1</f>
        <v>45098</v>
      </c>
      <c r="C773">
        <v>197.2</v>
      </c>
      <c r="D773" s="372">
        <v>41.192011000000001</v>
      </c>
      <c r="E773" s="372"/>
      <c r="G773" s="372"/>
    </row>
    <row r="774" spans="2:7" x14ac:dyDescent="0.25">
      <c r="B774" s="371">
        <f t="shared" si="13"/>
        <v>45097</v>
      </c>
      <c r="C774">
        <v>193.25</v>
      </c>
      <c r="D774" s="372">
        <v>76.930192000000005</v>
      </c>
      <c r="E774" s="372"/>
      <c r="G774" s="372"/>
    </row>
    <row r="775" spans="2:7" x14ac:dyDescent="0.25">
      <c r="B775" s="371">
        <f t="shared" si="13"/>
        <v>45096</v>
      </c>
      <c r="C775">
        <v>197.85</v>
      </c>
      <c r="D775" s="372">
        <v>74.397491000000002</v>
      </c>
      <c r="E775" s="372"/>
      <c r="G775" s="372"/>
    </row>
    <row r="776" spans="2:7" x14ac:dyDescent="0.25">
      <c r="B776" s="371">
        <f t="shared" si="13"/>
        <v>45095</v>
      </c>
      <c r="C776">
        <v>193.61</v>
      </c>
      <c r="D776" s="372">
        <v>65.103892999999999</v>
      </c>
      <c r="E776" s="372"/>
      <c r="G776" s="372"/>
    </row>
    <row r="777" spans="2:7" x14ac:dyDescent="0.25">
      <c r="B777" s="371">
        <f t="shared" si="13"/>
        <v>45094</v>
      </c>
      <c r="C777">
        <v>186.34</v>
      </c>
      <c r="D777" s="372">
        <v>45.898474999999998</v>
      </c>
      <c r="E777" s="372"/>
      <c r="G777" s="372"/>
    </row>
    <row r="778" spans="2:7" x14ac:dyDescent="0.25">
      <c r="B778" s="371">
        <f t="shared" si="13"/>
        <v>45093</v>
      </c>
      <c r="C778">
        <v>185.57</v>
      </c>
      <c r="D778" s="372">
        <v>50.610379000000002</v>
      </c>
      <c r="E778" s="372"/>
      <c r="G778" s="372"/>
    </row>
    <row r="779" spans="2:7" x14ac:dyDescent="0.25">
      <c r="B779" s="371">
        <f t="shared" si="13"/>
        <v>45092</v>
      </c>
      <c r="C779">
        <v>189.08</v>
      </c>
      <c r="D779" s="372">
        <v>72.931753999999998</v>
      </c>
      <c r="E779" s="372"/>
      <c r="G779" s="372"/>
    </row>
    <row r="780" spans="2:7" x14ac:dyDescent="0.25">
      <c r="B780" s="371">
        <f t="shared" si="13"/>
        <v>45091</v>
      </c>
      <c r="C780">
        <v>186.1</v>
      </c>
      <c r="D780" s="372">
        <v>44.726779000000001</v>
      </c>
      <c r="E780" s="372"/>
      <c r="G780" s="372"/>
    </row>
    <row r="781" spans="2:7" x14ac:dyDescent="0.25">
      <c r="B781" s="371">
        <f t="shared" si="13"/>
        <v>45090</v>
      </c>
      <c r="C781">
        <v>182.81</v>
      </c>
      <c r="D781" s="372">
        <v>36.659157</v>
      </c>
      <c r="E781" s="372"/>
      <c r="G781" s="372"/>
    </row>
    <row r="782" spans="2:7" x14ac:dyDescent="0.25">
      <c r="B782" s="371">
        <f t="shared" si="13"/>
        <v>45089</v>
      </c>
      <c r="C782">
        <v>184.06</v>
      </c>
      <c r="D782" s="372">
        <v>35.601906999999997</v>
      </c>
      <c r="E782" s="372"/>
      <c r="G782" s="372"/>
    </row>
    <row r="783" spans="2:7" x14ac:dyDescent="0.25">
      <c r="B783" s="371">
        <f t="shared" si="13"/>
        <v>45088</v>
      </c>
      <c r="C783">
        <v>183.66</v>
      </c>
      <c r="D783" s="372">
        <v>25.456410000000002</v>
      </c>
      <c r="E783" s="372"/>
      <c r="G783" s="372"/>
    </row>
    <row r="784" spans="2:7" x14ac:dyDescent="0.25">
      <c r="B784" s="371">
        <f t="shared" si="13"/>
        <v>45087</v>
      </c>
      <c r="C784">
        <v>183.83</v>
      </c>
      <c r="D784" s="372">
        <v>39.721544999999999</v>
      </c>
      <c r="E784" s="372"/>
      <c r="G784" s="372"/>
    </row>
    <row r="785" spans="2:7" x14ac:dyDescent="0.25">
      <c r="B785" s="371">
        <f t="shared" si="13"/>
        <v>45086</v>
      </c>
      <c r="C785">
        <v>186.89</v>
      </c>
      <c r="D785" s="372">
        <v>33.984216000000004</v>
      </c>
      <c r="E785" s="372"/>
      <c r="G785" s="372"/>
    </row>
    <row r="786" spans="2:7" x14ac:dyDescent="0.25">
      <c r="B786" s="371">
        <f t="shared" si="13"/>
        <v>45085</v>
      </c>
      <c r="C786">
        <v>187.23</v>
      </c>
      <c r="D786" s="372">
        <v>27.265108000000001</v>
      </c>
      <c r="E786" s="372"/>
      <c r="G786" s="372"/>
    </row>
    <row r="787" spans="2:7" x14ac:dyDescent="0.25">
      <c r="B787" s="371">
        <f t="shared" si="13"/>
        <v>45084</v>
      </c>
      <c r="C787">
        <v>187.06</v>
      </c>
      <c r="D787" s="372">
        <v>34.494498</v>
      </c>
      <c r="E787" s="372"/>
      <c r="G787" s="372"/>
    </row>
    <row r="788" spans="2:7" x14ac:dyDescent="0.25">
      <c r="B788" s="371">
        <f t="shared" si="13"/>
        <v>45083</v>
      </c>
      <c r="C788">
        <v>184.3</v>
      </c>
      <c r="D788" s="372">
        <v>28.021473</v>
      </c>
      <c r="E788" s="372"/>
      <c r="G788" s="372"/>
    </row>
    <row r="789" spans="2:7" x14ac:dyDescent="0.25">
      <c r="B789" s="371">
        <f t="shared" si="13"/>
        <v>45082</v>
      </c>
      <c r="C789">
        <v>185</v>
      </c>
      <c r="D789" s="372">
        <v>31.371151000000001</v>
      </c>
      <c r="E789" s="372"/>
      <c r="G789" s="372"/>
    </row>
    <row r="790" spans="2:7" x14ac:dyDescent="0.25">
      <c r="B790" s="371">
        <f t="shared" si="13"/>
        <v>45081</v>
      </c>
      <c r="C790">
        <v>181.28</v>
      </c>
      <c r="D790" s="372">
        <v>32.116394</v>
      </c>
      <c r="E790" s="372"/>
      <c r="G790" s="372"/>
    </row>
    <row r="791" spans="2:7" x14ac:dyDescent="0.25">
      <c r="B791" s="371">
        <f t="shared" si="13"/>
        <v>45080</v>
      </c>
      <c r="C791">
        <v>179.34</v>
      </c>
      <c r="D791" s="372">
        <v>27.198388000000001</v>
      </c>
      <c r="E791" s="372"/>
      <c r="G791" s="372"/>
    </row>
    <row r="792" spans="2:7" x14ac:dyDescent="0.25">
      <c r="B792" s="371">
        <f t="shared" si="13"/>
        <v>45079</v>
      </c>
      <c r="C792">
        <v>178.34</v>
      </c>
      <c r="D792" s="372">
        <v>30.786639999999998</v>
      </c>
      <c r="E792" s="372"/>
      <c r="G792" s="372"/>
    </row>
    <row r="793" spans="2:7" x14ac:dyDescent="0.25">
      <c r="B793" s="371">
        <f t="shared" si="13"/>
        <v>45078</v>
      </c>
      <c r="C793">
        <v>176.44</v>
      </c>
      <c r="D793" s="372">
        <v>58.903939000000001</v>
      </c>
      <c r="E793" s="372"/>
      <c r="G793" s="372"/>
    </row>
    <row r="794" spans="2:7" x14ac:dyDescent="0.25">
      <c r="B794" s="371">
        <f t="shared" si="13"/>
        <v>45077</v>
      </c>
      <c r="C794">
        <v>179.32</v>
      </c>
      <c r="D794" s="372">
        <v>29.249229</v>
      </c>
      <c r="E794" s="372"/>
      <c r="G794" s="372"/>
    </row>
    <row r="795" spans="2:7" x14ac:dyDescent="0.25">
      <c r="B795" s="371">
        <f t="shared" si="13"/>
        <v>45076</v>
      </c>
      <c r="C795">
        <v>182.02</v>
      </c>
      <c r="D795" s="372">
        <v>32.009293999999997</v>
      </c>
      <c r="E795" s="372"/>
      <c r="G795" s="372"/>
    </row>
    <row r="796" spans="2:7" x14ac:dyDescent="0.25">
      <c r="B796" s="371">
        <f t="shared" si="13"/>
        <v>45075</v>
      </c>
      <c r="C796">
        <v>182.15</v>
      </c>
      <c r="D796" s="372">
        <v>29.926963000000001</v>
      </c>
      <c r="E796" s="372"/>
      <c r="G796" s="372"/>
    </row>
    <row r="797" spans="2:7" x14ac:dyDescent="0.25">
      <c r="B797" s="371">
        <f t="shared" si="13"/>
        <v>45074</v>
      </c>
      <c r="C797">
        <v>180.75</v>
      </c>
      <c r="D797" s="372">
        <v>27.471640000000001</v>
      </c>
      <c r="E797" s="372"/>
      <c r="G797" s="372"/>
    </row>
    <row r="798" spans="2:7" x14ac:dyDescent="0.25">
      <c r="B798" s="371">
        <f t="shared" si="13"/>
        <v>45073</v>
      </c>
      <c r="C798">
        <v>181.05</v>
      </c>
      <c r="D798" s="372">
        <v>33.670172999999998</v>
      </c>
      <c r="E798" s="372"/>
      <c r="G798" s="372"/>
    </row>
    <row r="799" spans="2:7" x14ac:dyDescent="0.25">
      <c r="B799" s="371">
        <f t="shared" si="13"/>
        <v>45072</v>
      </c>
      <c r="C799">
        <v>183.13</v>
      </c>
      <c r="D799" s="372">
        <v>28.148783999999999</v>
      </c>
      <c r="E799" s="372"/>
      <c r="G799" s="372"/>
    </row>
    <row r="800" spans="2:7" x14ac:dyDescent="0.25">
      <c r="B800" s="371">
        <f t="shared" si="13"/>
        <v>45071</v>
      </c>
      <c r="C800">
        <v>183.15</v>
      </c>
      <c r="D800" s="372">
        <v>50.839129</v>
      </c>
      <c r="E800" s="372"/>
      <c r="G800" s="372"/>
    </row>
    <row r="801" spans="2:7" x14ac:dyDescent="0.25">
      <c r="B801" s="371">
        <f t="shared" si="13"/>
        <v>45070</v>
      </c>
      <c r="C801">
        <v>183.54</v>
      </c>
      <c r="D801" s="372">
        <v>30.511768</v>
      </c>
      <c r="E801" s="372"/>
      <c r="G801" s="372"/>
    </row>
    <row r="802" spans="2:7" x14ac:dyDescent="0.25">
      <c r="B802" s="371">
        <f t="shared" si="13"/>
        <v>45069</v>
      </c>
      <c r="C802">
        <v>184.7</v>
      </c>
      <c r="D802" s="372">
        <v>33.175654999999999</v>
      </c>
      <c r="E802" s="372"/>
      <c r="G802" s="372"/>
    </row>
    <row r="803" spans="2:7" x14ac:dyDescent="0.25">
      <c r="B803" s="371">
        <f t="shared" si="13"/>
        <v>45068</v>
      </c>
      <c r="C803">
        <v>183.63</v>
      </c>
      <c r="D803" s="372">
        <v>38.834449999999997</v>
      </c>
      <c r="E803" s="372"/>
      <c r="G803" s="372"/>
    </row>
    <row r="804" spans="2:7" x14ac:dyDescent="0.25">
      <c r="B804" s="371">
        <f t="shared" si="13"/>
        <v>45067</v>
      </c>
      <c r="C804">
        <v>185.99</v>
      </c>
      <c r="D804" s="372">
        <v>75.459926999999993</v>
      </c>
      <c r="E804" s="372"/>
      <c r="G804" s="372"/>
    </row>
    <row r="805" spans="2:7" x14ac:dyDescent="0.25">
      <c r="B805" s="371">
        <f t="shared" si="13"/>
        <v>45066</v>
      </c>
      <c r="C805">
        <v>187.07</v>
      </c>
      <c r="D805" s="372">
        <v>38.698155</v>
      </c>
      <c r="E805" s="372"/>
      <c r="G805" s="372"/>
    </row>
    <row r="806" spans="2:7" x14ac:dyDescent="0.25">
      <c r="B806" s="371">
        <f t="shared" si="13"/>
        <v>45065</v>
      </c>
      <c r="C806">
        <v>186.57</v>
      </c>
      <c r="D806" s="372">
        <v>24.898613000000001</v>
      </c>
      <c r="E806" s="372"/>
      <c r="G806" s="372"/>
    </row>
    <row r="807" spans="2:7" x14ac:dyDescent="0.25">
      <c r="B807" s="371">
        <f t="shared" si="13"/>
        <v>45064</v>
      </c>
      <c r="C807">
        <v>187.48</v>
      </c>
      <c r="D807" s="372">
        <v>34.141770999999999</v>
      </c>
      <c r="E807" s="372"/>
      <c r="G807" s="372"/>
    </row>
    <row r="808" spans="2:7" x14ac:dyDescent="0.25">
      <c r="B808" s="371">
        <f t="shared" si="13"/>
        <v>45063</v>
      </c>
      <c r="C808">
        <v>189.5</v>
      </c>
      <c r="D808" s="372">
        <v>43.368377000000002</v>
      </c>
      <c r="E808" s="372"/>
      <c r="G808" s="372"/>
    </row>
    <row r="809" spans="2:7" x14ac:dyDescent="0.25">
      <c r="B809" s="371">
        <f t="shared" si="13"/>
        <v>45062</v>
      </c>
      <c r="C809">
        <v>188</v>
      </c>
      <c r="D809" s="372">
        <v>26.13635</v>
      </c>
      <c r="E809" s="372"/>
      <c r="G809" s="372"/>
    </row>
    <row r="810" spans="2:7" x14ac:dyDescent="0.25">
      <c r="B810" s="371">
        <f t="shared" si="13"/>
        <v>45061</v>
      </c>
      <c r="C810">
        <v>188.76</v>
      </c>
      <c r="D810" s="372">
        <v>34.048901999999998</v>
      </c>
      <c r="E810" s="372"/>
      <c r="G810" s="372"/>
    </row>
    <row r="811" spans="2:7" x14ac:dyDescent="0.25">
      <c r="B811" s="371">
        <f t="shared" si="13"/>
        <v>45060</v>
      </c>
      <c r="C811">
        <v>188.7</v>
      </c>
      <c r="D811" s="372">
        <v>34.725295000000003</v>
      </c>
      <c r="E811" s="372"/>
      <c r="G811" s="372"/>
    </row>
    <row r="812" spans="2:7" x14ac:dyDescent="0.25">
      <c r="B812" s="371">
        <f t="shared" si="13"/>
        <v>45059</v>
      </c>
      <c r="C812">
        <v>186.21</v>
      </c>
      <c r="D812" s="372">
        <v>39.172004000000001</v>
      </c>
      <c r="E812" s="372"/>
      <c r="G812" s="372"/>
    </row>
    <row r="813" spans="2:7" x14ac:dyDescent="0.25">
      <c r="B813" s="371">
        <f t="shared" si="13"/>
        <v>45058</v>
      </c>
      <c r="C813">
        <v>184.72</v>
      </c>
      <c r="D813" s="372">
        <v>54.303510000000003</v>
      </c>
      <c r="E813" s="372"/>
      <c r="G813" s="372"/>
    </row>
    <row r="814" spans="2:7" x14ac:dyDescent="0.25">
      <c r="B814" s="371">
        <f t="shared" si="13"/>
        <v>45057</v>
      </c>
      <c r="C814">
        <v>179</v>
      </c>
      <c r="D814" s="372">
        <v>94.645148000000006</v>
      </c>
      <c r="E814" s="372"/>
      <c r="G814" s="372"/>
    </row>
    <row r="815" spans="2:7" x14ac:dyDescent="0.25">
      <c r="B815" s="371">
        <f t="shared" si="13"/>
        <v>45056</v>
      </c>
      <c r="C815">
        <v>175</v>
      </c>
      <c r="D815" s="372">
        <v>94.639786000000001</v>
      </c>
      <c r="E815" s="372"/>
      <c r="G815" s="372"/>
    </row>
    <row r="816" spans="2:7" x14ac:dyDescent="0.25">
      <c r="B816" s="371">
        <f t="shared" si="13"/>
        <v>45055</v>
      </c>
      <c r="C816">
        <v>180.96</v>
      </c>
      <c r="D816" s="372">
        <v>54.063937000000003</v>
      </c>
      <c r="E816" s="372"/>
      <c r="G816" s="372"/>
    </row>
    <row r="817" spans="2:7" x14ac:dyDescent="0.25">
      <c r="B817" s="371">
        <f t="shared" si="13"/>
        <v>45054</v>
      </c>
      <c r="C817">
        <v>179.62</v>
      </c>
      <c r="D817" s="372">
        <v>43.919764999999998</v>
      </c>
      <c r="E817" s="372"/>
      <c r="G817" s="372"/>
    </row>
    <row r="818" spans="2:7" x14ac:dyDescent="0.25">
      <c r="B818" s="371">
        <f t="shared" si="13"/>
        <v>45053</v>
      </c>
      <c r="C818">
        <v>173.67</v>
      </c>
      <c r="D818" s="372">
        <v>49.249389999999998</v>
      </c>
      <c r="E818" s="372"/>
      <c r="G818" s="372"/>
    </row>
    <row r="819" spans="2:7" x14ac:dyDescent="0.25">
      <c r="B819" s="371">
        <f t="shared" si="13"/>
        <v>45052</v>
      </c>
      <c r="C819">
        <v>176.59</v>
      </c>
      <c r="D819" s="372">
        <v>34.185108999999997</v>
      </c>
      <c r="E819" s="372"/>
      <c r="G819" s="372"/>
    </row>
    <row r="820" spans="2:7" x14ac:dyDescent="0.25">
      <c r="B820" s="371">
        <f t="shared" si="13"/>
        <v>45051</v>
      </c>
      <c r="C820">
        <v>179.54</v>
      </c>
      <c r="D820" s="372">
        <v>37.046519000000004</v>
      </c>
      <c r="E820" s="372"/>
      <c r="G820" s="372"/>
    </row>
    <row r="821" spans="2:7" x14ac:dyDescent="0.25">
      <c r="B821" s="371">
        <f t="shared" si="13"/>
        <v>45050</v>
      </c>
      <c r="C821">
        <v>177.23</v>
      </c>
      <c r="D821" s="372">
        <v>37.924889999999998</v>
      </c>
      <c r="E821" s="372"/>
      <c r="G821" s="372"/>
    </row>
    <row r="822" spans="2:7" x14ac:dyDescent="0.25">
      <c r="B822" s="371">
        <f t="shared" si="13"/>
        <v>45049</v>
      </c>
      <c r="C822">
        <v>174.63</v>
      </c>
      <c r="D822" s="372">
        <v>56.000729</v>
      </c>
      <c r="E822" s="372"/>
      <c r="G822" s="372"/>
    </row>
    <row r="823" spans="2:7" x14ac:dyDescent="0.25">
      <c r="B823" s="371">
        <f t="shared" si="13"/>
        <v>45048</v>
      </c>
      <c r="C823">
        <v>179.22</v>
      </c>
      <c r="D823" s="372">
        <v>30.723793000000001</v>
      </c>
      <c r="E823" s="372"/>
      <c r="G823" s="372"/>
    </row>
    <row r="824" spans="2:7" x14ac:dyDescent="0.25">
      <c r="B824" s="371">
        <f t="shared" si="13"/>
        <v>45047</v>
      </c>
      <c r="C824">
        <v>181.28</v>
      </c>
      <c r="D824" s="372">
        <v>31.359673000000001</v>
      </c>
      <c r="E824" s="372"/>
      <c r="G824" s="372"/>
    </row>
    <row r="825" spans="2:7" x14ac:dyDescent="0.25">
      <c r="B825" s="371">
        <f t="shared" si="13"/>
        <v>45046</v>
      </c>
      <c r="C825">
        <v>183.32</v>
      </c>
      <c r="D825" s="372">
        <v>32.891264999999997</v>
      </c>
      <c r="E825" s="372"/>
      <c r="G825" s="372"/>
    </row>
    <row r="826" spans="2:7" x14ac:dyDescent="0.25">
      <c r="B826" s="371">
        <f t="shared" si="13"/>
        <v>45045</v>
      </c>
      <c r="C826">
        <v>183.62</v>
      </c>
      <c r="D826" s="372">
        <v>48.052394999999997</v>
      </c>
      <c r="E826" s="372"/>
      <c r="G826" s="372"/>
    </row>
    <row r="827" spans="2:7" x14ac:dyDescent="0.25">
      <c r="B827" s="371">
        <f t="shared" si="13"/>
        <v>45044</v>
      </c>
      <c r="C827">
        <v>186.13</v>
      </c>
      <c r="D827" s="372">
        <v>38.608848999999999</v>
      </c>
      <c r="E827" s="372"/>
      <c r="G827" s="372"/>
    </row>
    <row r="828" spans="2:7" x14ac:dyDescent="0.25">
      <c r="B828" s="371">
        <f t="shared" si="13"/>
        <v>45043</v>
      </c>
      <c r="C828">
        <v>189.05</v>
      </c>
      <c r="D828" s="372">
        <v>40.020741999999998</v>
      </c>
      <c r="E828" s="372"/>
      <c r="G828" s="372"/>
    </row>
    <row r="829" spans="2:7" x14ac:dyDescent="0.25">
      <c r="B829" s="371">
        <f t="shared" si="13"/>
        <v>45042</v>
      </c>
      <c r="C829">
        <v>185.95</v>
      </c>
      <c r="D829" s="372">
        <v>35.879151</v>
      </c>
      <c r="E829" s="372"/>
      <c r="G829" s="372"/>
    </row>
    <row r="830" spans="2:7" x14ac:dyDescent="0.25">
      <c r="B830" s="371">
        <f t="shared" si="13"/>
        <v>45041</v>
      </c>
      <c r="C830">
        <v>185.67</v>
      </c>
      <c r="D830" s="372">
        <v>36.337353999999998</v>
      </c>
      <c r="E830" s="372"/>
      <c r="G830" s="372"/>
    </row>
    <row r="831" spans="2:7" x14ac:dyDescent="0.25">
      <c r="B831" s="371">
        <f t="shared" si="13"/>
        <v>45040</v>
      </c>
      <c r="C831">
        <v>185.19</v>
      </c>
      <c r="D831" s="372">
        <v>38.929087000000003</v>
      </c>
      <c r="E831" s="372"/>
      <c r="G831" s="372"/>
    </row>
    <row r="832" spans="2:7" x14ac:dyDescent="0.25">
      <c r="B832" s="371">
        <f t="shared" si="13"/>
        <v>45039</v>
      </c>
      <c r="C832">
        <v>185.07</v>
      </c>
      <c r="D832" s="372">
        <v>42.072114999999997</v>
      </c>
      <c r="E832" s="372"/>
      <c r="G832" s="372"/>
    </row>
    <row r="833" spans="2:7" x14ac:dyDescent="0.25">
      <c r="B833" s="371">
        <f t="shared" si="13"/>
        <v>45038</v>
      </c>
      <c r="C833">
        <v>180</v>
      </c>
      <c r="D833" s="372">
        <v>41.197087000000003</v>
      </c>
      <c r="E833" s="372"/>
      <c r="G833" s="372"/>
    </row>
    <row r="834" spans="2:7" x14ac:dyDescent="0.25">
      <c r="B834" s="371">
        <f t="shared" si="13"/>
        <v>45037</v>
      </c>
      <c r="C834">
        <v>182.41</v>
      </c>
      <c r="D834" s="372">
        <v>30.368798999999999</v>
      </c>
      <c r="E834" s="372"/>
      <c r="G834" s="372"/>
    </row>
    <row r="835" spans="2:7" x14ac:dyDescent="0.25">
      <c r="B835" s="371">
        <f t="shared" si="13"/>
        <v>45036</v>
      </c>
      <c r="C835">
        <v>180.69</v>
      </c>
      <c r="D835" s="372">
        <v>31.929759000000001</v>
      </c>
      <c r="E835" s="372"/>
      <c r="G835" s="372"/>
    </row>
    <row r="836" spans="2:7" x14ac:dyDescent="0.25">
      <c r="B836" s="371">
        <f t="shared" si="13"/>
        <v>45035</v>
      </c>
      <c r="C836">
        <v>180.97</v>
      </c>
      <c r="D836" s="372">
        <v>28.374496000000001</v>
      </c>
      <c r="E836" s="372"/>
      <c r="G836" s="372"/>
    </row>
    <row r="837" spans="2:7" x14ac:dyDescent="0.25">
      <c r="B837" s="371">
        <f t="shared" ref="B837:B900" si="14">B836-1</f>
        <v>45034</v>
      </c>
      <c r="C837">
        <v>180.38</v>
      </c>
      <c r="D837" s="372">
        <v>38.051588000000002</v>
      </c>
      <c r="E837" s="372"/>
      <c r="G837" s="372"/>
    </row>
    <row r="838" spans="2:7" x14ac:dyDescent="0.25">
      <c r="B838" s="371">
        <f t="shared" si="14"/>
        <v>45033</v>
      </c>
      <c r="C838">
        <v>179.83</v>
      </c>
      <c r="D838" s="372">
        <v>33.272551</v>
      </c>
      <c r="E838" s="372"/>
      <c r="G838" s="372"/>
    </row>
    <row r="839" spans="2:7" x14ac:dyDescent="0.25">
      <c r="B839" s="371">
        <f t="shared" si="14"/>
        <v>45032</v>
      </c>
      <c r="C839">
        <v>178.3</v>
      </c>
      <c r="D839" s="372">
        <v>29.658982000000002</v>
      </c>
      <c r="E839" s="372"/>
      <c r="G839" s="372"/>
    </row>
    <row r="840" spans="2:7" x14ac:dyDescent="0.25">
      <c r="B840" s="371">
        <f t="shared" si="14"/>
        <v>45031</v>
      </c>
      <c r="C840">
        <v>179.71</v>
      </c>
      <c r="D840" s="372">
        <v>29.815463999999999</v>
      </c>
      <c r="E840" s="372"/>
      <c r="G840" s="372"/>
    </row>
    <row r="841" spans="2:7" x14ac:dyDescent="0.25">
      <c r="B841" s="371">
        <f t="shared" si="14"/>
        <v>45030</v>
      </c>
      <c r="C841">
        <v>178.87</v>
      </c>
      <c r="D841" s="372">
        <v>27.995377999999999</v>
      </c>
      <c r="E841" s="372"/>
      <c r="G841" s="372"/>
    </row>
    <row r="842" spans="2:7" x14ac:dyDescent="0.25">
      <c r="B842" s="371">
        <f t="shared" si="14"/>
        <v>45029</v>
      </c>
      <c r="C842">
        <v>178.15</v>
      </c>
      <c r="D842" s="372">
        <v>32.82432</v>
      </c>
      <c r="E842" s="372"/>
      <c r="G842" s="372"/>
    </row>
    <row r="843" spans="2:7" x14ac:dyDescent="0.25">
      <c r="B843" s="371">
        <f t="shared" si="14"/>
        <v>45028</v>
      </c>
      <c r="C843">
        <v>178.15</v>
      </c>
      <c r="D843" s="372">
        <v>29.947150000000001</v>
      </c>
      <c r="E843" s="372"/>
      <c r="G843" s="372"/>
    </row>
    <row r="844" spans="2:7" x14ac:dyDescent="0.25">
      <c r="B844" s="371">
        <f t="shared" si="14"/>
        <v>45027</v>
      </c>
      <c r="C844">
        <v>175.9</v>
      </c>
      <c r="D844" s="372">
        <v>26.880893</v>
      </c>
      <c r="E844" s="372"/>
      <c r="G844" s="372"/>
    </row>
    <row r="845" spans="2:7" x14ac:dyDescent="0.25">
      <c r="B845" s="371">
        <f t="shared" si="14"/>
        <v>45026</v>
      </c>
      <c r="C845">
        <v>174.48</v>
      </c>
      <c r="D845" s="372">
        <v>31.250688</v>
      </c>
      <c r="E845" s="372"/>
      <c r="G845" s="372"/>
    </row>
    <row r="846" spans="2:7" x14ac:dyDescent="0.25">
      <c r="B846" s="371">
        <f t="shared" si="14"/>
        <v>45025</v>
      </c>
      <c r="C846">
        <v>174.42</v>
      </c>
      <c r="D846" s="372">
        <v>72.147390000000001</v>
      </c>
      <c r="E846" s="372"/>
      <c r="G846" s="372"/>
    </row>
    <row r="847" spans="2:7" x14ac:dyDescent="0.25">
      <c r="B847" s="371">
        <f t="shared" si="14"/>
        <v>45024</v>
      </c>
      <c r="C847">
        <v>178.75</v>
      </c>
      <c r="D847" s="372">
        <v>43.528139000000003</v>
      </c>
      <c r="E847" s="372"/>
      <c r="G847" s="372"/>
    </row>
    <row r="848" spans="2:7" x14ac:dyDescent="0.25">
      <c r="B848" s="371">
        <f t="shared" si="14"/>
        <v>45023</v>
      </c>
      <c r="C848">
        <v>176.56</v>
      </c>
      <c r="D848" s="372">
        <v>30.596153000000001</v>
      </c>
      <c r="E848" s="372"/>
      <c r="G848" s="372"/>
    </row>
    <row r="849" spans="2:7" x14ac:dyDescent="0.25">
      <c r="B849" s="371">
        <f t="shared" si="14"/>
        <v>45022</v>
      </c>
      <c r="C849">
        <v>175.39</v>
      </c>
      <c r="D849" s="372">
        <v>35.308321999999997</v>
      </c>
      <c r="E849" s="372"/>
      <c r="G849" s="372"/>
    </row>
    <row r="850" spans="2:7" x14ac:dyDescent="0.25">
      <c r="B850" s="371">
        <f t="shared" si="14"/>
        <v>45021</v>
      </c>
      <c r="C850">
        <v>171.96</v>
      </c>
      <c r="D850" s="372">
        <v>28.285183</v>
      </c>
      <c r="E850" s="372"/>
      <c r="G850" s="372"/>
    </row>
    <row r="851" spans="2:7" x14ac:dyDescent="0.25">
      <c r="B851" s="371">
        <f t="shared" si="14"/>
        <v>45020</v>
      </c>
      <c r="C851">
        <v>175.35</v>
      </c>
      <c r="D851" s="372">
        <v>37.893242000000001</v>
      </c>
      <c r="E851" s="372"/>
      <c r="G851" s="372"/>
    </row>
    <row r="852" spans="2:7" x14ac:dyDescent="0.25">
      <c r="B852" s="371">
        <f t="shared" si="14"/>
        <v>45019</v>
      </c>
      <c r="C852">
        <v>176.82</v>
      </c>
      <c r="D852" s="372">
        <v>34.063282999999998</v>
      </c>
      <c r="E852" s="372"/>
      <c r="G852" s="372"/>
    </row>
    <row r="853" spans="2:7" x14ac:dyDescent="0.25">
      <c r="B853" s="371">
        <f t="shared" si="14"/>
        <v>45018</v>
      </c>
      <c r="C853">
        <v>173.51</v>
      </c>
      <c r="D853" s="372">
        <v>32.090926000000003</v>
      </c>
      <c r="E853" s="372"/>
      <c r="G853" s="372"/>
    </row>
    <row r="854" spans="2:7" x14ac:dyDescent="0.25">
      <c r="B854" s="371">
        <f t="shared" si="14"/>
        <v>45017</v>
      </c>
      <c r="C854">
        <v>174.12</v>
      </c>
      <c r="D854" s="372">
        <v>37.228343000000002</v>
      </c>
      <c r="E854" s="372"/>
      <c r="G854" s="372"/>
    </row>
    <row r="855" spans="2:7" x14ac:dyDescent="0.25">
      <c r="B855" s="371">
        <f t="shared" si="14"/>
        <v>45016</v>
      </c>
      <c r="C855">
        <v>177.58</v>
      </c>
      <c r="D855" s="372">
        <v>37.381520000000002</v>
      </c>
      <c r="E855" s="372"/>
      <c r="G855" s="372"/>
    </row>
    <row r="856" spans="2:7" x14ac:dyDescent="0.25">
      <c r="B856" s="371">
        <f t="shared" si="14"/>
        <v>45015</v>
      </c>
      <c r="C856">
        <v>178.22</v>
      </c>
      <c r="D856" s="372">
        <v>31.981152000000002</v>
      </c>
      <c r="E856" s="372"/>
      <c r="G856" s="372"/>
    </row>
    <row r="857" spans="2:7" x14ac:dyDescent="0.25">
      <c r="B857" s="371">
        <f t="shared" si="14"/>
        <v>45014</v>
      </c>
      <c r="C857">
        <v>176.76</v>
      </c>
      <c r="D857" s="372">
        <v>53.805359000000003</v>
      </c>
      <c r="E857" s="372"/>
      <c r="G857" s="372"/>
    </row>
    <row r="858" spans="2:7" x14ac:dyDescent="0.25">
      <c r="B858" s="371">
        <f t="shared" si="14"/>
        <v>45013</v>
      </c>
      <c r="C858">
        <v>173.16</v>
      </c>
      <c r="D858" s="372">
        <v>28.180482000000001</v>
      </c>
      <c r="E858" s="372"/>
      <c r="G858" s="372"/>
    </row>
    <row r="859" spans="2:7" x14ac:dyDescent="0.25">
      <c r="B859" s="371">
        <f t="shared" si="14"/>
        <v>45012</v>
      </c>
      <c r="C859">
        <v>173.54</v>
      </c>
      <c r="D859" s="372">
        <v>31.141732000000001</v>
      </c>
      <c r="E859" s="372"/>
      <c r="G859" s="372"/>
    </row>
    <row r="860" spans="2:7" x14ac:dyDescent="0.25">
      <c r="B860" s="371">
        <f t="shared" si="14"/>
        <v>45011</v>
      </c>
      <c r="C860">
        <v>174.73</v>
      </c>
      <c r="D860" s="372">
        <v>44.368614000000001</v>
      </c>
      <c r="E860" s="372"/>
      <c r="G860" s="372"/>
    </row>
    <row r="861" spans="2:7" x14ac:dyDescent="0.25">
      <c r="B861" s="371">
        <f t="shared" si="14"/>
        <v>45010</v>
      </c>
      <c r="C861">
        <v>174.99</v>
      </c>
      <c r="D861" s="372">
        <v>59.715243000000001</v>
      </c>
      <c r="E861" s="372"/>
      <c r="G861" s="372"/>
    </row>
    <row r="862" spans="2:7" x14ac:dyDescent="0.25">
      <c r="B862" s="371">
        <f t="shared" si="14"/>
        <v>45009</v>
      </c>
      <c r="C862">
        <v>174.58</v>
      </c>
      <c r="D862" s="372">
        <v>55.392353999999997</v>
      </c>
      <c r="E862" s="372"/>
      <c r="G862" s="372"/>
    </row>
    <row r="863" spans="2:7" x14ac:dyDescent="0.25">
      <c r="B863" s="371">
        <f t="shared" si="14"/>
        <v>45008</v>
      </c>
      <c r="C863">
        <v>168.59</v>
      </c>
      <c r="D863" s="372">
        <v>44.575623</v>
      </c>
      <c r="E863" s="372"/>
      <c r="G863" s="372"/>
    </row>
    <row r="864" spans="2:7" x14ac:dyDescent="0.25">
      <c r="B864" s="371">
        <f t="shared" si="14"/>
        <v>45007</v>
      </c>
      <c r="C864">
        <v>167.08</v>
      </c>
      <c r="D864" s="372">
        <v>41.980325999999998</v>
      </c>
      <c r="E864" s="372"/>
      <c r="G864" s="372"/>
    </row>
    <row r="865" spans="2:7" x14ac:dyDescent="0.25">
      <c r="B865" s="371">
        <f t="shared" si="14"/>
        <v>45006</v>
      </c>
      <c r="C865">
        <v>169.51</v>
      </c>
      <c r="D865" s="372">
        <v>48.107743999999997</v>
      </c>
      <c r="E865" s="372"/>
      <c r="G865" s="372"/>
    </row>
    <row r="866" spans="2:7" x14ac:dyDescent="0.25">
      <c r="B866" s="371">
        <f t="shared" si="14"/>
        <v>45005</v>
      </c>
      <c r="C866">
        <v>169.8</v>
      </c>
      <c r="D866" s="372">
        <v>49.855195999999999</v>
      </c>
      <c r="E866" s="372"/>
      <c r="G866" s="372"/>
    </row>
    <row r="867" spans="2:7" x14ac:dyDescent="0.25">
      <c r="B867" s="371">
        <f t="shared" si="14"/>
        <v>45004</v>
      </c>
      <c r="C867">
        <v>170.98</v>
      </c>
      <c r="D867" s="372">
        <v>42.815544000000003</v>
      </c>
      <c r="E867" s="372"/>
      <c r="G867" s="372"/>
    </row>
    <row r="868" spans="2:7" x14ac:dyDescent="0.25">
      <c r="B868" s="371">
        <f t="shared" si="14"/>
        <v>45003</v>
      </c>
      <c r="C868">
        <v>168.64</v>
      </c>
      <c r="D868" s="372">
        <v>56.345122000000003</v>
      </c>
      <c r="E868" s="372"/>
      <c r="G868" s="372"/>
    </row>
    <row r="869" spans="2:7" x14ac:dyDescent="0.25">
      <c r="B869" s="371">
        <f t="shared" si="14"/>
        <v>45002</v>
      </c>
      <c r="C869">
        <v>172.34</v>
      </c>
      <c r="D869" s="372">
        <v>51.050440000000002</v>
      </c>
      <c r="E869" s="372"/>
      <c r="G869" s="372"/>
    </row>
    <row r="870" spans="2:7" x14ac:dyDescent="0.25">
      <c r="B870" s="371">
        <f t="shared" si="14"/>
        <v>45001</v>
      </c>
      <c r="C870">
        <v>174.45</v>
      </c>
      <c r="D870" s="372">
        <v>56.985985999999997</v>
      </c>
      <c r="E870" s="372"/>
      <c r="G870" s="372"/>
    </row>
    <row r="871" spans="2:7" x14ac:dyDescent="0.25">
      <c r="B871" s="371">
        <f t="shared" si="14"/>
        <v>45000</v>
      </c>
      <c r="C871">
        <v>169.84</v>
      </c>
      <c r="D871" s="372">
        <v>42.316454</v>
      </c>
      <c r="E871" s="372"/>
      <c r="G871" s="372"/>
    </row>
    <row r="872" spans="2:7" x14ac:dyDescent="0.25">
      <c r="B872" s="371">
        <f t="shared" si="14"/>
        <v>44999</v>
      </c>
      <c r="C872">
        <v>170.53</v>
      </c>
      <c r="D872" s="372">
        <v>47.174059999999997</v>
      </c>
      <c r="E872" s="372"/>
      <c r="G872" s="372"/>
    </row>
    <row r="873" spans="2:7" x14ac:dyDescent="0.25">
      <c r="B873" s="371">
        <f t="shared" si="14"/>
        <v>44998</v>
      </c>
      <c r="C873">
        <v>169.15</v>
      </c>
      <c r="D873" s="372">
        <v>42.505518000000002</v>
      </c>
      <c r="E873" s="372"/>
      <c r="G873" s="372"/>
    </row>
    <row r="874" spans="2:7" x14ac:dyDescent="0.25">
      <c r="B874" s="371">
        <f t="shared" si="14"/>
        <v>44997</v>
      </c>
      <c r="C874">
        <v>170.31</v>
      </c>
      <c r="D874" s="372">
        <v>55.081296999999999</v>
      </c>
      <c r="E874" s="372"/>
      <c r="G874" s="372"/>
    </row>
    <row r="875" spans="2:7" x14ac:dyDescent="0.25">
      <c r="B875" s="371">
        <f t="shared" si="14"/>
        <v>44996</v>
      </c>
      <c r="C875">
        <v>171.81</v>
      </c>
      <c r="D875" s="372">
        <v>117.21831299999999</v>
      </c>
      <c r="E875" s="372"/>
      <c r="G875" s="372"/>
    </row>
    <row r="876" spans="2:7" x14ac:dyDescent="0.25">
      <c r="B876" s="371">
        <f t="shared" si="14"/>
        <v>44995</v>
      </c>
      <c r="C876">
        <v>159.28</v>
      </c>
      <c r="D876" s="372">
        <v>76.542418999999995</v>
      </c>
      <c r="E876" s="372"/>
      <c r="G876" s="372"/>
    </row>
    <row r="877" spans="2:7" x14ac:dyDescent="0.25">
      <c r="B877" s="371">
        <f t="shared" si="14"/>
        <v>44994</v>
      </c>
      <c r="C877">
        <v>155.19999999999999</v>
      </c>
      <c r="D877" s="372">
        <v>50.284371</v>
      </c>
      <c r="E877" s="372"/>
      <c r="G877" s="372"/>
    </row>
    <row r="878" spans="2:7" x14ac:dyDescent="0.25">
      <c r="B878" s="371">
        <f t="shared" si="14"/>
        <v>44993</v>
      </c>
      <c r="C878">
        <v>159</v>
      </c>
      <c r="D878" s="372">
        <v>45.207430000000002</v>
      </c>
      <c r="E878" s="372"/>
      <c r="G878" s="372"/>
    </row>
    <row r="879" spans="2:7" x14ac:dyDescent="0.25">
      <c r="B879" s="371">
        <f t="shared" si="14"/>
        <v>44992</v>
      </c>
      <c r="C879">
        <v>161.26</v>
      </c>
      <c r="D879" s="372">
        <v>45.270384999999997</v>
      </c>
      <c r="E879" s="372"/>
      <c r="G879" s="372"/>
    </row>
    <row r="880" spans="2:7" x14ac:dyDescent="0.25">
      <c r="B880" s="371">
        <f t="shared" si="14"/>
        <v>44991</v>
      </c>
      <c r="C880">
        <v>159.12</v>
      </c>
      <c r="D880" s="372">
        <v>51.047353000000001</v>
      </c>
      <c r="E880" s="372"/>
      <c r="G880" s="372"/>
    </row>
    <row r="881" spans="2:7" x14ac:dyDescent="0.25">
      <c r="B881" s="371">
        <f t="shared" si="14"/>
        <v>44990</v>
      </c>
      <c r="C881">
        <v>157.75</v>
      </c>
      <c r="D881" s="372">
        <v>43.638592000000003</v>
      </c>
      <c r="E881" s="372"/>
      <c r="G881" s="372"/>
    </row>
    <row r="882" spans="2:7" x14ac:dyDescent="0.25">
      <c r="B882" s="371">
        <f t="shared" si="14"/>
        <v>44989</v>
      </c>
      <c r="C882">
        <v>156.87</v>
      </c>
      <c r="D882" s="372">
        <v>47.636724999999998</v>
      </c>
      <c r="E882" s="372"/>
      <c r="G882" s="372"/>
    </row>
    <row r="883" spans="2:7" x14ac:dyDescent="0.25">
      <c r="B883" s="371">
        <f t="shared" si="14"/>
        <v>44988</v>
      </c>
      <c r="C883">
        <v>156.02000000000001</v>
      </c>
      <c r="D883" s="372">
        <v>37.986038999999998</v>
      </c>
      <c r="E883" s="372"/>
      <c r="G883" s="372"/>
    </row>
    <row r="884" spans="2:7" x14ac:dyDescent="0.25">
      <c r="B884" s="371">
        <f t="shared" si="14"/>
        <v>44987</v>
      </c>
      <c r="C884">
        <v>154.78</v>
      </c>
      <c r="D884" s="372">
        <v>43.687468000000003</v>
      </c>
      <c r="E884" s="372"/>
      <c r="G884" s="372"/>
    </row>
    <row r="885" spans="2:7" x14ac:dyDescent="0.25">
      <c r="B885" s="371">
        <f t="shared" si="14"/>
        <v>44986</v>
      </c>
      <c r="C885">
        <v>155.34</v>
      </c>
      <c r="D885" s="372">
        <v>51.651628000000002</v>
      </c>
      <c r="E885" s="372"/>
      <c r="G885" s="372"/>
    </row>
    <row r="886" spans="2:7" x14ac:dyDescent="0.25">
      <c r="B886" s="371">
        <f t="shared" si="14"/>
        <v>44985</v>
      </c>
      <c r="C886">
        <v>153.5</v>
      </c>
      <c r="D886" s="372">
        <v>37.850245000000001</v>
      </c>
      <c r="E886" s="372"/>
      <c r="G886" s="372"/>
    </row>
    <row r="887" spans="2:7" x14ac:dyDescent="0.25">
      <c r="B887" s="371">
        <f t="shared" si="14"/>
        <v>44984</v>
      </c>
      <c r="C887">
        <v>151.71</v>
      </c>
      <c r="D887" s="372">
        <v>34.953363000000003</v>
      </c>
      <c r="E887" s="372"/>
      <c r="G887" s="372"/>
    </row>
    <row r="888" spans="2:7" x14ac:dyDescent="0.25">
      <c r="B888" s="371">
        <f t="shared" si="14"/>
        <v>44983</v>
      </c>
      <c r="C888">
        <v>153.16</v>
      </c>
      <c r="D888" s="372">
        <v>41.384636</v>
      </c>
      <c r="E888" s="372"/>
      <c r="G888" s="372"/>
    </row>
    <row r="889" spans="2:7" x14ac:dyDescent="0.25">
      <c r="B889" s="371">
        <f t="shared" si="14"/>
        <v>44982</v>
      </c>
      <c r="C889">
        <v>154.62</v>
      </c>
      <c r="D889" s="372">
        <v>40.484155000000001</v>
      </c>
      <c r="E889" s="372"/>
      <c r="G889" s="372"/>
    </row>
    <row r="890" spans="2:7" x14ac:dyDescent="0.25">
      <c r="B890" s="371">
        <f t="shared" si="14"/>
        <v>44981</v>
      </c>
      <c r="C890">
        <v>155.18</v>
      </c>
      <c r="D890" s="372">
        <v>49.072690999999999</v>
      </c>
      <c r="E890" s="372"/>
      <c r="G890" s="372"/>
    </row>
    <row r="891" spans="2:7" x14ac:dyDescent="0.25">
      <c r="B891" s="371">
        <f t="shared" si="14"/>
        <v>44980</v>
      </c>
      <c r="C891">
        <v>153.72999999999999</v>
      </c>
      <c r="D891" s="372">
        <v>44.42183</v>
      </c>
      <c r="E891" s="372"/>
      <c r="G891" s="372"/>
    </row>
    <row r="892" spans="2:7" x14ac:dyDescent="0.25">
      <c r="B892" s="371">
        <f t="shared" si="14"/>
        <v>44979</v>
      </c>
      <c r="C892">
        <v>151.37</v>
      </c>
      <c r="D892" s="372">
        <v>43.812567000000001</v>
      </c>
      <c r="E892" s="372"/>
      <c r="G892" s="372"/>
    </row>
    <row r="893" spans="2:7" x14ac:dyDescent="0.25">
      <c r="B893" s="371">
        <f t="shared" si="14"/>
        <v>44978</v>
      </c>
      <c r="C893">
        <v>149.1</v>
      </c>
      <c r="D893" s="372">
        <v>46.757052999999999</v>
      </c>
      <c r="E893" s="372"/>
      <c r="G893" s="372"/>
    </row>
    <row r="894" spans="2:7" x14ac:dyDescent="0.25">
      <c r="B894" s="371">
        <f t="shared" si="14"/>
        <v>44977</v>
      </c>
      <c r="C894">
        <v>145.24</v>
      </c>
      <c r="D894" s="372">
        <v>44.770342999999997</v>
      </c>
      <c r="E894" s="372"/>
      <c r="G894" s="372"/>
    </row>
    <row r="895" spans="2:7" x14ac:dyDescent="0.25">
      <c r="B895" s="371">
        <f t="shared" si="14"/>
        <v>44976</v>
      </c>
      <c r="C895">
        <v>144.57</v>
      </c>
      <c r="D895" s="372">
        <v>56.039807000000003</v>
      </c>
      <c r="E895" s="372"/>
      <c r="G895" s="372"/>
    </row>
    <row r="896" spans="2:7" x14ac:dyDescent="0.25">
      <c r="B896" s="371">
        <f t="shared" si="14"/>
        <v>44975</v>
      </c>
      <c r="C896">
        <v>148.47</v>
      </c>
      <c r="D896" s="372">
        <v>49.425494999999998</v>
      </c>
      <c r="E896" s="372"/>
      <c r="G896" s="372"/>
    </row>
    <row r="897" spans="2:7" x14ac:dyDescent="0.25">
      <c r="B897" s="371">
        <f t="shared" si="14"/>
        <v>44974</v>
      </c>
      <c r="C897">
        <v>149.93</v>
      </c>
      <c r="D897" s="372">
        <v>47.339424000000001</v>
      </c>
      <c r="E897" s="372"/>
      <c r="G897" s="372"/>
    </row>
    <row r="898" spans="2:7" x14ac:dyDescent="0.25">
      <c r="B898" s="371">
        <f t="shared" si="14"/>
        <v>44973</v>
      </c>
      <c r="C898">
        <v>151.94</v>
      </c>
      <c r="D898" s="372">
        <v>39.823203999999997</v>
      </c>
      <c r="E898" s="372"/>
      <c r="G898" s="372"/>
    </row>
    <row r="899" spans="2:7" x14ac:dyDescent="0.25">
      <c r="B899" s="371">
        <f t="shared" si="14"/>
        <v>44972</v>
      </c>
      <c r="C899">
        <v>153.38</v>
      </c>
      <c r="D899" s="372">
        <v>27.057002000000001</v>
      </c>
      <c r="E899" s="372"/>
      <c r="G899" s="372"/>
    </row>
    <row r="900" spans="2:7" x14ac:dyDescent="0.25">
      <c r="B900" s="371">
        <f t="shared" si="14"/>
        <v>44971</v>
      </c>
      <c r="C900">
        <v>153.34</v>
      </c>
      <c r="D900" s="372">
        <v>31.242664000000001</v>
      </c>
      <c r="E900" s="372"/>
      <c r="G900" s="372"/>
    </row>
    <row r="901" spans="2:7" x14ac:dyDescent="0.25">
      <c r="B901" s="371">
        <f t="shared" ref="B901:B964" si="15">B900-1</f>
        <v>44970</v>
      </c>
      <c r="C901">
        <v>153.41</v>
      </c>
      <c r="D901" s="372">
        <v>25.067222000000001</v>
      </c>
      <c r="E901" s="372"/>
      <c r="G901" s="372"/>
    </row>
    <row r="902" spans="2:7" x14ac:dyDescent="0.25">
      <c r="B902" s="371">
        <f t="shared" si="15"/>
        <v>44969</v>
      </c>
      <c r="C902">
        <v>153.41999999999999</v>
      </c>
      <c r="D902" s="372">
        <v>29.514092999999999</v>
      </c>
      <c r="E902" s="372"/>
      <c r="G902" s="372"/>
    </row>
    <row r="903" spans="2:7" x14ac:dyDescent="0.25">
      <c r="B903" s="371">
        <f t="shared" si="15"/>
        <v>44968</v>
      </c>
      <c r="C903">
        <v>153.84</v>
      </c>
      <c r="D903" s="372">
        <v>36.305732999999996</v>
      </c>
      <c r="E903" s="372"/>
      <c r="G903" s="372"/>
    </row>
    <row r="904" spans="2:7" x14ac:dyDescent="0.25">
      <c r="B904" s="371">
        <f t="shared" si="15"/>
        <v>44967</v>
      </c>
      <c r="C904">
        <v>152.12</v>
      </c>
      <c r="D904" s="372">
        <v>50.322105999999998</v>
      </c>
      <c r="E904" s="372"/>
      <c r="G904" s="372"/>
    </row>
    <row r="905" spans="2:7" x14ac:dyDescent="0.25">
      <c r="B905" s="371">
        <f t="shared" si="15"/>
        <v>44966</v>
      </c>
      <c r="C905">
        <v>153.79</v>
      </c>
      <c r="D905" s="372">
        <v>42.891255999999998</v>
      </c>
      <c r="E905" s="372"/>
      <c r="G905" s="372"/>
    </row>
    <row r="906" spans="2:7" x14ac:dyDescent="0.25">
      <c r="B906" s="371">
        <f t="shared" si="15"/>
        <v>44965</v>
      </c>
      <c r="C906">
        <v>154.07</v>
      </c>
      <c r="D906" s="372">
        <v>62.512827999999999</v>
      </c>
      <c r="E906" s="372"/>
      <c r="G906" s="372"/>
    </row>
    <row r="907" spans="2:7" x14ac:dyDescent="0.25">
      <c r="B907" s="371">
        <f t="shared" si="15"/>
        <v>44964</v>
      </c>
      <c r="C907">
        <v>149.97</v>
      </c>
      <c r="D907" s="372">
        <v>110.089342</v>
      </c>
      <c r="E907" s="372"/>
      <c r="G907" s="372"/>
    </row>
    <row r="908" spans="2:7" x14ac:dyDescent="0.25">
      <c r="B908" s="371">
        <f t="shared" si="15"/>
        <v>44963</v>
      </c>
      <c r="C908">
        <v>147.41999999999999</v>
      </c>
      <c r="D908" s="372">
        <v>58.400848000000003</v>
      </c>
      <c r="E908" s="372"/>
      <c r="G908" s="372"/>
    </row>
    <row r="909" spans="2:7" x14ac:dyDescent="0.25">
      <c r="B909" s="371">
        <f t="shared" si="15"/>
        <v>44962</v>
      </c>
      <c r="C909">
        <v>148.84</v>
      </c>
      <c r="D909" s="372">
        <v>52.766196000000001</v>
      </c>
      <c r="E909" s="372"/>
      <c r="G909" s="372"/>
    </row>
    <row r="910" spans="2:7" x14ac:dyDescent="0.25">
      <c r="B910" s="371">
        <f t="shared" si="15"/>
        <v>44961</v>
      </c>
      <c r="C910">
        <v>147.47999999999999</v>
      </c>
      <c r="D910" s="372">
        <v>44.944263999999997</v>
      </c>
      <c r="E910" s="372"/>
      <c r="G910" s="372"/>
    </row>
    <row r="911" spans="2:7" x14ac:dyDescent="0.25">
      <c r="B911" s="371">
        <f t="shared" si="15"/>
        <v>44960</v>
      </c>
      <c r="C911">
        <v>145.88999999999999</v>
      </c>
      <c r="D911" s="372">
        <v>50.907288000000001</v>
      </c>
      <c r="E911" s="372"/>
      <c r="G911" s="372"/>
    </row>
    <row r="912" spans="2:7" x14ac:dyDescent="0.25">
      <c r="B912" s="371">
        <f t="shared" si="15"/>
        <v>44959</v>
      </c>
      <c r="C912">
        <v>147.41999999999999</v>
      </c>
      <c r="D912" s="372">
        <v>41.905965000000002</v>
      </c>
      <c r="E912" s="372"/>
      <c r="G912" s="372"/>
    </row>
    <row r="913" spans="2:7" x14ac:dyDescent="0.25">
      <c r="B913" s="371">
        <f t="shared" si="15"/>
        <v>44958</v>
      </c>
      <c r="C913">
        <v>146.88</v>
      </c>
      <c r="D913" s="372">
        <v>52.352829999999997</v>
      </c>
      <c r="E913" s="372"/>
      <c r="G913" s="372"/>
    </row>
    <row r="914" spans="2:7" x14ac:dyDescent="0.25">
      <c r="B914" s="371">
        <f t="shared" si="15"/>
        <v>44957</v>
      </c>
      <c r="C914">
        <v>144.52000000000001</v>
      </c>
      <c r="D914" s="372">
        <v>39.481034000000001</v>
      </c>
      <c r="E914" s="372"/>
      <c r="G914" s="372"/>
    </row>
    <row r="915" spans="2:7" x14ac:dyDescent="0.25">
      <c r="B915" s="371">
        <f t="shared" si="15"/>
        <v>44956</v>
      </c>
      <c r="C915">
        <v>146.88</v>
      </c>
      <c r="D915" s="372">
        <v>46.822411000000002</v>
      </c>
      <c r="E915" s="372"/>
      <c r="G915" s="372"/>
    </row>
    <row r="916" spans="2:7" x14ac:dyDescent="0.25">
      <c r="B916" s="371">
        <f t="shared" si="15"/>
        <v>44955</v>
      </c>
      <c r="C916">
        <v>144.84</v>
      </c>
      <c r="D916" s="372">
        <v>48.294243999999999</v>
      </c>
      <c r="E916" s="372"/>
      <c r="G916" s="372"/>
    </row>
    <row r="917" spans="2:7" x14ac:dyDescent="0.25">
      <c r="B917" s="371">
        <f t="shared" si="15"/>
        <v>44954</v>
      </c>
      <c r="C917">
        <v>147.03</v>
      </c>
      <c r="D917" s="372">
        <v>39.951833000000001</v>
      </c>
      <c r="E917" s="372"/>
      <c r="G917" s="372"/>
    </row>
    <row r="918" spans="2:7" x14ac:dyDescent="0.25">
      <c r="B918" s="371">
        <f t="shared" si="15"/>
        <v>44953</v>
      </c>
      <c r="C918">
        <v>146.09</v>
      </c>
      <c r="D918" s="372">
        <v>65.814021999999994</v>
      </c>
      <c r="E918" s="372"/>
      <c r="G918" s="372"/>
    </row>
    <row r="919" spans="2:7" x14ac:dyDescent="0.25">
      <c r="B919" s="371">
        <f t="shared" si="15"/>
        <v>44952</v>
      </c>
      <c r="C919">
        <v>146.32</v>
      </c>
      <c r="D919" s="372">
        <v>40.610906999999997</v>
      </c>
      <c r="E919" s="372"/>
      <c r="G919" s="372"/>
    </row>
    <row r="920" spans="2:7" x14ac:dyDescent="0.25">
      <c r="B920" s="371">
        <f t="shared" si="15"/>
        <v>44951</v>
      </c>
      <c r="C920">
        <v>147.03</v>
      </c>
      <c r="D920" s="372">
        <v>42.711682000000003</v>
      </c>
      <c r="E920" s="372"/>
      <c r="G920" s="372"/>
    </row>
    <row r="921" spans="2:7" x14ac:dyDescent="0.25">
      <c r="B921" s="371">
        <f t="shared" si="15"/>
        <v>44950</v>
      </c>
      <c r="C921">
        <v>147.72999999999999</v>
      </c>
      <c r="D921" s="372">
        <v>53.762428</v>
      </c>
      <c r="E921" s="372"/>
      <c r="G921" s="372"/>
    </row>
    <row r="922" spans="2:7" x14ac:dyDescent="0.25">
      <c r="B922" s="371">
        <f t="shared" si="15"/>
        <v>44949</v>
      </c>
      <c r="C922">
        <v>146.74</v>
      </c>
      <c r="D922" s="372">
        <v>22.378378999999999</v>
      </c>
      <c r="E922" s="372"/>
      <c r="G922" s="372"/>
    </row>
    <row r="923" spans="2:7" x14ac:dyDescent="0.25">
      <c r="B923" s="371">
        <f t="shared" si="15"/>
        <v>44948</v>
      </c>
      <c r="C923">
        <v>146.71</v>
      </c>
      <c r="D923" s="372">
        <v>45.700001999999998</v>
      </c>
      <c r="E923" s="372"/>
      <c r="G923" s="372"/>
    </row>
    <row r="924" spans="2:7" x14ac:dyDescent="0.25">
      <c r="B924" s="371">
        <f t="shared" si="15"/>
        <v>44947</v>
      </c>
      <c r="C924">
        <v>143.9</v>
      </c>
      <c r="D924" s="372">
        <v>71.225992000000005</v>
      </c>
      <c r="E924" s="372"/>
      <c r="G924" s="372"/>
    </row>
    <row r="925" spans="2:7" x14ac:dyDescent="0.25">
      <c r="B925" s="371">
        <f t="shared" si="15"/>
        <v>44946</v>
      </c>
      <c r="C925">
        <v>146.13</v>
      </c>
      <c r="D925" s="372">
        <v>41.978766</v>
      </c>
      <c r="E925" s="372"/>
      <c r="G925" s="372"/>
    </row>
    <row r="926" spans="2:7" x14ac:dyDescent="0.25">
      <c r="B926" s="371">
        <f t="shared" si="15"/>
        <v>44945</v>
      </c>
      <c r="C926">
        <v>145.18</v>
      </c>
      <c r="D926" s="372">
        <v>49.678437000000002</v>
      </c>
      <c r="E926" s="372"/>
      <c r="G926" s="372"/>
    </row>
    <row r="927" spans="2:7" x14ac:dyDescent="0.25">
      <c r="B927" s="371">
        <f t="shared" si="15"/>
        <v>44944</v>
      </c>
      <c r="C927">
        <v>142.83000000000001</v>
      </c>
      <c r="D927" s="372">
        <v>49.653511999999999</v>
      </c>
      <c r="E927" s="372"/>
      <c r="G927" s="372"/>
    </row>
    <row r="928" spans="2:7" x14ac:dyDescent="0.25">
      <c r="B928" s="371">
        <f t="shared" si="15"/>
        <v>44943</v>
      </c>
      <c r="C928">
        <v>143.19999999999999</v>
      </c>
      <c r="D928" s="372">
        <v>63.875720000000001</v>
      </c>
      <c r="E928" s="372"/>
      <c r="G928" s="372"/>
    </row>
    <row r="929" spans="2:7" x14ac:dyDescent="0.25">
      <c r="B929" s="371">
        <f t="shared" si="15"/>
        <v>44942</v>
      </c>
      <c r="C929">
        <v>145.80000000000001</v>
      </c>
      <c r="D929" s="372">
        <v>56.674551000000001</v>
      </c>
      <c r="E929" s="372"/>
      <c r="G929" s="372"/>
    </row>
    <row r="930" spans="2:7" x14ac:dyDescent="0.25">
      <c r="B930" s="371">
        <f t="shared" si="15"/>
        <v>44941</v>
      </c>
      <c r="C930">
        <v>142.59</v>
      </c>
      <c r="D930" s="372">
        <v>35.680570000000003</v>
      </c>
      <c r="E930" s="372"/>
      <c r="G930" s="372"/>
    </row>
    <row r="931" spans="2:7" x14ac:dyDescent="0.25">
      <c r="B931" s="371">
        <f t="shared" si="15"/>
        <v>44940</v>
      </c>
      <c r="C931">
        <v>143.56</v>
      </c>
      <c r="D931" s="372">
        <v>49.349936999999997</v>
      </c>
      <c r="E931" s="372"/>
      <c r="G931" s="372"/>
    </row>
    <row r="932" spans="2:7" x14ac:dyDescent="0.25">
      <c r="B932" s="371">
        <f t="shared" si="15"/>
        <v>44939</v>
      </c>
      <c r="C932">
        <v>140.6</v>
      </c>
      <c r="D932" s="372">
        <v>36.235366999999997</v>
      </c>
      <c r="E932" s="372"/>
      <c r="G932" s="372"/>
    </row>
    <row r="933" spans="2:7" x14ac:dyDescent="0.25">
      <c r="B933" s="371">
        <f t="shared" si="15"/>
        <v>44938</v>
      </c>
      <c r="C933">
        <v>142.08000000000001</v>
      </c>
      <c r="D933" s="372">
        <v>44.521658000000002</v>
      </c>
      <c r="E933" s="372"/>
      <c r="G933" s="372"/>
    </row>
    <row r="934" spans="2:7" x14ac:dyDescent="0.25">
      <c r="B934" s="371">
        <f t="shared" si="15"/>
        <v>44937</v>
      </c>
      <c r="C934">
        <v>142.71</v>
      </c>
      <c r="D934" s="372">
        <v>53.553536999999999</v>
      </c>
      <c r="E934" s="372"/>
      <c r="G934" s="372"/>
    </row>
    <row r="935" spans="2:7" x14ac:dyDescent="0.25">
      <c r="B935" s="371">
        <f t="shared" si="15"/>
        <v>44936</v>
      </c>
      <c r="C935">
        <v>139.74</v>
      </c>
      <c r="D935" s="372">
        <v>44.970416999999998</v>
      </c>
      <c r="E935" s="372"/>
      <c r="G935" s="372"/>
    </row>
    <row r="936" spans="2:7" x14ac:dyDescent="0.25">
      <c r="B936" s="371">
        <f t="shared" si="15"/>
        <v>44935</v>
      </c>
      <c r="C936">
        <v>138.6</v>
      </c>
      <c r="D936" s="372">
        <v>44.059804999999997</v>
      </c>
      <c r="E936" s="372"/>
      <c r="G936" s="372"/>
    </row>
    <row r="937" spans="2:7" x14ac:dyDescent="0.25">
      <c r="B937" s="371">
        <f t="shared" si="15"/>
        <v>44934</v>
      </c>
      <c r="C937">
        <v>138.07</v>
      </c>
      <c r="D937" s="372">
        <v>52.236693000000002</v>
      </c>
      <c r="E937" s="372"/>
      <c r="G937" s="372"/>
    </row>
    <row r="938" spans="2:7" x14ac:dyDescent="0.25">
      <c r="B938" s="371">
        <f t="shared" si="15"/>
        <v>44933</v>
      </c>
      <c r="C938">
        <v>137</v>
      </c>
      <c r="D938" s="372">
        <v>61.529409000000001</v>
      </c>
      <c r="E938" s="372"/>
      <c r="G938" s="372"/>
    </row>
    <row r="939" spans="2:7" x14ac:dyDescent="0.25">
      <c r="B939" s="371">
        <f t="shared" si="15"/>
        <v>44932</v>
      </c>
      <c r="C939">
        <v>133.09</v>
      </c>
      <c r="D939" s="372">
        <v>51.589379999999998</v>
      </c>
      <c r="E939" s="372"/>
      <c r="G939" s="372"/>
    </row>
    <row r="940" spans="2:7" x14ac:dyDescent="0.25">
      <c r="B940" s="371">
        <f t="shared" si="15"/>
        <v>44931</v>
      </c>
      <c r="C940">
        <v>132.71</v>
      </c>
      <c r="D940" s="372">
        <v>72.485541999999995</v>
      </c>
      <c r="E940" s="372"/>
      <c r="G940" s="372"/>
    </row>
    <row r="941" spans="2:7" x14ac:dyDescent="0.25">
      <c r="B941" s="371">
        <f t="shared" si="15"/>
        <v>44930</v>
      </c>
      <c r="C941">
        <v>127.74</v>
      </c>
      <c r="D941" s="372">
        <v>125.309313</v>
      </c>
      <c r="E941" s="372"/>
      <c r="G941" s="372"/>
    </row>
    <row r="942" spans="2:7" x14ac:dyDescent="0.25">
      <c r="B942" s="371">
        <f t="shared" si="15"/>
        <v>44929</v>
      </c>
      <c r="C942">
        <v>119.57</v>
      </c>
      <c r="D942" s="372">
        <v>100.419516</v>
      </c>
      <c r="E942" s="372"/>
      <c r="G942" s="372"/>
    </row>
    <row r="943" spans="2:7" x14ac:dyDescent="0.25">
      <c r="B943" s="371">
        <f t="shared" si="15"/>
        <v>44928</v>
      </c>
      <c r="C943">
        <v>121.39</v>
      </c>
      <c r="D943" s="372">
        <v>74.577544000000003</v>
      </c>
      <c r="E943" s="372"/>
      <c r="G943" s="372"/>
    </row>
    <row r="944" spans="2:7" x14ac:dyDescent="0.25">
      <c r="B944" s="371">
        <f t="shared" si="15"/>
        <v>44927</v>
      </c>
      <c r="C944">
        <v>128.56</v>
      </c>
      <c r="D944" s="372">
        <v>46.477355000000003</v>
      </c>
      <c r="E944" s="372"/>
      <c r="G944" s="372"/>
    </row>
    <row r="945" spans="2:7" x14ac:dyDescent="0.25">
      <c r="B945" s="371">
        <f t="shared" si="15"/>
        <v>44926</v>
      </c>
      <c r="C945">
        <v>126.56</v>
      </c>
      <c r="D945" s="372">
        <v>48.259953000000003</v>
      </c>
      <c r="E945" s="372"/>
      <c r="G945" s="372"/>
    </row>
    <row r="946" spans="2:7" x14ac:dyDescent="0.25">
      <c r="B946" s="371">
        <f t="shared" si="15"/>
        <v>44925</v>
      </c>
      <c r="C946">
        <v>125.17</v>
      </c>
      <c r="D946" s="372">
        <v>56.406410000000001</v>
      </c>
      <c r="E946" s="372"/>
      <c r="G946" s="372"/>
    </row>
    <row r="947" spans="2:7" x14ac:dyDescent="0.25">
      <c r="B947" s="371">
        <f t="shared" si="15"/>
        <v>44924</v>
      </c>
      <c r="C947">
        <v>128.4</v>
      </c>
      <c r="D947" s="372">
        <v>60.961354999999998</v>
      </c>
      <c r="E947" s="372"/>
      <c r="G947" s="372"/>
    </row>
    <row r="948" spans="2:7" x14ac:dyDescent="0.25">
      <c r="B948" s="371">
        <f t="shared" si="15"/>
        <v>44923</v>
      </c>
      <c r="C948">
        <v>128.13</v>
      </c>
      <c r="D948" s="372">
        <v>42.699478999999997</v>
      </c>
      <c r="E948" s="372"/>
      <c r="G948" s="372"/>
    </row>
    <row r="949" spans="2:7" x14ac:dyDescent="0.25">
      <c r="B949" s="371">
        <f t="shared" si="15"/>
        <v>44922</v>
      </c>
      <c r="C949">
        <v>131.47</v>
      </c>
      <c r="D949" s="372">
        <v>49.344549999999998</v>
      </c>
      <c r="E949" s="372"/>
      <c r="G949" s="372"/>
    </row>
    <row r="950" spans="2:7" x14ac:dyDescent="0.25">
      <c r="B950" s="371">
        <f t="shared" si="15"/>
        <v>44921</v>
      </c>
      <c r="C950">
        <v>132.55000000000001</v>
      </c>
      <c r="D950" s="372">
        <v>42.832917999999999</v>
      </c>
      <c r="E950" s="372"/>
      <c r="G950" s="372"/>
    </row>
    <row r="951" spans="2:7" x14ac:dyDescent="0.25">
      <c r="B951" s="371">
        <f t="shared" si="15"/>
        <v>44920</v>
      </c>
      <c r="C951">
        <v>129.79</v>
      </c>
      <c r="D951" s="372">
        <v>45.824685000000002</v>
      </c>
      <c r="E951" s="372"/>
      <c r="G951" s="372"/>
    </row>
    <row r="952" spans="2:7" x14ac:dyDescent="0.25">
      <c r="B952" s="371">
        <f t="shared" si="15"/>
        <v>44919</v>
      </c>
      <c r="C952">
        <v>132.33000000000001</v>
      </c>
      <c r="D952" s="372">
        <v>55.528581000000003</v>
      </c>
      <c r="E952" s="372"/>
      <c r="G952" s="372"/>
    </row>
    <row r="953" spans="2:7" x14ac:dyDescent="0.25">
      <c r="B953" s="371">
        <f t="shared" si="15"/>
        <v>44918</v>
      </c>
      <c r="C953">
        <v>131.83000000000001</v>
      </c>
      <c r="D953" s="372">
        <v>40.741841999999998</v>
      </c>
      <c r="E953" s="372"/>
      <c r="G953" s="372"/>
    </row>
    <row r="954" spans="2:7" x14ac:dyDescent="0.25">
      <c r="B954" s="371">
        <f t="shared" si="15"/>
        <v>44917</v>
      </c>
      <c r="C954">
        <v>129.47999999999999</v>
      </c>
      <c r="D954" s="372">
        <v>42.178618999999998</v>
      </c>
      <c r="E954" s="372"/>
      <c r="G954" s="372"/>
    </row>
    <row r="955" spans="2:7" x14ac:dyDescent="0.25">
      <c r="B955" s="371">
        <f t="shared" si="15"/>
        <v>44916</v>
      </c>
      <c r="C955">
        <v>128.26</v>
      </c>
      <c r="D955" s="372">
        <v>38.773738000000002</v>
      </c>
      <c r="E955" s="372"/>
      <c r="G955" s="372"/>
    </row>
    <row r="956" spans="2:7" x14ac:dyDescent="0.25">
      <c r="B956" s="371">
        <f t="shared" si="15"/>
        <v>44915</v>
      </c>
      <c r="C956">
        <v>127.96</v>
      </c>
      <c r="D956" s="372">
        <v>46.836697999999998</v>
      </c>
      <c r="E956" s="372"/>
      <c r="G956" s="372"/>
    </row>
    <row r="957" spans="2:7" x14ac:dyDescent="0.25">
      <c r="B957" s="371">
        <f t="shared" si="15"/>
        <v>44914</v>
      </c>
      <c r="C957">
        <v>125.96</v>
      </c>
      <c r="D957" s="372">
        <v>39.660643</v>
      </c>
      <c r="E957" s="372"/>
      <c r="G957" s="372"/>
    </row>
    <row r="958" spans="2:7" x14ac:dyDescent="0.25">
      <c r="B958" s="371">
        <f t="shared" si="15"/>
        <v>44913</v>
      </c>
      <c r="C958">
        <v>127</v>
      </c>
      <c r="D958" s="372">
        <v>44.203870000000002</v>
      </c>
      <c r="E958" s="372"/>
      <c r="G958" s="372"/>
    </row>
    <row r="959" spans="2:7" x14ac:dyDescent="0.25">
      <c r="B959" s="371">
        <f t="shared" si="15"/>
        <v>44912</v>
      </c>
      <c r="C959">
        <v>124.72</v>
      </c>
      <c r="D959" s="372">
        <v>51.564990999999999</v>
      </c>
      <c r="E959" s="372"/>
      <c r="G959" s="372"/>
    </row>
    <row r="960" spans="2:7" x14ac:dyDescent="0.25">
      <c r="B960" s="371">
        <f t="shared" si="15"/>
        <v>44911</v>
      </c>
      <c r="C960">
        <v>129.46</v>
      </c>
      <c r="D960" s="372">
        <v>48.029744000000001</v>
      </c>
      <c r="E960" s="372"/>
      <c r="G960" s="372"/>
    </row>
    <row r="961" spans="2:7" x14ac:dyDescent="0.25">
      <c r="B961" s="371">
        <f t="shared" si="15"/>
        <v>44910</v>
      </c>
      <c r="C961">
        <v>127.12</v>
      </c>
      <c r="D961" s="372">
        <v>62.411729999999999</v>
      </c>
      <c r="E961" s="372"/>
      <c r="G961" s="372"/>
    </row>
    <row r="962" spans="2:7" x14ac:dyDescent="0.25">
      <c r="B962" s="371">
        <f t="shared" si="15"/>
        <v>44909</v>
      </c>
      <c r="C962">
        <v>125.98</v>
      </c>
      <c r="D962" s="372">
        <v>54.554968000000002</v>
      </c>
      <c r="E962" s="372"/>
      <c r="G962" s="372"/>
    </row>
    <row r="963" spans="2:7" x14ac:dyDescent="0.25">
      <c r="B963" s="371">
        <f t="shared" si="15"/>
        <v>44908</v>
      </c>
      <c r="C963">
        <v>125.98</v>
      </c>
      <c r="D963" s="372">
        <v>66.553449000000001</v>
      </c>
      <c r="E963" s="372"/>
      <c r="G963" s="372"/>
    </row>
    <row r="964" spans="2:7" x14ac:dyDescent="0.25">
      <c r="B964" s="371">
        <f t="shared" si="15"/>
        <v>44907</v>
      </c>
      <c r="C964">
        <v>125.98</v>
      </c>
      <c r="D964" s="372">
        <v>73.048207000000005</v>
      </c>
      <c r="E964" s="372"/>
      <c r="G964" s="372"/>
    </row>
    <row r="965" spans="2:7" x14ac:dyDescent="0.25">
      <c r="B965" s="371">
        <f t="shared" ref="B965:B1028" si="16">B964-1</f>
        <v>44906</v>
      </c>
      <c r="C965">
        <v>131.27000000000001</v>
      </c>
      <c r="D965" s="372">
        <v>46.017825000000002</v>
      </c>
      <c r="E965" s="372"/>
      <c r="G965" s="372"/>
    </row>
    <row r="966" spans="2:7" x14ac:dyDescent="0.25">
      <c r="B966" s="371">
        <f t="shared" si="16"/>
        <v>44905</v>
      </c>
      <c r="C966">
        <v>129.12</v>
      </c>
      <c r="D966" s="372">
        <v>59.904347999999999</v>
      </c>
      <c r="E966" s="372"/>
      <c r="G966" s="372"/>
    </row>
    <row r="967" spans="2:7" x14ac:dyDescent="0.25">
      <c r="B967" s="371">
        <f t="shared" si="16"/>
        <v>44904</v>
      </c>
      <c r="C967">
        <v>129.33000000000001</v>
      </c>
      <c r="D967" s="372">
        <v>70.343342000000007</v>
      </c>
      <c r="E967" s="372"/>
      <c r="G967" s="372"/>
    </row>
    <row r="968" spans="2:7" x14ac:dyDescent="0.25">
      <c r="B968" s="371">
        <f t="shared" si="16"/>
        <v>44903</v>
      </c>
      <c r="C968">
        <v>135.29</v>
      </c>
      <c r="D968" s="372">
        <v>46.263716000000002</v>
      </c>
      <c r="E968" s="372"/>
      <c r="G968" s="372"/>
    </row>
    <row r="969" spans="2:7" x14ac:dyDescent="0.25">
      <c r="B969" s="371">
        <f t="shared" si="16"/>
        <v>44902</v>
      </c>
      <c r="C969">
        <v>137.63</v>
      </c>
      <c r="D969" s="372">
        <v>61.482469999999999</v>
      </c>
      <c r="E969" s="372"/>
      <c r="G969" s="372"/>
    </row>
    <row r="970" spans="2:7" x14ac:dyDescent="0.25">
      <c r="B970" s="371">
        <f t="shared" si="16"/>
        <v>44901</v>
      </c>
      <c r="C970">
        <v>139.97999999999999</v>
      </c>
      <c r="D970" s="372">
        <v>42.823480000000004</v>
      </c>
      <c r="E970" s="372"/>
      <c r="G970" s="372"/>
    </row>
    <row r="971" spans="2:7" x14ac:dyDescent="0.25">
      <c r="B971" s="371">
        <f t="shared" si="16"/>
        <v>44900</v>
      </c>
      <c r="C971">
        <v>140.38999999999999</v>
      </c>
      <c r="D971" s="372">
        <v>102.909327</v>
      </c>
      <c r="E971" s="372"/>
      <c r="G971" s="372"/>
    </row>
    <row r="972" spans="2:7" x14ac:dyDescent="0.25">
      <c r="B972" s="371">
        <f t="shared" si="16"/>
        <v>44899</v>
      </c>
      <c r="C972">
        <v>144.72</v>
      </c>
      <c r="D972" s="372">
        <v>64.033607000000003</v>
      </c>
      <c r="E972" s="372"/>
      <c r="G972" s="372"/>
    </row>
    <row r="973" spans="2:7" x14ac:dyDescent="0.25">
      <c r="B973" s="371">
        <f t="shared" si="16"/>
        <v>44898</v>
      </c>
      <c r="C973">
        <v>144.85</v>
      </c>
      <c r="D973" s="372">
        <v>60.465175000000002</v>
      </c>
      <c r="E973" s="372"/>
      <c r="G973" s="372"/>
    </row>
    <row r="974" spans="2:7" x14ac:dyDescent="0.25">
      <c r="B974" s="371">
        <f t="shared" si="16"/>
        <v>44897</v>
      </c>
      <c r="C974">
        <v>141.22999999999999</v>
      </c>
      <c r="D974" s="372">
        <v>42.668452000000002</v>
      </c>
      <c r="E974" s="372"/>
      <c r="G974" s="372"/>
    </row>
    <row r="975" spans="2:7" x14ac:dyDescent="0.25">
      <c r="B975" s="371">
        <f t="shared" si="16"/>
        <v>44896</v>
      </c>
      <c r="C975">
        <v>143.1</v>
      </c>
      <c r="D975" s="372">
        <v>56.764524999999999</v>
      </c>
      <c r="E975" s="372"/>
      <c r="G975" s="372"/>
    </row>
    <row r="976" spans="2:7" x14ac:dyDescent="0.25">
      <c r="B976" s="371">
        <f t="shared" si="16"/>
        <v>44895</v>
      </c>
      <c r="C976">
        <v>138.22999999999999</v>
      </c>
      <c r="D976" s="372">
        <v>38.365929000000001</v>
      </c>
      <c r="E976" s="372"/>
      <c r="G976" s="372"/>
    </row>
    <row r="977" spans="2:7" x14ac:dyDescent="0.25">
      <c r="B977" s="371">
        <f t="shared" si="16"/>
        <v>44894</v>
      </c>
      <c r="C977">
        <v>137.85</v>
      </c>
      <c r="D977" s="372">
        <v>48.498911999999997</v>
      </c>
      <c r="E977" s="372"/>
      <c r="G977" s="372"/>
    </row>
    <row r="978" spans="2:7" x14ac:dyDescent="0.25">
      <c r="B978" s="371">
        <f t="shared" si="16"/>
        <v>44893</v>
      </c>
      <c r="C978">
        <v>135.36000000000001</v>
      </c>
      <c r="D978" s="372">
        <v>41.785507000000003</v>
      </c>
      <c r="E978" s="372"/>
      <c r="G978" s="372"/>
    </row>
    <row r="979" spans="2:7" x14ac:dyDescent="0.25">
      <c r="B979" s="371">
        <f t="shared" si="16"/>
        <v>44892</v>
      </c>
      <c r="C979">
        <v>137.27000000000001</v>
      </c>
      <c r="D979" s="372">
        <v>40.636738000000001</v>
      </c>
      <c r="E979" s="372"/>
      <c r="G979" s="372"/>
    </row>
    <row r="980" spans="2:7" x14ac:dyDescent="0.25">
      <c r="B980" s="371">
        <f t="shared" si="16"/>
        <v>44891</v>
      </c>
      <c r="C980">
        <v>138.12</v>
      </c>
      <c r="D980" s="372">
        <v>40.991536000000004</v>
      </c>
      <c r="E980" s="372"/>
      <c r="G980" s="372"/>
    </row>
    <row r="981" spans="2:7" x14ac:dyDescent="0.25">
      <c r="B981" s="371">
        <f t="shared" si="16"/>
        <v>44890</v>
      </c>
      <c r="C981">
        <v>138.01</v>
      </c>
      <c r="D981" s="372">
        <v>58.781314000000002</v>
      </c>
      <c r="E981" s="372"/>
      <c r="G981" s="372"/>
    </row>
    <row r="982" spans="2:7" x14ac:dyDescent="0.25">
      <c r="B982" s="371">
        <f t="shared" si="16"/>
        <v>44889</v>
      </c>
      <c r="C982">
        <v>135.07</v>
      </c>
      <c r="D982" s="372">
        <v>36.137014999999998</v>
      </c>
      <c r="E982" s="372"/>
      <c r="G982" s="372"/>
    </row>
    <row r="983" spans="2:7" x14ac:dyDescent="0.25">
      <c r="B983" s="371">
        <f t="shared" si="16"/>
        <v>44888</v>
      </c>
      <c r="C983">
        <v>134.91</v>
      </c>
      <c r="D983" s="372">
        <v>38.646093</v>
      </c>
      <c r="E983" s="372"/>
      <c r="G983" s="372"/>
    </row>
    <row r="984" spans="2:7" x14ac:dyDescent="0.25">
      <c r="B984" s="371">
        <f t="shared" si="16"/>
        <v>44887</v>
      </c>
      <c r="C984">
        <v>133.13999999999999</v>
      </c>
      <c r="D984" s="372">
        <v>34.108409999999999</v>
      </c>
      <c r="E984" s="372"/>
      <c r="G984" s="372"/>
    </row>
    <row r="985" spans="2:7" x14ac:dyDescent="0.25">
      <c r="B985" s="371">
        <f t="shared" si="16"/>
        <v>44886</v>
      </c>
      <c r="C985">
        <v>133.26</v>
      </c>
      <c r="D985" s="372">
        <v>44.147450999999997</v>
      </c>
      <c r="E985" s="372"/>
      <c r="G985" s="372"/>
    </row>
    <row r="986" spans="2:7" x14ac:dyDescent="0.25">
      <c r="B986" s="371">
        <f t="shared" si="16"/>
        <v>44885</v>
      </c>
      <c r="C986">
        <v>131.84</v>
      </c>
      <c r="D986" s="372">
        <v>43.646250000000002</v>
      </c>
      <c r="E986" s="372"/>
      <c r="G986" s="372"/>
    </row>
    <row r="987" spans="2:7" x14ac:dyDescent="0.25">
      <c r="B987" s="371">
        <f t="shared" si="16"/>
        <v>44884</v>
      </c>
      <c r="C987">
        <v>135.52000000000001</v>
      </c>
      <c r="D987" s="372">
        <v>42.801043</v>
      </c>
      <c r="E987" s="372"/>
      <c r="G987" s="372"/>
    </row>
    <row r="988" spans="2:7" x14ac:dyDescent="0.25">
      <c r="B988" s="371">
        <f t="shared" si="16"/>
        <v>44883</v>
      </c>
      <c r="C988">
        <v>134.25</v>
      </c>
      <c r="D988" s="372">
        <v>32.935104000000003</v>
      </c>
      <c r="E988" s="372"/>
      <c r="G988" s="372"/>
    </row>
    <row r="989" spans="2:7" x14ac:dyDescent="0.25">
      <c r="B989" s="371">
        <f t="shared" si="16"/>
        <v>44882</v>
      </c>
      <c r="C989">
        <v>134.68</v>
      </c>
      <c r="D989" s="372">
        <v>41.442483000000003</v>
      </c>
      <c r="E989" s="372"/>
      <c r="G989" s="372"/>
    </row>
    <row r="990" spans="2:7" x14ac:dyDescent="0.25">
      <c r="B990" s="371">
        <f t="shared" si="16"/>
        <v>44881</v>
      </c>
      <c r="C990">
        <v>133.22</v>
      </c>
      <c r="D990" s="372">
        <v>48.497698</v>
      </c>
      <c r="E990" s="372"/>
      <c r="G990" s="372"/>
    </row>
    <row r="991" spans="2:7" x14ac:dyDescent="0.25">
      <c r="B991" s="371">
        <f t="shared" si="16"/>
        <v>44880</v>
      </c>
      <c r="C991">
        <v>133.97999999999999</v>
      </c>
      <c r="D991" s="372">
        <v>48.354084999999998</v>
      </c>
      <c r="E991" s="372"/>
      <c r="G991" s="372"/>
    </row>
    <row r="992" spans="2:7" x14ac:dyDescent="0.25">
      <c r="B992" s="371">
        <f t="shared" si="16"/>
        <v>44879</v>
      </c>
      <c r="C992">
        <v>135.07</v>
      </c>
      <c r="D992" s="372">
        <v>41.675902999999998</v>
      </c>
      <c r="E992" s="372"/>
      <c r="G992" s="372"/>
    </row>
    <row r="993" spans="2:7" x14ac:dyDescent="0.25">
      <c r="B993" s="371">
        <f t="shared" si="16"/>
        <v>44878</v>
      </c>
      <c r="C993">
        <v>137.66999999999999</v>
      </c>
      <c r="D993" s="372">
        <v>42.781520999999998</v>
      </c>
      <c r="E993" s="372"/>
      <c r="G993" s="372"/>
    </row>
    <row r="994" spans="2:7" x14ac:dyDescent="0.25">
      <c r="B994" s="371">
        <f t="shared" si="16"/>
        <v>44877</v>
      </c>
      <c r="C994">
        <v>140.57</v>
      </c>
      <c r="D994" s="372">
        <v>47.148699000000001</v>
      </c>
      <c r="E994" s="372"/>
      <c r="G994" s="372"/>
    </row>
    <row r="995" spans="2:7" x14ac:dyDescent="0.25">
      <c r="B995" s="371">
        <f t="shared" si="16"/>
        <v>44876</v>
      </c>
      <c r="C995">
        <v>138.41</v>
      </c>
      <c r="D995" s="372">
        <v>42.905833000000001</v>
      </c>
      <c r="E995" s="372"/>
      <c r="G995" s="372"/>
    </row>
    <row r="996" spans="2:7" x14ac:dyDescent="0.25">
      <c r="B996" s="371">
        <f t="shared" si="16"/>
        <v>44875</v>
      </c>
      <c r="C996">
        <v>138.56</v>
      </c>
      <c r="D996" s="372">
        <v>58.928401999999998</v>
      </c>
      <c r="E996" s="372"/>
      <c r="G996" s="372"/>
    </row>
    <row r="997" spans="2:7" x14ac:dyDescent="0.25">
      <c r="B997" s="371">
        <f t="shared" si="16"/>
        <v>44874</v>
      </c>
      <c r="C997">
        <v>137.85</v>
      </c>
      <c r="D997" s="372">
        <v>50.017349000000003</v>
      </c>
      <c r="E997" s="372"/>
      <c r="G997" s="372"/>
    </row>
    <row r="998" spans="2:7" x14ac:dyDescent="0.25">
      <c r="B998" s="371">
        <f t="shared" si="16"/>
        <v>44873</v>
      </c>
      <c r="C998">
        <v>139.94</v>
      </c>
      <c r="D998" s="372">
        <v>51.710496999999997</v>
      </c>
      <c r="E998" s="372"/>
      <c r="G998" s="372"/>
    </row>
    <row r="999" spans="2:7" x14ac:dyDescent="0.25">
      <c r="B999" s="371">
        <f t="shared" si="16"/>
        <v>44872</v>
      </c>
      <c r="C999">
        <v>142.22</v>
      </c>
      <c r="D999" s="372">
        <v>71.213111999999995</v>
      </c>
      <c r="E999" s="372"/>
      <c r="G999" s="372"/>
    </row>
    <row r="1000" spans="2:7" x14ac:dyDescent="0.25">
      <c r="B1000" s="371">
        <f t="shared" si="16"/>
        <v>44871</v>
      </c>
      <c r="C1000">
        <v>139.57</v>
      </c>
      <c r="D1000" s="372">
        <v>153.12846999999999</v>
      </c>
      <c r="E1000" s="372"/>
      <c r="G1000" s="372"/>
    </row>
    <row r="1001" spans="2:7" x14ac:dyDescent="0.25">
      <c r="B1001" s="371">
        <f t="shared" si="16"/>
        <v>44870</v>
      </c>
      <c r="C1001">
        <v>128.91</v>
      </c>
      <c r="D1001" s="372">
        <v>91.163736</v>
      </c>
      <c r="E1001" s="372"/>
      <c r="G1001" s="372"/>
    </row>
    <row r="1002" spans="2:7" x14ac:dyDescent="0.25">
      <c r="B1002" s="371">
        <f t="shared" si="16"/>
        <v>44869</v>
      </c>
      <c r="C1002">
        <v>128.21</v>
      </c>
      <c r="D1002" s="372">
        <v>51.027614</v>
      </c>
      <c r="E1002" s="372"/>
      <c r="G1002" s="372"/>
    </row>
    <row r="1003" spans="2:7" x14ac:dyDescent="0.25">
      <c r="B1003" s="371">
        <f t="shared" si="16"/>
        <v>44868</v>
      </c>
      <c r="C1003">
        <v>167.74</v>
      </c>
      <c r="D1003" s="372">
        <v>43.678899999999999</v>
      </c>
      <c r="E1003" s="372"/>
      <c r="G1003" s="372"/>
    </row>
    <row r="1004" spans="2:7" x14ac:dyDescent="0.25">
      <c r="B1004" s="371">
        <f t="shared" si="16"/>
        <v>44867</v>
      </c>
      <c r="C1004">
        <v>168.31</v>
      </c>
      <c r="D1004" s="372">
        <v>83.146860000000004</v>
      </c>
      <c r="E1004" s="372"/>
      <c r="G1004" s="372"/>
    </row>
    <row r="1005" spans="2:7" x14ac:dyDescent="0.25">
      <c r="B1005" s="371">
        <f t="shared" si="16"/>
        <v>44866</v>
      </c>
      <c r="C1005">
        <v>166.57</v>
      </c>
      <c r="D1005" s="372">
        <v>67.078299999999999</v>
      </c>
      <c r="E1005" s="372"/>
      <c r="G1005" s="372"/>
    </row>
    <row r="1006" spans="2:7" x14ac:dyDescent="0.25">
      <c r="B1006" s="371">
        <f t="shared" si="16"/>
        <v>44865</v>
      </c>
      <c r="C1006">
        <v>166.38</v>
      </c>
      <c r="D1006" s="372">
        <v>199.31186</v>
      </c>
      <c r="E1006" s="372"/>
      <c r="G1006" s="372"/>
    </row>
    <row r="1007" spans="2:7" x14ac:dyDescent="0.25">
      <c r="B1007" s="371">
        <f t="shared" si="16"/>
        <v>44864</v>
      </c>
      <c r="C1007">
        <v>180</v>
      </c>
      <c r="D1007" s="372">
        <v>86.752219999999994</v>
      </c>
      <c r="E1007" s="372"/>
      <c r="G1007" s="372"/>
    </row>
    <row r="1008" spans="2:7" x14ac:dyDescent="0.25">
      <c r="B1008" s="371">
        <f t="shared" si="16"/>
        <v>44863</v>
      </c>
      <c r="C1008">
        <v>181.52</v>
      </c>
      <c r="D1008" s="372">
        <v>59.987560000000002</v>
      </c>
      <c r="E1008" s="372"/>
      <c r="G1008" s="372"/>
    </row>
    <row r="1009" spans="2:7" x14ac:dyDescent="0.25">
      <c r="B1009" s="371">
        <f t="shared" si="16"/>
        <v>44862</v>
      </c>
      <c r="C1009">
        <v>181.32</v>
      </c>
      <c r="D1009" s="372">
        <v>82.637799999999999</v>
      </c>
      <c r="E1009" s="372"/>
      <c r="G1009" s="372"/>
    </row>
    <row r="1010" spans="2:7" x14ac:dyDescent="0.25">
      <c r="B1010" s="371">
        <f t="shared" si="16"/>
        <v>44861</v>
      </c>
      <c r="C1010">
        <v>184.99</v>
      </c>
      <c r="D1010" s="372">
        <v>58.001359999999998</v>
      </c>
      <c r="E1010" s="372"/>
      <c r="G1010" s="372"/>
    </row>
    <row r="1011" spans="2:7" x14ac:dyDescent="0.25">
      <c r="B1011" s="371">
        <f t="shared" si="16"/>
        <v>44860</v>
      </c>
      <c r="C1011">
        <v>182.83</v>
      </c>
      <c r="D1011" s="372">
        <v>48.725839999999998</v>
      </c>
      <c r="E1011" s="372"/>
      <c r="G1011" s="372"/>
    </row>
    <row r="1012" spans="2:7" x14ac:dyDescent="0.25">
      <c r="B1012" s="371">
        <f t="shared" si="16"/>
        <v>44859</v>
      </c>
      <c r="C1012">
        <v>181.9</v>
      </c>
      <c r="D1012" s="372">
        <v>65.307040000000001</v>
      </c>
      <c r="E1012" s="372"/>
      <c r="G1012" s="372"/>
    </row>
    <row r="1013" spans="2:7" x14ac:dyDescent="0.25">
      <c r="B1013" s="371">
        <f t="shared" si="16"/>
        <v>44858</v>
      </c>
      <c r="C1013">
        <v>179.26</v>
      </c>
      <c r="D1013" s="372">
        <v>46.379779999999997</v>
      </c>
      <c r="E1013" s="372"/>
      <c r="G1013" s="372"/>
    </row>
    <row r="1014" spans="2:7" x14ac:dyDescent="0.25">
      <c r="B1014" s="371">
        <f t="shared" si="16"/>
        <v>44857</v>
      </c>
      <c r="C1014">
        <v>178.66</v>
      </c>
      <c r="D1014" s="372">
        <v>65.113600000000005</v>
      </c>
      <c r="E1014" s="372"/>
      <c r="G1014" s="372"/>
    </row>
    <row r="1015" spans="2:7" x14ac:dyDescent="0.25">
      <c r="B1015" s="371">
        <f t="shared" si="16"/>
        <v>44856</v>
      </c>
      <c r="C1015">
        <v>177.48</v>
      </c>
      <c r="D1015" s="372">
        <v>75.691900000000004</v>
      </c>
      <c r="E1015" s="372"/>
      <c r="G1015" s="372"/>
    </row>
    <row r="1016" spans="2:7" x14ac:dyDescent="0.25">
      <c r="B1016" s="371">
        <f t="shared" si="16"/>
        <v>44855</v>
      </c>
      <c r="C1016">
        <v>178.68</v>
      </c>
      <c r="D1016" s="372">
        <v>80.874120000000005</v>
      </c>
      <c r="E1016" s="372"/>
      <c r="G1016" s="372"/>
    </row>
    <row r="1017" spans="2:7" x14ac:dyDescent="0.25">
      <c r="B1017" s="371">
        <f t="shared" si="16"/>
        <v>44854</v>
      </c>
      <c r="C1017">
        <v>181.56</v>
      </c>
      <c r="D1017" s="372">
        <v>63.705840000000002</v>
      </c>
      <c r="E1017" s="372"/>
      <c r="G1017" s="372"/>
    </row>
    <row r="1018" spans="2:7" x14ac:dyDescent="0.25">
      <c r="B1018" s="371">
        <f t="shared" si="16"/>
        <v>44853</v>
      </c>
      <c r="C1018">
        <v>184.08</v>
      </c>
      <c r="D1018" s="372">
        <v>65.931359999999998</v>
      </c>
      <c r="E1018" s="372"/>
      <c r="G1018" s="372"/>
    </row>
    <row r="1019" spans="2:7" x14ac:dyDescent="0.25">
      <c r="B1019" s="371">
        <f t="shared" si="16"/>
        <v>44852</v>
      </c>
      <c r="C1019">
        <v>183.87</v>
      </c>
      <c r="D1019" s="372">
        <v>76.918340000000001</v>
      </c>
      <c r="E1019" s="372"/>
      <c r="G1019" s="372"/>
    </row>
    <row r="1020" spans="2:7" x14ac:dyDescent="0.25">
      <c r="B1020" s="371">
        <f t="shared" si="16"/>
        <v>44851</v>
      </c>
      <c r="C1020">
        <v>185.93</v>
      </c>
      <c r="D1020" s="372">
        <v>51.432699999999997</v>
      </c>
      <c r="E1020" s="372"/>
      <c r="G1020" s="372"/>
    </row>
    <row r="1021" spans="2:7" x14ac:dyDescent="0.25">
      <c r="B1021" s="371">
        <f t="shared" si="16"/>
        <v>44850</v>
      </c>
      <c r="C1021">
        <v>185.97</v>
      </c>
      <c r="D1021" s="372">
        <v>74.964740000000006</v>
      </c>
      <c r="E1021" s="372"/>
      <c r="G1021" s="372"/>
    </row>
    <row r="1022" spans="2:7" x14ac:dyDescent="0.25">
      <c r="B1022" s="371">
        <f t="shared" si="16"/>
        <v>44849</v>
      </c>
      <c r="C1022">
        <v>186.57</v>
      </c>
      <c r="D1022" s="372">
        <v>103.61246</v>
      </c>
      <c r="E1022" s="372"/>
      <c r="G1022" s="372"/>
    </row>
    <row r="1023" spans="2:7" x14ac:dyDescent="0.25">
      <c r="B1023" s="371">
        <f t="shared" si="16"/>
        <v>44848</v>
      </c>
      <c r="C1023">
        <v>184.83</v>
      </c>
      <c r="D1023" s="372">
        <v>106.56124</v>
      </c>
      <c r="E1023" s="372"/>
      <c r="G1023" s="372"/>
    </row>
    <row r="1024" spans="2:7" x14ac:dyDescent="0.25">
      <c r="B1024" s="371">
        <f t="shared" si="16"/>
        <v>44847</v>
      </c>
      <c r="C1024">
        <v>183.79</v>
      </c>
      <c r="D1024" s="372">
        <v>134.89536000000001</v>
      </c>
      <c r="E1024" s="372"/>
      <c r="G1024" s="372"/>
    </row>
    <row r="1025" spans="2:7" x14ac:dyDescent="0.25">
      <c r="B1025" s="371">
        <f t="shared" si="16"/>
        <v>44846</v>
      </c>
      <c r="C1025">
        <v>175.55</v>
      </c>
      <c r="D1025" s="372">
        <v>63.533940000000001</v>
      </c>
      <c r="E1025" s="372"/>
      <c r="G1025" s="372"/>
    </row>
    <row r="1026" spans="2:7" x14ac:dyDescent="0.25">
      <c r="B1026" s="371">
        <f t="shared" si="16"/>
        <v>44845</v>
      </c>
      <c r="C1026">
        <v>171.65</v>
      </c>
      <c r="D1026" s="372">
        <v>40.741059999999997</v>
      </c>
      <c r="E1026" s="372"/>
      <c r="G1026" s="372"/>
    </row>
    <row r="1027" spans="2:7" x14ac:dyDescent="0.25">
      <c r="B1027" s="371">
        <f t="shared" si="16"/>
        <v>44844</v>
      </c>
      <c r="C1027">
        <v>172.01</v>
      </c>
      <c r="D1027" s="372">
        <v>48.079839999999997</v>
      </c>
      <c r="E1027" s="372"/>
      <c r="G1027" s="372"/>
    </row>
    <row r="1028" spans="2:7" x14ac:dyDescent="0.25">
      <c r="B1028" s="371">
        <f t="shared" si="16"/>
        <v>44843</v>
      </c>
      <c r="C1028">
        <v>172.41</v>
      </c>
      <c r="D1028" s="372">
        <v>41.968780000000002</v>
      </c>
      <c r="E1028" s="372"/>
      <c r="G1028" s="372"/>
    </row>
    <row r="1029" spans="2:7" x14ac:dyDescent="0.25">
      <c r="B1029" s="371">
        <f t="shared" ref="B1029:B1092" si="17">B1028-1</f>
        <v>44842</v>
      </c>
      <c r="C1029">
        <v>172.2</v>
      </c>
      <c r="D1029" s="372">
        <v>44.85586</v>
      </c>
      <c r="E1029" s="372"/>
      <c r="G1029" s="372"/>
    </row>
    <row r="1030" spans="2:7" x14ac:dyDescent="0.25">
      <c r="B1030" s="371">
        <f t="shared" si="17"/>
        <v>44841</v>
      </c>
      <c r="C1030">
        <v>170.07</v>
      </c>
      <c r="D1030" s="372">
        <v>78.819940000000003</v>
      </c>
      <c r="E1030" s="372"/>
      <c r="G1030" s="372"/>
    </row>
    <row r="1031" spans="2:7" x14ac:dyDescent="0.25">
      <c r="B1031" s="371">
        <f t="shared" si="17"/>
        <v>44840</v>
      </c>
      <c r="C1031">
        <v>172.45</v>
      </c>
      <c r="D1031" s="372">
        <v>76.639979999999994</v>
      </c>
      <c r="E1031" s="372"/>
      <c r="G1031" s="372"/>
    </row>
    <row r="1032" spans="2:7" x14ac:dyDescent="0.25">
      <c r="B1032" s="371">
        <f t="shared" si="17"/>
        <v>44839</v>
      </c>
      <c r="C1032">
        <v>175.19</v>
      </c>
      <c r="D1032" s="372">
        <v>56.266820000000003</v>
      </c>
      <c r="E1032" s="372"/>
      <c r="G1032" s="372"/>
    </row>
    <row r="1033" spans="2:7" x14ac:dyDescent="0.25">
      <c r="B1033" s="371">
        <f t="shared" si="17"/>
        <v>44838</v>
      </c>
      <c r="C1033">
        <v>175.27</v>
      </c>
      <c r="D1033" s="372">
        <v>66.90164</v>
      </c>
      <c r="E1033" s="372"/>
      <c r="G1033" s="372"/>
    </row>
    <row r="1034" spans="2:7" x14ac:dyDescent="0.25">
      <c r="B1034" s="371">
        <f t="shared" si="17"/>
        <v>44837</v>
      </c>
      <c r="C1034">
        <v>172.7</v>
      </c>
      <c r="D1034" s="372">
        <v>65.542599999999993</v>
      </c>
      <c r="E1034" s="372"/>
      <c r="G1034" s="372"/>
    </row>
    <row r="1035" spans="2:7" x14ac:dyDescent="0.25">
      <c r="B1035" s="371">
        <f t="shared" si="17"/>
        <v>44836</v>
      </c>
      <c r="C1035">
        <v>174.35</v>
      </c>
      <c r="D1035" s="372">
        <v>104.95474</v>
      </c>
      <c r="E1035" s="372"/>
      <c r="G1035" s="372"/>
    </row>
    <row r="1036" spans="2:7" x14ac:dyDescent="0.25">
      <c r="B1036" s="371">
        <f t="shared" si="17"/>
        <v>44835</v>
      </c>
      <c r="C1036">
        <v>174.46</v>
      </c>
      <c r="D1036" s="372">
        <v>102.73062</v>
      </c>
      <c r="E1036" s="372"/>
      <c r="G1036" s="372"/>
    </row>
    <row r="1037" spans="2:7" x14ac:dyDescent="0.25">
      <c r="B1037" s="371">
        <f t="shared" si="17"/>
        <v>44834</v>
      </c>
      <c r="C1037">
        <v>170.76</v>
      </c>
      <c r="D1037" s="372">
        <v>83.043779999999998</v>
      </c>
      <c r="E1037" s="372"/>
      <c r="G1037" s="372"/>
    </row>
    <row r="1038" spans="2:7" x14ac:dyDescent="0.25">
      <c r="B1038" s="371">
        <f t="shared" si="17"/>
        <v>44833</v>
      </c>
      <c r="C1038">
        <v>169.16</v>
      </c>
      <c r="D1038" s="372">
        <v>48.524000000000001</v>
      </c>
      <c r="E1038" s="372"/>
      <c r="G1038" s="372"/>
    </row>
    <row r="1039" spans="2:7" x14ac:dyDescent="0.25">
      <c r="B1039" s="371">
        <f t="shared" si="17"/>
        <v>44832</v>
      </c>
      <c r="C1039">
        <v>169.19</v>
      </c>
      <c r="D1039" s="372">
        <v>51.393099999999997</v>
      </c>
      <c r="E1039" s="372"/>
      <c r="G1039" s="372"/>
    </row>
    <row r="1040" spans="2:7" x14ac:dyDescent="0.25">
      <c r="B1040" s="371">
        <f t="shared" si="17"/>
        <v>44831</v>
      </c>
      <c r="C1040">
        <v>167.34</v>
      </c>
      <c r="D1040" s="372">
        <v>56.34704</v>
      </c>
      <c r="E1040" s="372"/>
      <c r="G1040" s="372"/>
    </row>
    <row r="1041" spans="2:7" x14ac:dyDescent="0.25">
      <c r="B1041" s="371">
        <f t="shared" si="17"/>
        <v>44830</v>
      </c>
      <c r="C1041">
        <v>167.48</v>
      </c>
      <c r="D1041" s="372">
        <v>69.529600000000002</v>
      </c>
      <c r="E1041" s="372"/>
      <c r="G1041" s="372"/>
    </row>
    <row r="1042" spans="2:7" x14ac:dyDescent="0.25">
      <c r="B1042" s="371">
        <f t="shared" si="17"/>
        <v>44829</v>
      </c>
      <c r="C1042">
        <v>164.06</v>
      </c>
      <c r="D1042" s="372">
        <v>49.110599999999998</v>
      </c>
      <c r="E1042" s="372"/>
      <c r="G1042" s="372"/>
    </row>
    <row r="1043" spans="2:7" x14ac:dyDescent="0.25">
      <c r="B1043" s="371">
        <f t="shared" si="17"/>
        <v>44828</v>
      </c>
      <c r="C1043">
        <v>163.21</v>
      </c>
      <c r="D1043" s="372">
        <v>68.334599999999995</v>
      </c>
      <c r="E1043" s="372"/>
      <c r="G1043" s="372"/>
    </row>
    <row r="1044" spans="2:7" x14ac:dyDescent="0.25">
      <c r="B1044" s="371">
        <f t="shared" si="17"/>
        <v>44827</v>
      </c>
      <c r="C1044">
        <v>159.9</v>
      </c>
      <c r="D1044" s="372">
        <v>44.31512</v>
      </c>
      <c r="E1044" s="372"/>
      <c r="G1044" s="372"/>
    </row>
    <row r="1045" spans="2:7" x14ac:dyDescent="0.25">
      <c r="B1045" s="371">
        <f t="shared" si="17"/>
        <v>44826</v>
      </c>
      <c r="C1045">
        <v>160.31</v>
      </c>
      <c r="D1045" s="372">
        <v>44.994979999999998</v>
      </c>
      <c r="E1045" s="372"/>
      <c r="G1045" s="372"/>
    </row>
    <row r="1046" spans="2:7" x14ac:dyDescent="0.25">
      <c r="B1046" s="371">
        <f t="shared" si="17"/>
        <v>44825</v>
      </c>
      <c r="C1046">
        <v>159.35</v>
      </c>
      <c r="D1046" s="372">
        <v>47.965859999999999</v>
      </c>
      <c r="E1046" s="372"/>
      <c r="G1046" s="372"/>
    </row>
    <row r="1047" spans="2:7" x14ac:dyDescent="0.25">
      <c r="B1047" s="371">
        <f t="shared" si="17"/>
        <v>44824</v>
      </c>
      <c r="C1047">
        <v>161.69999999999999</v>
      </c>
      <c r="D1047" s="372">
        <v>40.290480000000002</v>
      </c>
      <c r="E1047" s="372"/>
      <c r="G1047" s="372"/>
    </row>
    <row r="1048" spans="2:7" x14ac:dyDescent="0.25">
      <c r="B1048" s="371">
        <f t="shared" si="17"/>
        <v>44823</v>
      </c>
      <c r="C1048">
        <v>160.93</v>
      </c>
      <c r="D1048" s="372">
        <v>48.600900000000003</v>
      </c>
      <c r="E1048" s="372"/>
      <c r="G1048" s="372"/>
    </row>
    <row r="1049" spans="2:7" x14ac:dyDescent="0.25">
      <c r="B1049" s="371">
        <f t="shared" si="17"/>
        <v>44822</v>
      </c>
      <c r="C1049">
        <v>161.15</v>
      </c>
      <c r="D1049" s="372">
        <v>46.630180000000003</v>
      </c>
      <c r="E1049" s="372"/>
      <c r="G1049" s="372"/>
    </row>
    <row r="1050" spans="2:7" x14ac:dyDescent="0.25">
      <c r="B1050" s="371">
        <f t="shared" si="17"/>
        <v>44821</v>
      </c>
      <c r="C1050">
        <v>161.51</v>
      </c>
      <c r="D1050" s="372">
        <v>51.223140000000001</v>
      </c>
      <c r="E1050" s="372"/>
      <c r="G1050" s="372"/>
    </row>
    <row r="1051" spans="2:7" x14ac:dyDescent="0.25">
      <c r="B1051" s="371">
        <f t="shared" si="17"/>
        <v>44820</v>
      </c>
      <c r="C1051">
        <v>163.26</v>
      </c>
      <c r="D1051" s="372">
        <v>47.679720000000003</v>
      </c>
      <c r="E1051" s="372"/>
      <c r="G1051" s="372"/>
    </row>
    <row r="1052" spans="2:7" x14ac:dyDescent="0.25">
      <c r="B1052" s="371">
        <f t="shared" si="17"/>
        <v>44819</v>
      </c>
      <c r="C1052">
        <v>162.94999999999999</v>
      </c>
      <c r="D1052" s="372">
        <v>65.222179999999994</v>
      </c>
      <c r="E1052" s="372"/>
      <c r="G1052" s="372"/>
    </row>
    <row r="1053" spans="2:7" x14ac:dyDescent="0.25">
      <c r="B1053" s="371">
        <f t="shared" si="17"/>
        <v>44818</v>
      </c>
      <c r="C1053">
        <v>162.25</v>
      </c>
      <c r="D1053" s="372">
        <v>48.45626</v>
      </c>
      <c r="E1053" s="372"/>
      <c r="G1053" s="372"/>
    </row>
    <row r="1054" spans="2:7" x14ac:dyDescent="0.25">
      <c r="B1054" s="371">
        <f t="shared" si="17"/>
        <v>44817</v>
      </c>
      <c r="C1054">
        <v>160.15</v>
      </c>
      <c r="D1054" s="372">
        <v>82.097639999999998</v>
      </c>
      <c r="E1054" s="372"/>
      <c r="G1054" s="372"/>
    </row>
    <row r="1055" spans="2:7" x14ac:dyDescent="0.25">
      <c r="B1055" s="371">
        <f t="shared" si="17"/>
        <v>44816</v>
      </c>
      <c r="C1055">
        <v>162.38</v>
      </c>
      <c r="D1055" s="372">
        <v>52.66384</v>
      </c>
      <c r="E1055" s="372"/>
      <c r="G1055" s="372"/>
    </row>
    <row r="1056" spans="2:7" x14ac:dyDescent="0.25">
      <c r="B1056" s="371">
        <f t="shared" si="17"/>
        <v>44815</v>
      </c>
      <c r="C1056">
        <v>161.59</v>
      </c>
      <c r="D1056" s="372">
        <v>53.594160000000002</v>
      </c>
      <c r="E1056" s="372"/>
      <c r="G1056" s="372"/>
    </row>
    <row r="1057" spans="2:7" x14ac:dyDescent="0.25">
      <c r="B1057" s="371">
        <f t="shared" si="17"/>
        <v>44814</v>
      </c>
      <c r="C1057">
        <v>161.61000000000001</v>
      </c>
      <c r="D1057" s="372">
        <v>56.567819999999998</v>
      </c>
      <c r="E1057" s="372"/>
      <c r="G1057" s="372"/>
    </row>
    <row r="1058" spans="2:7" x14ac:dyDescent="0.25">
      <c r="B1058" s="371">
        <f t="shared" si="17"/>
        <v>44813</v>
      </c>
      <c r="C1058">
        <v>163.52000000000001</v>
      </c>
      <c r="D1058" s="372">
        <v>74.478499999999997</v>
      </c>
      <c r="E1058" s="372"/>
      <c r="G1058" s="372"/>
    </row>
    <row r="1059" spans="2:7" x14ac:dyDescent="0.25">
      <c r="B1059" s="371">
        <f t="shared" si="17"/>
        <v>44812</v>
      </c>
      <c r="C1059">
        <v>161.15</v>
      </c>
      <c r="D1059" s="372">
        <v>66.500439999999998</v>
      </c>
      <c r="E1059" s="372"/>
      <c r="G1059" s="372"/>
    </row>
    <row r="1060" spans="2:7" x14ac:dyDescent="0.25">
      <c r="B1060" s="371">
        <f t="shared" si="17"/>
        <v>44811</v>
      </c>
      <c r="C1060">
        <v>158.07</v>
      </c>
      <c r="D1060" s="372">
        <v>67.137540000000001</v>
      </c>
      <c r="E1060" s="372"/>
      <c r="G1060" s="372"/>
    </row>
    <row r="1061" spans="2:7" x14ac:dyDescent="0.25">
      <c r="B1061" s="371">
        <f t="shared" si="17"/>
        <v>44810</v>
      </c>
      <c r="C1061">
        <v>157.6</v>
      </c>
      <c r="D1061" s="372">
        <v>98.728200000000001</v>
      </c>
      <c r="E1061" s="372"/>
      <c r="G1061" s="372"/>
    </row>
    <row r="1062" spans="2:7" x14ac:dyDescent="0.25">
      <c r="B1062" s="371">
        <f t="shared" si="17"/>
        <v>44809</v>
      </c>
      <c r="C1062">
        <v>161.19999999999999</v>
      </c>
      <c r="D1062" s="372">
        <v>92.395619999999994</v>
      </c>
      <c r="E1062" s="372"/>
      <c r="G1062" s="372"/>
    </row>
    <row r="1063" spans="2:7" x14ac:dyDescent="0.25">
      <c r="B1063" s="371">
        <f t="shared" si="17"/>
        <v>44808</v>
      </c>
      <c r="C1063">
        <v>159.53</v>
      </c>
      <c r="D1063" s="372">
        <v>116.77206</v>
      </c>
      <c r="E1063" s="372"/>
      <c r="G1063" s="372"/>
    </row>
    <row r="1064" spans="2:7" x14ac:dyDescent="0.25">
      <c r="B1064" s="371">
        <f t="shared" si="17"/>
        <v>44807</v>
      </c>
      <c r="C1064">
        <v>164.58</v>
      </c>
      <c r="D1064" s="372">
        <v>94.205520000000007</v>
      </c>
      <c r="E1064" s="372"/>
      <c r="G1064" s="372"/>
    </row>
    <row r="1065" spans="2:7" x14ac:dyDescent="0.25">
      <c r="B1065" s="371">
        <f t="shared" si="17"/>
        <v>44806</v>
      </c>
      <c r="C1065">
        <v>165.32</v>
      </c>
      <c r="D1065" s="372">
        <v>88.953919999999997</v>
      </c>
      <c r="E1065" s="372"/>
      <c r="G1065" s="372"/>
    </row>
    <row r="1066" spans="2:7" x14ac:dyDescent="0.25">
      <c r="B1066" s="371">
        <f t="shared" si="17"/>
        <v>44805</v>
      </c>
      <c r="C1066">
        <v>163.53</v>
      </c>
      <c r="D1066" s="372">
        <v>74.226159999999993</v>
      </c>
      <c r="E1066" s="372"/>
      <c r="G1066" s="372"/>
    </row>
    <row r="1067" spans="2:7" x14ac:dyDescent="0.25">
      <c r="B1067" s="371">
        <f t="shared" si="17"/>
        <v>44804</v>
      </c>
      <c r="C1067">
        <v>165.59</v>
      </c>
      <c r="D1067" s="372">
        <v>108.78898</v>
      </c>
      <c r="E1067" s="372"/>
      <c r="G1067" s="372"/>
    </row>
    <row r="1068" spans="2:7" x14ac:dyDescent="0.25">
      <c r="B1068" s="371">
        <f t="shared" si="17"/>
        <v>44803</v>
      </c>
      <c r="C1068">
        <v>169.33</v>
      </c>
      <c r="D1068" s="372">
        <v>117.5106</v>
      </c>
      <c r="E1068" s="372"/>
      <c r="G1068" s="372"/>
    </row>
    <row r="1069" spans="2:7" x14ac:dyDescent="0.25">
      <c r="B1069" s="371">
        <f t="shared" si="17"/>
        <v>44802</v>
      </c>
      <c r="C1069">
        <v>173.37</v>
      </c>
      <c r="D1069" s="372">
        <v>140.18691999999999</v>
      </c>
      <c r="E1069" s="372"/>
      <c r="G1069" s="372"/>
    </row>
    <row r="1070" spans="2:7" x14ac:dyDescent="0.25">
      <c r="B1070" s="371">
        <f t="shared" si="17"/>
        <v>44801</v>
      </c>
      <c r="C1070">
        <v>173.57</v>
      </c>
      <c r="D1070" s="372">
        <v>153.64761999999999</v>
      </c>
      <c r="E1070" s="372"/>
      <c r="G1070" s="372"/>
    </row>
    <row r="1071" spans="2:7" x14ac:dyDescent="0.25">
      <c r="B1071" s="371">
        <f t="shared" si="17"/>
        <v>44800</v>
      </c>
      <c r="C1071">
        <v>172.93</v>
      </c>
      <c r="D1071" s="372">
        <v>92.637680000000003</v>
      </c>
      <c r="E1071" s="372"/>
      <c r="G1071" s="372"/>
    </row>
    <row r="1072" spans="2:7" x14ac:dyDescent="0.25">
      <c r="B1072" s="371">
        <f t="shared" si="17"/>
        <v>44799</v>
      </c>
      <c r="C1072">
        <v>170.87</v>
      </c>
      <c r="D1072" s="372">
        <v>76.5428</v>
      </c>
      <c r="E1072" s="372"/>
      <c r="G1072" s="372"/>
    </row>
    <row r="1073" spans="2:7" x14ac:dyDescent="0.25">
      <c r="B1073" s="371">
        <f t="shared" si="17"/>
        <v>44798</v>
      </c>
      <c r="C1073">
        <v>170.45</v>
      </c>
      <c r="D1073" s="372">
        <v>97.614159999999998</v>
      </c>
      <c r="E1073" s="372"/>
      <c r="G1073" s="372"/>
    </row>
    <row r="1074" spans="2:7" x14ac:dyDescent="0.25">
      <c r="B1074" s="371">
        <f t="shared" si="17"/>
        <v>44797</v>
      </c>
      <c r="C1074">
        <v>167.04</v>
      </c>
      <c r="D1074" s="372">
        <v>63.933039999999998</v>
      </c>
      <c r="E1074" s="372"/>
      <c r="G1074" s="372"/>
    </row>
    <row r="1075" spans="2:7" x14ac:dyDescent="0.25">
      <c r="B1075" s="371">
        <f t="shared" si="17"/>
        <v>44796</v>
      </c>
      <c r="C1075">
        <v>165.45</v>
      </c>
      <c r="D1075" s="372">
        <v>51.611800000000002</v>
      </c>
      <c r="E1075" s="372"/>
      <c r="G1075" s="372"/>
    </row>
    <row r="1076" spans="2:7" x14ac:dyDescent="0.25">
      <c r="B1076" s="371">
        <f t="shared" si="17"/>
        <v>44795</v>
      </c>
      <c r="C1076">
        <v>168.1</v>
      </c>
      <c r="D1076" s="372">
        <v>44.223320000000001</v>
      </c>
      <c r="E1076" s="372"/>
      <c r="G1076" s="372"/>
    </row>
    <row r="1077" spans="2:7" x14ac:dyDescent="0.25">
      <c r="B1077" s="371">
        <f t="shared" si="17"/>
        <v>44794</v>
      </c>
      <c r="C1077">
        <v>166.74</v>
      </c>
      <c r="D1077" s="372">
        <v>52.460639999999998</v>
      </c>
      <c r="E1077" s="372"/>
      <c r="G1077" s="372"/>
    </row>
    <row r="1078" spans="2:7" x14ac:dyDescent="0.25">
      <c r="B1078" s="371">
        <f t="shared" si="17"/>
        <v>44793</v>
      </c>
      <c r="C1078">
        <v>168.6</v>
      </c>
      <c r="D1078" s="372">
        <v>54.508099999999999</v>
      </c>
      <c r="E1078" s="372"/>
      <c r="G1078" s="372"/>
    </row>
    <row r="1079" spans="2:7" x14ac:dyDescent="0.25">
      <c r="B1079" s="371">
        <f t="shared" si="17"/>
        <v>44792</v>
      </c>
      <c r="C1079">
        <v>169.97</v>
      </c>
      <c r="D1079" s="372">
        <v>63.720979999999997</v>
      </c>
      <c r="E1079" s="372"/>
      <c r="G1079" s="372"/>
    </row>
    <row r="1080" spans="2:7" x14ac:dyDescent="0.25">
      <c r="B1080" s="371">
        <f t="shared" si="17"/>
        <v>44791</v>
      </c>
      <c r="C1080">
        <v>168.96</v>
      </c>
      <c r="D1080" s="372">
        <v>64.671599999999998</v>
      </c>
      <c r="E1080" s="372"/>
      <c r="G1080" s="372"/>
    </row>
    <row r="1081" spans="2:7" x14ac:dyDescent="0.25">
      <c r="B1081" s="371">
        <f t="shared" si="17"/>
        <v>44790</v>
      </c>
      <c r="C1081">
        <v>166.65</v>
      </c>
      <c r="D1081" s="372">
        <v>62.90408</v>
      </c>
      <c r="E1081" s="372"/>
      <c r="G1081" s="372"/>
    </row>
    <row r="1082" spans="2:7" x14ac:dyDescent="0.25">
      <c r="B1082" s="371">
        <f t="shared" si="17"/>
        <v>44789</v>
      </c>
      <c r="C1082">
        <v>170</v>
      </c>
      <c r="D1082" s="372">
        <v>66.316739999999996</v>
      </c>
      <c r="E1082" s="372"/>
      <c r="G1082" s="372"/>
    </row>
    <row r="1083" spans="2:7" x14ac:dyDescent="0.25">
      <c r="B1083" s="371">
        <f t="shared" si="17"/>
        <v>44788</v>
      </c>
      <c r="C1083">
        <v>168.97</v>
      </c>
      <c r="D1083" s="372">
        <v>65.635959999999997</v>
      </c>
      <c r="E1083" s="372"/>
      <c r="G1083" s="372"/>
    </row>
    <row r="1084" spans="2:7" x14ac:dyDescent="0.25">
      <c r="B1084" s="371">
        <f t="shared" si="17"/>
        <v>44787</v>
      </c>
      <c r="C1084">
        <v>168.61</v>
      </c>
      <c r="D1084" s="372">
        <v>86.829459999999997</v>
      </c>
      <c r="E1084" s="372"/>
      <c r="G1084" s="372"/>
    </row>
    <row r="1085" spans="2:7" x14ac:dyDescent="0.25">
      <c r="B1085" s="371">
        <f t="shared" si="17"/>
        <v>44786</v>
      </c>
      <c r="C1085">
        <v>164.97</v>
      </c>
      <c r="D1085" s="372">
        <v>56.241799999999998</v>
      </c>
      <c r="E1085" s="372"/>
      <c r="G1085" s="372"/>
    </row>
    <row r="1086" spans="2:7" x14ac:dyDescent="0.25">
      <c r="B1086" s="371">
        <f t="shared" si="17"/>
        <v>44785</v>
      </c>
      <c r="C1086">
        <v>163.97</v>
      </c>
      <c r="D1086" s="372">
        <v>66.924539999999993</v>
      </c>
      <c r="E1086" s="372"/>
      <c r="G1086" s="372"/>
    </row>
    <row r="1087" spans="2:7" x14ac:dyDescent="0.25">
      <c r="B1087" s="371">
        <f t="shared" si="17"/>
        <v>44784</v>
      </c>
      <c r="C1087">
        <v>161.19</v>
      </c>
      <c r="D1087" s="372">
        <v>50.756180000000001</v>
      </c>
      <c r="E1087" s="372"/>
      <c r="G1087" s="372"/>
    </row>
    <row r="1088" spans="2:7" x14ac:dyDescent="0.25">
      <c r="B1088" s="371">
        <f t="shared" si="17"/>
        <v>44783</v>
      </c>
      <c r="C1088">
        <v>161.34</v>
      </c>
      <c r="D1088" s="372">
        <v>66.697640000000007</v>
      </c>
      <c r="E1088" s="372"/>
      <c r="G1088" s="372"/>
    </row>
    <row r="1089" spans="2:7" x14ac:dyDescent="0.25">
      <c r="B1089" s="371">
        <f t="shared" si="17"/>
        <v>44782</v>
      </c>
      <c r="C1089">
        <v>158.05000000000001</v>
      </c>
      <c r="D1089" s="372">
        <v>58.806359999999998</v>
      </c>
      <c r="E1089" s="372"/>
      <c r="G1089" s="372"/>
    </row>
    <row r="1090" spans="2:7" x14ac:dyDescent="0.25">
      <c r="B1090" s="371">
        <f t="shared" si="17"/>
        <v>44781</v>
      </c>
      <c r="C1090">
        <v>154.69999999999999</v>
      </c>
      <c r="D1090" s="372">
        <v>61.877920000000003</v>
      </c>
      <c r="E1090" s="372"/>
      <c r="G1090" s="372"/>
    </row>
    <row r="1091" spans="2:7" x14ac:dyDescent="0.25">
      <c r="B1091" s="371">
        <f t="shared" si="17"/>
        <v>44780</v>
      </c>
      <c r="C1091">
        <v>152.77000000000001</v>
      </c>
      <c r="D1091" s="372">
        <v>46.75206</v>
      </c>
      <c r="E1091" s="372"/>
      <c r="G1091" s="372"/>
    </row>
    <row r="1092" spans="2:7" x14ac:dyDescent="0.25">
      <c r="B1092" s="371">
        <f t="shared" si="17"/>
        <v>44779</v>
      </c>
      <c r="C1092">
        <v>153.79</v>
      </c>
      <c r="D1092" s="372">
        <v>54.919359999999998</v>
      </c>
      <c r="E1092" s="372"/>
      <c r="G1092" s="372"/>
    </row>
    <row r="1093" spans="2:7" x14ac:dyDescent="0.25">
      <c r="B1093" s="371">
        <f t="shared" ref="B1093:B1156" si="18">B1092-1</f>
        <v>44778</v>
      </c>
      <c r="C1093">
        <v>152.6</v>
      </c>
      <c r="D1093" s="372">
        <v>66.258480000000006</v>
      </c>
      <c r="E1093" s="372"/>
      <c r="G1093" s="372"/>
    </row>
    <row r="1094" spans="2:7" x14ac:dyDescent="0.25">
      <c r="B1094" s="371">
        <f t="shared" si="18"/>
        <v>44777</v>
      </c>
      <c r="C1094">
        <v>152.31</v>
      </c>
      <c r="D1094" s="372">
        <v>71.269379999999998</v>
      </c>
      <c r="E1094" s="372"/>
      <c r="G1094" s="372"/>
    </row>
    <row r="1095" spans="2:7" x14ac:dyDescent="0.25">
      <c r="B1095" s="371">
        <f t="shared" si="18"/>
        <v>44776</v>
      </c>
      <c r="C1095">
        <v>154.35</v>
      </c>
      <c r="D1095" s="372">
        <v>59.17962</v>
      </c>
      <c r="E1095" s="372"/>
      <c r="G1095" s="372"/>
    </row>
    <row r="1096" spans="2:7" x14ac:dyDescent="0.25">
      <c r="B1096" s="371">
        <f t="shared" si="18"/>
        <v>44775</v>
      </c>
      <c r="C1096">
        <v>156.88</v>
      </c>
      <c r="D1096" s="372">
        <v>76.345259999999996</v>
      </c>
      <c r="E1096" s="372"/>
      <c r="G1096" s="372"/>
    </row>
    <row r="1097" spans="2:7" x14ac:dyDescent="0.25">
      <c r="B1097" s="371">
        <f t="shared" si="18"/>
        <v>44774</v>
      </c>
      <c r="C1097">
        <v>155.54</v>
      </c>
      <c r="D1097" s="372">
        <v>58.043579999999999</v>
      </c>
      <c r="E1097" s="372"/>
      <c r="G1097" s="372"/>
    </row>
    <row r="1098" spans="2:7" x14ac:dyDescent="0.25">
      <c r="B1098" s="371">
        <f t="shared" si="18"/>
        <v>44773</v>
      </c>
      <c r="C1098">
        <v>153.75</v>
      </c>
      <c r="D1098" s="372">
        <v>92.507080000000002</v>
      </c>
      <c r="E1098" s="372"/>
      <c r="G1098" s="372"/>
    </row>
    <row r="1099" spans="2:7" x14ac:dyDescent="0.25">
      <c r="B1099" s="371">
        <f t="shared" si="18"/>
        <v>44772</v>
      </c>
      <c r="C1099">
        <v>151.4</v>
      </c>
      <c r="D1099" s="372">
        <v>73.140540000000001</v>
      </c>
      <c r="E1099" s="372"/>
      <c r="G1099" s="372"/>
    </row>
    <row r="1100" spans="2:7" x14ac:dyDescent="0.25">
      <c r="B1100" s="371">
        <f t="shared" si="18"/>
        <v>44771</v>
      </c>
      <c r="C1100">
        <v>156.79</v>
      </c>
      <c r="D1100" s="372">
        <v>62.371679999999998</v>
      </c>
      <c r="E1100" s="372"/>
      <c r="G1100" s="372"/>
    </row>
    <row r="1101" spans="2:7" x14ac:dyDescent="0.25">
      <c r="B1101" s="371">
        <f t="shared" si="18"/>
        <v>44770</v>
      </c>
      <c r="C1101">
        <v>154.59</v>
      </c>
      <c r="D1101" s="372">
        <v>50.775280000000002</v>
      </c>
      <c r="E1101" s="372"/>
      <c r="G1101" s="372"/>
    </row>
    <row r="1102" spans="2:7" x14ac:dyDescent="0.25">
      <c r="B1102" s="371">
        <f t="shared" si="18"/>
        <v>44769</v>
      </c>
      <c r="C1102">
        <v>154.08000000000001</v>
      </c>
      <c r="D1102" s="372">
        <v>58.371839999999999</v>
      </c>
      <c r="E1102" s="372"/>
      <c r="G1102" s="372"/>
    </row>
    <row r="1103" spans="2:7" x14ac:dyDescent="0.25">
      <c r="B1103" s="371">
        <f t="shared" si="18"/>
        <v>44768</v>
      </c>
      <c r="C1103">
        <v>154.47999999999999</v>
      </c>
      <c r="D1103" s="372">
        <v>48.437759999999997</v>
      </c>
      <c r="E1103" s="372"/>
      <c r="G1103" s="372"/>
    </row>
    <row r="1104" spans="2:7" x14ac:dyDescent="0.25">
      <c r="B1104" s="371">
        <f t="shared" si="18"/>
        <v>44767</v>
      </c>
      <c r="C1104">
        <v>155.68</v>
      </c>
      <c r="D1104" s="372">
        <v>55.527819999999998</v>
      </c>
      <c r="E1104" s="372"/>
      <c r="G1104" s="372"/>
    </row>
    <row r="1105" spans="2:7" x14ac:dyDescent="0.25">
      <c r="B1105" s="371">
        <f t="shared" si="18"/>
        <v>44766</v>
      </c>
      <c r="C1105">
        <v>152.88</v>
      </c>
      <c r="D1105" s="372">
        <v>60.249780000000001</v>
      </c>
      <c r="E1105" s="372"/>
      <c r="G1105" s="372"/>
    </row>
    <row r="1106" spans="2:7" x14ac:dyDescent="0.25">
      <c r="B1106" s="371">
        <f t="shared" si="18"/>
        <v>44765</v>
      </c>
      <c r="C1106">
        <v>153.13999999999999</v>
      </c>
      <c r="D1106" s="372">
        <v>80.600639999999999</v>
      </c>
      <c r="E1106" s="372"/>
      <c r="G1106" s="372"/>
    </row>
    <row r="1107" spans="2:7" x14ac:dyDescent="0.25">
      <c r="B1107" s="371">
        <f t="shared" si="18"/>
        <v>44764</v>
      </c>
      <c r="C1107">
        <v>147.6</v>
      </c>
      <c r="D1107" s="372">
        <v>83.700159999999997</v>
      </c>
      <c r="E1107" s="372"/>
      <c r="G1107" s="372"/>
    </row>
    <row r="1108" spans="2:7" x14ac:dyDescent="0.25">
      <c r="B1108" s="371">
        <f t="shared" si="18"/>
        <v>44763</v>
      </c>
      <c r="C1108">
        <v>150.02000000000001</v>
      </c>
      <c r="D1108" s="372">
        <v>107.77101999999999</v>
      </c>
      <c r="E1108" s="372"/>
      <c r="G1108" s="372"/>
    </row>
    <row r="1109" spans="2:7" x14ac:dyDescent="0.25">
      <c r="B1109" s="371">
        <f t="shared" si="18"/>
        <v>44762</v>
      </c>
      <c r="C1109">
        <v>148.88</v>
      </c>
      <c r="D1109" s="372">
        <v>109.63155999999999</v>
      </c>
      <c r="E1109" s="372"/>
      <c r="G1109" s="372"/>
    </row>
    <row r="1110" spans="2:7" x14ac:dyDescent="0.25">
      <c r="B1110" s="371">
        <f t="shared" si="18"/>
        <v>44761</v>
      </c>
      <c r="C1110">
        <v>150.25</v>
      </c>
      <c r="D1110" s="372">
        <v>79.774500000000003</v>
      </c>
      <c r="E1110" s="372"/>
      <c r="G1110" s="372"/>
    </row>
    <row r="1111" spans="2:7" x14ac:dyDescent="0.25">
      <c r="B1111" s="371">
        <f t="shared" si="18"/>
        <v>44760</v>
      </c>
      <c r="C1111">
        <v>154.72999999999999</v>
      </c>
      <c r="D1111" s="372">
        <v>51.915239999999997</v>
      </c>
      <c r="E1111" s="372"/>
      <c r="G1111" s="372"/>
    </row>
    <row r="1112" spans="2:7" x14ac:dyDescent="0.25">
      <c r="B1112" s="371">
        <f t="shared" si="18"/>
        <v>44759</v>
      </c>
      <c r="C1112">
        <v>157.31</v>
      </c>
      <c r="D1112" s="372">
        <v>54.679259999999999</v>
      </c>
      <c r="E1112" s="372"/>
      <c r="G1112" s="372"/>
    </row>
    <row r="1113" spans="2:7" x14ac:dyDescent="0.25">
      <c r="B1113" s="371">
        <f t="shared" si="18"/>
        <v>44758</v>
      </c>
      <c r="C1113">
        <v>154.65</v>
      </c>
      <c r="D1113" s="372">
        <v>84.922700000000006</v>
      </c>
      <c r="E1113" s="372"/>
      <c r="G1113" s="372"/>
    </row>
    <row r="1114" spans="2:7" x14ac:dyDescent="0.25">
      <c r="B1114" s="371">
        <f t="shared" si="18"/>
        <v>44757</v>
      </c>
      <c r="C1114">
        <v>152.86000000000001</v>
      </c>
      <c r="D1114" s="372">
        <v>87.986400000000003</v>
      </c>
      <c r="E1114" s="372"/>
      <c r="G1114" s="372"/>
    </row>
    <row r="1115" spans="2:7" x14ac:dyDescent="0.25">
      <c r="B1115" s="371">
        <f t="shared" si="18"/>
        <v>44756</v>
      </c>
      <c r="C1115">
        <v>157.97999999999999</v>
      </c>
      <c r="D1115" s="372">
        <v>60.225499999999997</v>
      </c>
      <c r="E1115" s="372"/>
      <c r="G1115" s="372"/>
    </row>
    <row r="1116" spans="2:7" x14ac:dyDescent="0.25">
      <c r="B1116" s="371">
        <f t="shared" si="18"/>
        <v>44755</v>
      </c>
      <c r="C1116">
        <v>159.72999999999999</v>
      </c>
      <c r="D1116" s="372">
        <v>93.544439999999994</v>
      </c>
      <c r="E1116" s="372"/>
      <c r="G1116" s="372"/>
    </row>
    <row r="1117" spans="2:7" x14ac:dyDescent="0.25">
      <c r="B1117" s="371">
        <f t="shared" si="18"/>
        <v>44754</v>
      </c>
      <c r="C1117">
        <v>159.04</v>
      </c>
      <c r="D1117" s="372">
        <v>69.225319999999996</v>
      </c>
      <c r="E1117" s="372"/>
      <c r="G1117" s="372"/>
    </row>
    <row r="1118" spans="2:7" x14ac:dyDescent="0.25">
      <c r="B1118" s="371">
        <f t="shared" si="18"/>
        <v>44753</v>
      </c>
      <c r="C1118">
        <v>162.5</v>
      </c>
      <c r="D1118" s="372">
        <v>86.103679999999997</v>
      </c>
      <c r="E1118" s="372"/>
      <c r="G1118" s="372"/>
    </row>
    <row r="1119" spans="2:7" x14ac:dyDescent="0.25">
      <c r="B1119" s="371">
        <f t="shared" si="18"/>
        <v>44752</v>
      </c>
      <c r="C1119">
        <v>166.41</v>
      </c>
      <c r="D1119" s="372">
        <v>60.672139999999999</v>
      </c>
      <c r="E1119" s="372"/>
      <c r="G1119" s="372"/>
    </row>
    <row r="1120" spans="2:7" x14ac:dyDescent="0.25">
      <c r="B1120" s="371">
        <f t="shared" si="18"/>
        <v>44751</v>
      </c>
      <c r="C1120">
        <v>165.43</v>
      </c>
      <c r="D1120" s="372">
        <v>65.236019999999996</v>
      </c>
      <c r="E1120" s="372"/>
      <c r="G1120" s="372"/>
    </row>
    <row r="1121" spans="2:7" x14ac:dyDescent="0.25">
      <c r="B1121" s="371">
        <f t="shared" si="18"/>
        <v>44750</v>
      </c>
      <c r="C1121">
        <v>163.44999999999999</v>
      </c>
      <c r="D1121" s="372">
        <v>51.494419999999998</v>
      </c>
      <c r="E1121" s="372"/>
      <c r="G1121" s="372"/>
    </row>
    <row r="1122" spans="2:7" x14ac:dyDescent="0.25">
      <c r="B1122" s="371">
        <f t="shared" si="18"/>
        <v>44749</v>
      </c>
      <c r="C1122">
        <v>163.89</v>
      </c>
      <c r="D1122" s="372">
        <v>46.706780000000002</v>
      </c>
      <c r="E1122" s="372"/>
      <c r="G1122" s="372"/>
    </row>
    <row r="1123" spans="2:7" x14ac:dyDescent="0.25">
      <c r="B1123" s="371">
        <f t="shared" si="18"/>
        <v>44748</v>
      </c>
      <c r="C1123">
        <v>163.11000000000001</v>
      </c>
      <c r="D1123" s="372">
        <v>46.02834</v>
      </c>
      <c r="E1123" s="372"/>
      <c r="G1123" s="372"/>
    </row>
    <row r="1124" spans="2:7" x14ac:dyDescent="0.25">
      <c r="B1124" s="371">
        <f t="shared" si="18"/>
        <v>44747</v>
      </c>
      <c r="C1124">
        <v>164.33</v>
      </c>
      <c r="D1124" s="372">
        <v>62.503480000000003</v>
      </c>
      <c r="E1124" s="372"/>
      <c r="G1124" s="372"/>
    </row>
    <row r="1125" spans="2:7" x14ac:dyDescent="0.25">
      <c r="B1125" s="371">
        <f t="shared" si="18"/>
        <v>44746</v>
      </c>
      <c r="C1125">
        <v>165.25</v>
      </c>
      <c r="D1125" s="372">
        <v>43.5871</v>
      </c>
      <c r="E1125" s="372"/>
      <c r="G1125" s="372"/>
    </row>
    <row r="1126" spans="2:7" x14ac:dyDescent="0.25">
      <c r="B1126" s="371">
        <f t="shared" si="18"/>
        <v>44745</v>
      </c>
      <c r="C1126">
        <v>166.15</v>
      </c>
      <c r="D1126" s="372">
        <v>65.147819999999996</v>
      </c>
      <c r="E1126" s="372"/>
      <c r="G1126" s="372"/>
    </row>
    <row r="1127" spans="2:7" x14ac:dyDescent="0.25">
      <c r="B1127" s="371">
        <f t="shared" si="18"/>
        <v>44744</v>
      </c>
      <c r="C1127">
        <v>167.61</v>
      </c>
      <c r="D1127" s="372">
        <v>72.416160000000005</v>
      </c>
      <c r="E1127" s="372"/>
      <c r="G1127" s="372"/>
    </row>
    <row r="1128" spans="2:7" x14ac:dyDescent="0.25">
      <c r="B1128" s="371">
        <f t="shared" si="18"/>
        <v>44743</v>
      </c>
      <c r="C1128">
        <v>166.55</v>
      </c>
      <c r="D1128" s="372">
        <v>73.413219999999995</v>
      </c>
      <c r="E1128" s="372"/>
      <c r="G1128" s="372"/>
    </row>
    <row r="1129" spans="2:7" x14ac:dyDescent="0.25">
      <c r="B1129" s="371">
        <f t="shared" si="18"/>
        <v>44742</v>
      </c>
      <c r="C1129">
        <v>165.63</v>
      </c>
      <c r="D1129" s="372">
        <v>141.77562</v>
      </c>
      <c r="E1129" s="372"/>
      <c r="G1129" s="372"/>
    </row>
    <row r="1130" spans="2:7" x14ac:dyDescent="0.25">
      <c r="B1130" s="371">
        <f t="shared" si="18"/>
        <v>44741</v>
      </c>
      <c r="C1130">
        <v>169</v>
      </c>
      <c r="D1130" s="372">
        <v>123.67431999999999</v>
      </c>
      <c r="E1130" s="372"/>
      <c r="G1130" s="372"/>
    </row>
    <row r="1131" spans="2:7" x14ac:dyDescent="0.25">
      <c r="B1131" s="371">
        <f t="shared" si="18"/>
        <v>44740</v>
      </c>
      <c r="C1131">
        <v>167.14</v>
      </c>
      <c r="D1131" s="372">
        <v>83.204239999999999</v>
      </c>
      <c r="E1131" s="372"/>
      <c r="G1131" s="372"/>
    </row>
    <row r="1132" spans="2:7" x14ac:dyDescent="0.25">
      <c r="B1132" s="371">
        <f t="shared" si="18"/>
        <v>44739</v>
      </c>
      <c r="C1132">
        <v>160.31</v>
      </c>
      <c r="D1132" s="372">
        <v>85.871120000000005</v>
      </c>
      <c r="E1132" s="372"/>
      <c r="G1132" s="372"/>
    </row>
    <row r="1133" spans="2:7" x14ac:dyDescent="0.25">
      <c r="B1133" s="371">
        <f t="shared" si="18"/>
        <v>44738</v>
      </c>
      <c r="C1133">
        <v>161.88</v>
      </c>
      <c r="D1133" s="372">
        <v>62.984560000000002</v>
      </c>
      <c r="E1133" s="372"/>
      <c r="G1133" s="372"/>
    </row>
    <row r="1134" spans="2:7" x14ac:dyDescent="0.25">
      <c r="B1134" s="371">
        <f t="shared" si="18"/>
        <v>44737</v>
      </c>
      <c r="C1134">
        <v>161.63</v>
      </c>
      <c r="D1134" s="372">
        <v>93.203159999999997</v>
      </c>
      <c r="E1134" s="372"/>
      <c r="G1134" s="372"/>
    </row>
    <row r="1135" spans="2:7" x14ac:dyDescent="0.25">
      <c r="B1135" s="371">
        <f t="shared" si="18"/>
        <v>44736</v>
      </c>
      <c r="C1135">
        <v>166.31</v>
      </c>
      <c r="D1135" s="372">
        <v>59.104700000000001</v>
      </c>
      <c r="E1135" s="372"/>
      <c r="G1135" s="372"/>
    </row>
    <row r="1136" spans="2:7" x14ac:dyDescent="0.25">
      <c r="B1136" s="371">
        <f t="shared" si="18"/>
        <v>44735</v>
      </c>
      <c r="C1136">
        <v>164.7</v>
      </c>
      <c r="D1136" s="372">
        <v>74.995159999999998</v>
      </c>
      <c r="E1136" s="372"/>
      <c r="G1136" s="372"/>
    </row>
    <row r="1137" spans="2:7" x14ac:dyDescent="0.25">
      <c r="B1137" s="371">
        <f t="shared" si="18"/>
        <v>44734</v>
      </c>
      <c r="C1137">
        <v>164.61</v>
      </c>
      <c r="D1137" s="372">
        <v>56.438279999999999</v>
      </c>
      <c r="E1137" s="372"/>
      <c r="G1137" s="372"/>
    </row>
    <row r="1138" spans="2:7" x14ac:dyDescent="0.25">
      <c r="B1138" s="371">
        <f t="shared" si="18"/>
        <v>44733</v>
      </c>
      <c r="C1138">
        <v>165.35</v>
      </c>
      <c r="D1138" s="372">
        <v>98.901020000000003</v>
      </c>
      <c r="E1138" s="372"/>
      <c r="G1138" s="372"/>
    </row>
    <row r="1139" spans="2:7" x14ac:dyDescent="0.25">
      <c r="B1139" s="371">
        <f t="shared" si="18"/>
        <v>44732</v>
      </c>
      <c r="C1139">
        <v>163.16999999999999</v>
      </c>
      <c r="D1139" s="372">
        <v>106.19670000000001</v>
      </c>
      <c r="E1139" s="372"/>
      <c r="G1139" s="372"/>
    </row>
    <row r="1140" spans="2:7" x14ac:dyDescent="0.25">
      <c r="B1140" s="371">
        <f t="shared" si="18"/>
        <v>44731</v>
      </c>
      <c r="C1140">
        <v>156.04</v>
      </c>
      <c r="D1140" s="372">
        <v>66.10284</v>
      </c>
      <c r="E1140" s="372"/>
      <c r="G1140" s="372"/>
    </row>
    <row r="1141" spans="2:7" x14ac:dyDescent="0.25">
      <c r="B1141" s="371">
        <f t="shared" si="18"/>
        <v>44730</v>
      </c>
      <c r="C1141">
        <v>155.21</v>
      </c>
      <c r="D1141" s="372">
        <v>84.879900000000006</v>
      </c>
      <c r="E1141" s="372"/>
      <c r="G1141" s="372"/>
    </row>
    <row r="1142" spans="2:7" x14ac:dyDescent="0.25">
      <c r="B1142" s="371">
        <f t="shared" si="18"/>
        <v>44729</v>
      </c>
      <c r="C1142">
        <v>156.37</v>
      </c>
      <c r="D1142" s="372">
        <v>61.418379999999999</v>
      </c>
      <c r="E1142" s="372"/>
      <c r="G1142" s="372"/>
    </row>
    <row r="1143" spans="2:7" x14ac:dyDescent="0.25">
      <c r="B1143" s="371">
        <f t="shared" si="18"/>
        <v>44728</v>
      </c>
      <c r="C1143">
        <v>158.30000000000001</v>
      </c>
      <c r="D1143" s="372">
        <v>66.424880000000002</v>
      </c>
      <c r="E1143" s="372"/>
      <c r="G1143" s="372"/>
    </row>
    <row r="1144" spans="2:7" x14ac:dyDescent="0.25">
      <c r="B1144" s="371">
        <f t="shared" si="18"/>
        <v>44727</v>
      </c>
      <c r="C1144">
        <v>156.04</v>
      </c>
      <c r="D1144" s="372">
        <v>68.370980000000003</v>
      </c>
      <c r="E1144" s="372"/>
      <c r="G1144" s="372"/>
    </row>
    <row r="1145" spans="2:7" x14ac:dyDescent="0.25">
      <c r="B1145" s="371">
        <f t="shared" si="18"/>
        <v>44726</v>
      </c>
      <c r="C1145">
        <v>155.71</v>
      </c>
      <c r="D1145" s="372">
        <v>73.381900000000002</v>
      </c>
      <c r="E1145" s="372"/>
      <c r="G1145" s="372"/>
    </row>
    <row r="1146" spans="2:7" x14ac:dyDescent="0.25">
      <c r="B1146" s="371">
        <f t="shared" si="18"/>
        <v>44725</v>
      </c>
      <c r="C1146">
        <v>159.13999999999999</v>
      </c>
      <c r="D1146" s="372">
        <v>70.75488</v>
      </c>
      <c r="E1146" s="372"/>
      <c r="G1146" s="372"/>
    </row>
    <row r="1147" spans="2:7" x14ac:dyDescent="0.25">
      <c r="B1147" s="371">
        <f t="shared" si="18"/>
        <v>44724</v>
      </c>
      <c r="C1147">
        <v>158.11000000000001</v>
      </c>
      <c r="D1147" s="372">
        <v>70.290899999999993</v>
      </c>
      <c r="E1147" s="372"/>
      <c r="G1147" s="372"/>
    </row>
    <row r="1148" spans="2:7" x14ac:dyDescent="0.25">
      <c r="B1148" s="371">
        <f t="shared" si="18"/>
        <v>44723</v>
      </c>
      <c r="C1148">
        <v>156.91999999999999</v>
      </c>
      <c r="D1148" s="372">
        <v>87.896299999999997</v>
      </c>
      <c r="E1148" s="372"/>
      <c r="G1148" s="372"/>
    </row>
    <row r="1149" spans="2:7" x14ac:dyDescent="0.25">
      <c r="B1149" s="371">
        <f t="shared" si="18"/>
        <v>44722</v>
      </c>
      <c r="C1149">
        <v>160.93</v>
      </c>
      <c r="D1149" s="372">
        <v>53.110959999999999</v>
      </c>
      <c r="E1149" s="372"/>
      <c r="G1149" s="372"/>
    </row>
    <row r="1150" spans="2:7" x14ac:dyDescent="0.25">
      <c r="B1150" s="371">
        <f t="shared" si="18"/>
        <v>44721</v>
      </c>
      <c r="C1150">
        <v>159.33000000000001</v>
      </c>
      <c r="D1150" s="372">
        <v>88.228980000000007</v>
      </c>
      <c r="E1150" s="372"/>
      <c r="G1150" s="372"/>
    </row>
    <row r="1151" spans="2:7" x14ac:dyDescent="0.25">
      <c r="B1151" s="371">
        <f t="shared" si="18"/>
        <v>44720</v>
      </c>
      <c r="C1151">
        <v>162.85</v>
      </c>
      <c r="D1151" s="372">
        <v>59.144120000000001</v>
      </c>
      <c r="E1151" s="372"/>
      <c r="G1151" s="372"/>
    </row>
    <row r="1152" spans="2:7" x14ac:dyDescent="0.25">
      <c r="B1152" s="371">
        <f t="shared" si="18"/>
        <v>44719</v>
      </c>
      <c r="C1152">
        <v>164.29</v>
      </c>
      <c r="D1152" s="372">
        <v>64.186199999999999</v>
      </c>
      <c r="E1152" s="372"/>
      <c r="G1152" s="372"/>
    </row>
    <row r="1153" spans="2:7" x14ac:dyDescent="0.25">
      <c r="B1153" s="371">
        <f t="shared" si="18"/>
        <v>44718</v>
      </c>
      <c r="C1153">
        <v>166.1</v>
      </c>
      <c r="D1153" s="372">
        <v>97.458659999999995</v>
      </c>
      <c r="E1153" s="372"/>
      <c r="G1153" s="372"/>
    </row>
    <row r="1154" spans="2:7" x14ac:dyDescent="0.25">
      <c r="B1154" s="371">
        <f t="shared" si="18"/>
        <v>44717</v>
      </c>
      <c r="C1154">
        <v>164.2</v>
      </c>
      <c r="D1154" s="372">
        <v>112.41455999999999</v>
      </c>
      <c r="E1154" s="372"/>
      <c r="G1154" s="372"/>
    </row>
    <row r="1155" spans="2:7" x14ac:dyDescent="0.25">
      <c r="B1155" s="371">
        <f t="shared" si="18"/>
        <v>44716</v>
      </c>
      <c r="C1155">
        <v>158.63999999999999</v>
      </c>
      <c r="D1155" s="372">
        <v>29.038340000000002</v>
      </c>
      <c r="E1155" s="372"/>
      <c r="G1155" s="372"/>
    </row>
    <row r="1156" spans="2:7" x14ac:dyDescent="0.25">
      <c r="B1156" s="371">
        <f t="shared" si="18"/>
        <v>44715</v>
      </c>
      <c r="C1156">
        <v>159.26</v>
      </c>
      <c r="D1156" s="372">
        <v>41.87574</v>
      </c>
      <c r="E1156" s="372"/>
      <c r="G1156" s="372"/>
    </row>
    <row r="1157" spans="2:7" x14ac:dyDescent="0.25">
      <c r="B1157" s="371">
        <f t="shared" ref="B1157:B1220" si="19">B1156-1</f>
        <v>44714</v>
      </c>
      <c r="C1157">
        <v>160.33000000000001</v>
      </c>
      <c r="D1157" s="372">
        <v>47.635620000000003</v>
      </c>
      <c r="E1157" s="372"/>
      <c r="G1157" s="372"/>
    </row>
    <row r="1158" spans="2:7" x14ac:dyDescent="0.25">
      <c r="B1158" s="371">
        <f t="shared" si="19"/>
        <v>44713</v>
      </c>
      <c r="C1158">
        <v>160.31</v>
      </c>
      <c r="D1158" s="372">
        <v>76.736919999999998</v>
      </c>
      <c r="E1158" s="372"/>
      <c r="G1158" s="372"/>
    </row>
    <row r="1159" spans="2:7" x14ac:dyDescent="0.25">
      <c r="B1159" s="371">
        <f t="shared" si="19"/>
        <v>44712</v>
      </c>
      <c r="C1159">
        <v>160.08000000000001</v>
      </c>
      <c r="D1159" s="372">
        <v>119.91426</v>
      </c>
      <c r="E1159" s="372"/>
      <c r="G1159" s="372"/>
    </row>
    <row r="1160" spans="2:7" x14ac:dyDescent="0.25">
      <c r="B1160" s="371">
        <f t="shared" si="19"/>
        <v>44711</v>
      </c>
      <c r="C1160">
        <v>161.80000000000001</v>
      </c>
      <c r="D1160" s="372">
        <v>69.486940000000004</v>
      </c>
      <c r="E1160" s="372"/>
      <c r="G1160" s="372"/>
    </row>
    <row r="1161" spans="2:7" x14ac:dyDescent="0.25">
      <c r="B1161" s="371">
        <f t="shared" si="19"/>
        <v>44710</v>
      </c>
      <c r="C1161">
        <v>162.05000000000001</v>
      </c>
      <c r="D1161" s="372">
        <v>88.552319999999995</v>
      </c>
      <c r="E1161" s="372"/>
      <c r="G1161" s="372"/>
    </row>
    <row r="1162" spans="2:7" x14ac:dyDescent="0.25">
      <c r="B1162" s="371">
        <f t="shared" si="19"/>
        <v>44709</v>
      </c>
      <c r="C1162">
        <v>158.26</v>
      </c>
      <c r="D1162" s="372">
        <v>66.47372</v>
      </c>
      <c r="E1162" s="372"/>
      <c r="G1162" s="372"/>
    </row>
    <row r="1163" spans="2:7" x14ac:dyDescent="0.25">
      <c r="B1163" s="371">
        <f t="shared" si="19"/>
        <v>44708</v>
      </c>
      <c r="C1163">
        <v>157.85</v>
      </c>
      <c r="D1163" s="372">
        <v>83.115880000000004</v>
      </c>
      <c r="E1163" s="372"/>
      <c r="G1163" s="372"/>
    </row>
    <row r="1164" spans="2:7" x14ac:dyDescent="0.25">
      <c r="B1164" s="371">
        <f t="shared" si="19"/>
        <v>44707</v>
      </c>
      <c r="C1164">
        <v>155.82</v>
      </c>
      <c r="D1164" s="372">
        <v>61.293900000000001</v>
      </c>
      <c r="E1164" s="372"/>
      <c r="G1164" s="372"/>
    </row>
    <row r="1165" spans="2:7" x14ac:dyDescent="0.25">
      <c r="B1165" s="371">
        <f t="shared" si="19"/>
        <v>44706</v>
      </c>
      <c r="C1165">
        <v>155.08000000000001</v>
      </c>
      <c r="D1165" s="372">
        <v>60.603720000000003</v>
      </c>
      <c r="E1165" s="372"/>
      <c r="G1165" s="372"/>
    </row>
    <row r="1166" spans="2:7" x14ac:dyDescent="0.25">
      <c r="B1166" s="371">
        <f t="shared" si="19"/>
        <v>44705</v>
      </c>
      <c r="C1166">
        <v>155.21</v>
      </c>
      <c r="D1166" s="372">
        <v>82.016720000000007</v>
      </c>
      <c r="E1166" s="372"/>
      <c r="G1166" s="372"/>
    </row>
    <row r="1167" spans="2:7" x14ac:dyDescent="0.25">
      <c r="B1167" s="371">
        <f t="shared" si="19"/>
        <v>44704</v>
      </c>
      <c r="C1167">
        <v>158.87</v>
      </c>
      <c r="D1167" s="372">
        <v>65.726060000000004</v>
      </c>
      <c r="E1167" s="372"/>
      <c r="G1167" s="372"/>
    </row>
    <row r="1168" spans="2:7" x14ac:dyDescent="0.25">
      <c r="B1168" s="371">
        <f t="shared" si="19"/>
        <v>44703</v>
      </c>
      <c r="C1168">
        <v>157.9</v>
      </c>
      <c r="D1168" s="372">
        <v>55.026319999999998</v>
      </c>
      <c r="E1168" s="372"/>
      <c r="G1168" s="372"/>
    </row>
    <row r="1169" spans="2:7" x14ac:dyDescent="0.25">
      <c r="B1169" s="371">
        <f t="shared" si="19"/>
        <v>44702</v>
      </c>
      <c r="C1169">
        <v>158.13</v>
      </c>
      <c r="D1169" s="372">
        <v>58.272219999999997</v>
      </c>
      <c r="E1169" s="372"/>
      <c r="G1169" s="372"/>
    </row>
    <row r="1170" spans="2:7" x14ac:dyDescent="0.25">
      <c r="B1170" s="371">
        <f t="shared" si="19"/>
        <v>44701</v>
      </c>
      <c r="C1170">
        <v>159.34</v>
      </c>
      <c r="D1170" s="372">
        <v>57.840780000000002</v>
      </c>
      <c r="E1170" s="372"/>
      <c r="G1170" s="372"/>
    </row>
    <row r="1171" spans="2:7" x14ac:dyDescent="0.25">
      <c r="B1171" s="371">
        <f t="shared" si="19"/>
        <v>44700</v>
      </c>
      <c r="C1171">
        <v>160.18</v>
      </c>
      <c r="D1171" s="372">
        <v>62.586080000000003</v>
      </c>
      <c r="E1171" s="372"/>
      <c r="G1171" s="372"/>
    </row>
    <row r="1172" spans="2:7" x14ac:dyDescent="0.25">
      <c r="B1172" s="371">
        <f t="shared" si="19"/>
        <v>44699</v>
      </c>
      <c r="C1172">
        <v>161</v>
      </c>
      <c r="D1172" s="372">
        <v>89.871080000000006</v>
      </c>
      <c r="E1172" s="372"/>
      <c r="G1172" s="372"/>
    </row>
    <row r="1173" spans="2:7" x14ac:dyDescent="0.25">
      <c r="B1173" s="371">
        <f t="shared" si="19"/>
        <v>44698</v>
      </c>
      <c r="C1173">
        <v>158.4</v>
      </c>
      <c r="D1173" s="372">
        <v>81.278319999999994</v>
      </c>
      <c r="E1173" s="372"/>
      <c r="G1173" s="372"/>
    </row>
    <row r="1174" spans="2:7" x14ac:dyDescent="0.25">
      <c r="B1174" s="371">
        <f t="shared" si="19"/>
        <v>44697</v>
      </c>
      <c r="C1174">
        <v>159.77000000000001</v>
      </c>
      <c r="D1174" s="372">
        <v>47.857340000000001</v>
      </c>
      <c r="E1174" s="372"/>
      <c r="G1174" s="372"/>
    </row>
    <row r="1175" spans="2:7" x14ac:dyDescent="0.25">
      <c r="B1175" s="371">
        <f t="shared" si="19"/>
        <v>44696</v>
      </c>
      <c r="C1175">
        <v>159.25</v>
      </c>
      <c r="D1175" s="372">
        <v>75.808059999999998</v>
      </c>
      <c r="E1175" s="372"/>
      <c r="G1175" s="372"/>
    </row>
    <row r="1176" spans="2:7" x14ac:dyDescent="0.25">
      <c r="B1176" s="371">
        <f t="shared" si="19"/>
        <v>44695</v>
      </c>
      <c r="C1176">
        <v>155.9</v>
      </c>
      <c r="D1176" s="372">
        <v>71.417779999999993</v>
      </c>
      <c r="E1176" s="372"/>
      <c r="G1176" s="372"/>
    </row>
    <row r="1177" spans="2:7" x14ac:dyDescent="0.25">
      <c r="B1177" s="371">
        <f t="shared" si="19"/>
        <v>44694</v>
      </c>
      <c r="C1177">
        <v>154.91999999999999</v>
      </c>
      <c r="D1177" s="372">
        <v>94.17774</v>
      </c>
      <c r="E1177" s="372"/>
      <c r="G1177" s="372"/>
    </row>
    <row r="1178" spans="2:7" x14ac:dyDescent="0.25">
      <c r="B1178" s="371">
        <f t="shared" si="19"/>
        <v>44693</v>
      </c>
      <c r="C1178">
        <v>154.97</v>
      </c>
      <c r="D1178" s="372">
        <v>67.602760000000004</v>
      </c>
      <c r="E1178" s="372"/>
      <c r="G1178" s="372"/>
    </row>
    <row r="1179" spans="2:7" x14ac:dyDescent="0.25">
      <c r="B1179" s="371">
        <f t="shared" si="19"/>
        <v>44692</v>
      </c>
      <c r="C1179">
        <v>155.85</v>
      </c>
      <c r="D1179" s="372">
        <v>60.205399999999997</v>
      </c>
      <c r="E1179" s="372"/>
      <c r="G1179" s="372"/>
    </row>
    <row r="1180" spans="2:7" x14ac:dyDescent="0.25">
      <c r="B1180" s="371">
        <f t="shared" si="19"/>
        <v>44691</v>
      </c>
      <c r="C1180">
        <v>155.27000000000001</v>
      </c>
      <c r="D1180" s="372">
        <v>58.33672</v>
      </c>
      <c r="E1180" s="372"/>
      <c r="G1180" s="372"/>
    </row>
    <row r="1181" spans="2:7" x14ac:dyDescent="0.25">
      <c r="B1181" s="371">
        <f t="shared" si="19"/>
        <v>44690</v>
      </c>
      <c r="C1181">
        <v>156.78</v>
      </c>
      <c r="D1181" s="372">
        <v>68.8947</v>
      </c>
      <c r="E1181" s="372"/>
      <c r="G1181" s="372"/>
    </row>
    <row r="1182" spans="2:7" x14ac:dyDescent="0.25">
      <c r="B1182" s="371">
        <f t="shared" si="19"/>
        <v>44689</v>
      </c>
      <c r="C1182">
        <v>156.55000000000001</v>
      </c>
      <c r="D1182" s="372">
        <v>76.173519999999996</v>
      </c>
      <c r="E1182" s="372"/>
      <c r="G1182" s="372"/>
    </row>
    <row r="1183" spans="2:7" x14ac:dyDescent="0.25">
      <c r="B1183" s="371">
        <f t="shared" si="19"/>
        <v>44688</v>
      </c>
      <c r="C1183">
        <v>156.44</v>
      </c>
      <c r="D1183" s="372">
        <v>75.251739999999998</v>
      </c>
      <c r="E1183" s="372"/>
      <c r="G1183" s="372"/>
    </row>
    <row r="1184" spans="2:7" x14ac:dyDescent="0.25">
      <c r="B1184" s="371">
        <f t="shared" si="19"/>
        <v>44687</v>
      </c>
      <c r="C1184">
        <v>155.51</v>
      </c>
      <c r="D1184" s="372">
        <v>87.424160000000001</v>
      </c>
      <c r="E1184" s="372"/>
      <c r="G1184" s="372"/>
    </row>
    <row r="1185" spans="2:7" x14ac:dyDescent="0.25">
      <c r="B1185" s="371">
        <f t="shared" si="19"/>
        <v>44686</v>
      </c>
      <c r="C1185">
        <v>156.87</v>
      </c>
      <c r="D1185" s="372">
        <v>87.338459999999998</v>
      </c>
      <c r="E1185" s="372"/>
      <c r="G1185" s="372"/>
    </row>
    <row r="1186" spans="2:7" x14ac:dyDescent="0.25">
      <c r="B1186" s="371">
        <f t="shared" si="19"/>
        <v>44685</v>
      </c>
      <c r="C1186">
        <v>151.75</v>
      </c>
      <c r="D1186" s="372">
        <v>131.81912</v>
      </c>
      <c r="E1186" s="372"/>
      <c r="G1186" s="372"/>
    </row>
    <row r="1187" spans="2:7" x14ac:dyDescent="0.25">
      <c r="B1187" s="371">
        <f t="shared" si="19"/>
        <v>44684</v>
      </c>
      <c r="C1187">
        <v>157.19</v>
      </c>
      <c r="D1187" s="372">
        <v>143.80812</v>
      </c>
      <c r="E1187" s="372"/>
      <c r="G1187" s="372"/>
    </row>
    <row r="1188" spans="2:7" x14ac:dyDescent="0.25">
      <c r="B1188" s="371">
        <f t="shared" si="19"/>
        <v>44683</v>
      </c>
      <c r="C1188">
        <v>165.57</v>
      </c>
      <c r="D1188" s="372">
        <v>92.946600000000004</v>
      </c>
      <c r="E1188" s="372"/>
      <c r="G1188" s="372"/>
    </row>
    <row r="1189" spans="2:7" x14ac:dyDescent="0.25">
      <c r="B1189" s="371">
        <f t="shared" si="19"/>
        <v>44682</v>
      </c>
      <c r="C1189">
        <v>166.1</v>
      </c>
      <c r="D1189" s="372">
        <v>115.78570000000001</v>
      </c>
      <c r="E1189" s="372"/>
      <c r="G1189" s="372"/>
    </row>
    <row r="1190" spans="2:7" x14ac:dyDescent="0.25">
      <c r="B1190" s="371">
        <f t="shared" si="19"/>
        <v>44681</v>
      </c>
      <c r="C1190">
        <v>162.06</v>
      </c>
      <c r="D1190" s="372">
        <v>136.78082000000001</v>
      </c>
      <c r="E1190" s="372"/>
      <c r="G1190" s="372"/>
    </row>
    <row r="1191" spans="2:7" x14ac:dyDescent="0.25">
      <c r="B1191" s="371">
        <f t="shared" si="19"/>
        <v>44680</v>
      </c>
      <c r="C1191">
        <v>152.41999999999999</v>
      </c>
      <c r="D1191" s="372">
        <v>97.957599999999999</v>
      </c>
      <c r="E1191" s="372"/>
      <c r="G1191" s="372"/>
    </row>
    <row r="1192" spans="2:7" x14ac:dyDescent="0.25">
      <c r="B1192" s="371">
        <f t="shared" si="19"/>
        <v>44679</v>
      </c>
      <c r="C1192">
        <v>150.22</v>
      </c>
      <c r="D1192" s="372">
        <v>145.14699999999999</v>
      </c>
      <c r="E1192" s="372"/>
      <c r="G1192" s="372"/>
    </row>
    <row r="1193" spans="2:7" x14ac:dyDescent="0.25">
      <c r="B1193" s="371">
        <f t="shared" si="19"/>
        <v>44678</v>
      </c>
      <c r="C1193">
        <v>151.81</v>
      </c>
      <c r="D1193" s="372">
        <v>167.92161999999999</v>
      </c>
      <c r="E1193" s="372"/>
      <c r="G1193" s="372"/>
    </row>
    <row r="1194" spans="2:7" x14ac:dyDescent="0.25">
      <c r="B1194" s="371">
        <f t="shared" si="19"/>
        <v>44677</v>
      </c>
      <c r="C1194">
        <v>160.55000000000001</v>
      </c>
      <c r="D1194" s="372">
        <v>131.93057999999999</v>
      </c>
      <c r="E1194" s="372"/>
      <c r="G1194" s="372"/>
    </row>
    <row r="1195" spans="2:7" x14ac:dyDescent="0.25">
      <c r="B1195" s="371">
        <f t="shared" si="19"/>
        <v>44676</v>
      </c>
      <c r="C1195">
        <v>158.13999999999999</v>
      </c>
      <c r="D1195" s="372">
        <v>111.7666</v>
      </c>
      <c r="E1195" s="372"/>
      <c r="G1195" s="372"/>
    </row>
    <row r="1196" spans="2:7" x14ac:dyDescent="0.25">
      <c r="B1196" s="371">
        <f t="shared" si="19"/>
        <v>44675</v>
      </c>
      <c r="C1196">
        <v>164.32</v>
      </c>
      <c r="D1196" s="372">
        <v>85.820939999999993</v>
      </c>
      <c r="E1196" s="372"/>
      <c r="G1196" s="372"/>
    </row>
    <row r="1197" spans="2:7" x14ac:dyDescent="0.25">
      <c r="B1197" s="371">
        <f t="shared" si="19"/>
        <v>44674</v>
      </c>
      <c r="C1197">
        <v>160.35</v>
      </c>
      <c r="D1197" s="372">
        <v>118.02302</v>
      </c>
      <c r="E1197" s="372"/>
      <c r="G1197" s="372"/>
    </row>
    <row r="1198" spans="2:7" x14ac:dyDescent="0.25">
      <c r="B1198" s="371">
        <f t="shared" si="19"/>
        <v>44673</v>
      </c>
      <c r="C1198">
        <v>160.22</v>
      </c>
      <c r="D1198" s="372">
        <v>69.333740000000006</v>
      </c>
      <c r="E1198" s="372"/>
      <c r="G1198" s="372"/>
    </row>
    <row r="1199" spans="2:7" x14ac:dyDescent="0.25">
      <c r="B1199" s="371">
        <f t="shared" si="19"/>
        <v>44672</v>
      </c>
      <c r="C1199">
        <v>158.82</v>
      </c>
      <c r="D1199" s="372">
        <v>84.240099999999998</v>
      </c>
      <c r="E1199" s="372"/>
      <c r="G1199" s="372"/>
    </row>
    <row r="1200" spans="2:7" x14ac:dyDescent="0.25">
      <c r="B1200" s="371">
        <f t="shared" si="19"/>
        <v>44671</v>
      </c>
      <c r="C1200">
        <v>159.25</v>
      </c>
      <c r="D1200" s="372">
        <v>91.85472</v>
      </c>
      <c r="E1200" s="372"/>
      <c r="G1200" s="372"/>
    </row>
    <row r="1201" spans="2:7" x14ac:dyDescent="0.25">
      <c r="B1201" s="371">
        <f t="shared" si="19"/>
        <v>44670</v>
      </c>
      <c r="C1201">
        <v>160.85</v>
      </c>
      <c r="D1201" s="372">
        <v>90.193560000000005</v>
      </c>
      <c r="E1201" s="372"/>
      <c r="G1201" s="372"/>
    </row>
    <row r="1202" spans="2:7" x14ac:dyDescent="0.25">
      <c r="B1202" s="371">
        <f t="shared" si="19"/>
        <v>44669</v>
      </c>
      <c r="C1202">
        <v>160.36000000000001</v>
      </c>
      <c r="D1202" s="372">
        <v>104.47252</v>
      </c>
      <c r="E1202" s="372"/>
      <c r="G1202" s="372"/>
    </row>
    <row r="1203" spans="2:7" x14ac:dyDescent="0.25">
      <c r="B1203" s="371">
        <f t="shared" si="19"/>
        <v>44668</v>
      </c>
      <c r="C1203">
        <v>163.63999999999999</v>
      </c>
      <c r="D1203" s="372">
        <v>129.48706000000001</v>
      </c>
      <c r="E1203" s="372"/>
      <c r="G1203" s="372"/>
    </row>
    <row r="1204" spans="2:7" x14ac:dyDescent="0.25">
      <c r="B1204" s="371">
        <f t="shared" si="19"/>
        <v>44667</v>
      </c>
      <c r="C1204">
        <v>166.93</v>
      </c>
      <c r="D1204" s="372">
        <v>104.46896</v>
      </c>
      <c r="E1204" s="372"/>
      <c r="G1204" s="372"/>
    </row>
    <row r="1205" spans="2:7" x14ac:dyDescent="0.25">
      <c r="B1205" s="371">
        <f t="shared" si="19"/>
        <v>44666</v>
      </c>
      <c r="C1205">
        <v>168.19</v>
      </c>
      <c r="D1205" s="372">
        <v>116.57832000000001</v>
      </c>
      <c r="E1205" s="372"/>
      <c r="G1205" s="372"/>
    </row>
    <row r="1206" spans="2:7" x14ac:dyDescent="0.25">
      <c r="B1206" s="371">
        <f t="shared" si="19"/>
        <v>44665</v>
      </c>
      <c r="C1206">
        <v>172.18</v>
      </c>
      <c r="D1206" s="372">
        <v>114.89394</v>
      </c>
      <c r="E1206" s="372"/>
      <c r="G1206" s="372"/>
    </row>
    <row r="1207" spans="2:7" x14ac:dyDescent="0.25">
      <c r="B1207" s="371">
        <f t="shared" si="19"/>
        <v>44664</v>
      </c>
      <c r="C1207">
        <v>172.15</v>
      </c>
      <c r="D1207" s="372">
        <v>167.28396000000001</v>
      </c>
      <c r="E1207" s="372"/>
      <c r="G1207" s="372"/>
    </row>
    <row r="1208" spans="2:7" x14ac:dyDescent="0.25">
      <c r="B1208" s="371">
        <f t="shared" si="19"/>
        <v>44663</v>
      </c>
      <c r="C1208">
        <v>164.33</v>
      </c>
      <c r="D1208" s="372">
        <v>98.157420000000002</v>
      </c>
      <c r="E1208" s="372"/>
      <c r="G1208" s="372"/>
    </row>
    <row r="1209" spans="2:7" x14ac:dyDescent="0.25">
      <c r="B1209" s="371">
        <f t="shared" si="19"/>
        <v>44662</v>
      </c>
      <c r="C1209">
        <v>159.53</v>
      </c>
      <c r="D1209" s="372">
        <v>63.482280000000003</v>
      </c>
      <c r="E1209" s="372"/>
      <c r="G1209" s="372"/>
    </row>
    <row r="1210" spans="2:7" x14ac:dyDescent="0.25">
      <c r="B1210" s="371">
        <f t="shared" si="19"/>
        <v>44661</v>
      </c>
      <c r="C1210">
        <v>159.79</v>
      </c>
      <c r="D1210" s="372">
        <v>86.188779999999994</v>
      </c>
      <c r="E1210" s="372"/>
      <c r="G1210" s="372"/>
    </row>
    <row r="1211" spans="2:7" x14ac:dyDescent="0.25">
      <c r="B1211" s="371">
        <f t="shared" si="19"/>
        <v>44660</v>
      </c>
      <c r="C1211">
        <v>155</v>
      </c>
      <c r="D1211" s="372">
        <v>101.73714</v>
      </c>
      <c r="E1211" s="372"/>
      <c r="G1211" s="372"/>
    </row>
    <row r="1212" spans="2:7" x14ac:dyDescent="0.25">
      <c r="B1212" s="371">
        <f t="shared" si="19"/>
        <v>44659</v>
      </c>
      <c r="C1212">
        <v>159.96</v>
      </c>
      <c r="D1212" s="372">
        <v>75.506640000000004</v>
      </c>
      <c r="E1212" s="372"/>
      <c r="G1212" s="372"/>
    </row>
    <row r="1213" spans="2:7" x14ac:dyDescent="0.25">
      <c r="B1213" s="371">
        <f t="shared" si="19"/>
        <v>44658</v>
      </c>
      <c r="C1213">
        <v>156.25</v>
      </c>
      <c r="D1213" s="372">
        <v>112.26196</v>
      </c>
      <c r="E1213" s="372"/>
      <c r="G1213" s="372"/>
    </row>
    <row r="1214" spans="2:7" x14ac:dyDescent="0.25">
      <c r="B1214" s="371">
        <f t="shared" si="19"/>
        <v>44657</v>
      </c>
      <c r="C1214">
        <v>161.06</v>
      </c>
      <c r="D1214" s="372">
        <v>99.43844</v>
      </c>
      <c r="E1214" s="372"/>
      <c r="G1214" s="372"/>
    </row>
    <row r="1215" spans="2:7" x14ac:dyDescent="0.25">
      <c r="B1215" s="371">
        <f t="shared" si="19"/>
        <v>44656</v>
      </c>
      <c r="C1215">
        <v>157.44</v>
      </c>
      <c r="D1215" s="372">
        <v>97.922020000000003</v>
      </c>
      <c r="E1215" s="372"/>
      <c r="G1215" s="372"/>
    </row>
    <row r="1216" spans="2:7" x14ac:dyDescent="0.25">
      <c r="B1216" s="371">
        <f t="shared" si="19"/>
        <v>44655</v>
      </c>
      <c r="C1216">
        <v>157.24</v>
      </c>
      <c r="D1216" s="372">
        <v>70.067959999999999</v>
      </c>
      <c r="E1216" s="372"/>
      <c r="G1216" s="372"/>
    </row>
    <row r="1217" spans="2:7" x14ac:dyDescent="0.25">
      <c r="B1217" s="371">
        <f t="shared" si="19"/>
        <v>44654</v>
      </c>
      <c r="C1217">
        <v>158.69999999999999</v>
      </c>
      <c r="D1217" s="372">
        <v>84.4833</v>
      </c>
      <c r="E1217" s="372"/>
      <c r="G1217" s="372"/>
    </row>
    <row r="1218" spans="2:7" x14ac:dyDescent="0.25">
      <c r="B1218" s="371">
        <f t="shared" si="19"/>
        <v>44653</v>
      </c>
      <c r="C1218">
        <v>154.76</v>
      </c>
      <c r="D1218" s="372">
        <v>92.304040000000001</v>
      </c>
      <c r="E1218" s="372"/>
      <c r="G1218" s="372"/>
    </row>
    <row r="1219" spans="2:7" x14ac:dyDescent="0.25">
      <c r="B1219" s="371">
        <f t="shared" si="19"/>
        <v>44652</v>
      </c>
      <c r="C1219">
        <v>150.99</v>
      </c>
      <c r="D1219" s="372">
        <v>110.58784</v>
      </c>
      <c r="E1219" s="372"/>
      <c r="G1219" s="372"/>
    </row>
    <row r="1220" spans="2:7" x14ac:dyDescent="0.25">
      <c r="B1220" s="371">
        <f t="shared" si="19"/>
        <v>44651</v>
      </c>
      <c r="C1220">
        <v>149.99</v>
      </c>
      <c r="D1220" s="372">
        <v>113.05329999999999</v>
      </c>
      <c r="E1220" s="372"/>
      <c r="G1220" s="372"/>
    </row>
    <row r="1221" spans="2:7" x14ac:dyDescent="0.25">
      <c r="B1221" s="371">
        <f t="shared" ref="B1221:B1256" si="20">B1220-1</f>
        <v>44650</v>
      </c>
      <c r="C1221">
        <v>156.44999999999999</v>
      </c>
      <c r="D1221" s="372">
        <v>138.97631999999999</v>
      </c>
      <c r="E1221" s="372"/>
      <c r="G1221" s="372"/>
    </row>
    <row r="1222" spans="2:7" x14ac:dyDescent="0.25">
      <c r="B1222" s="371">
        <f t="shared" si="20"/>
        <v>44649</v>
      </c>
      <c r="C1222">
        <v>148.02000000000001</v>
      </c>
      <c r="D1222" s="372">
        <v>122.35850000000001</v>
      </c>
      <c r="E1222" s="372"/>
      <c r="G1222" s="372"/>
    </row>
    <row r="1223" spans="2:7" x14ac:dyDescent="0.25">
      <c r="B1223" s="371">
        <f t="shared" si="20"/>
        <v>44648</v>
      </c>
      <c r="C1223">
        <v>147.75</v>
      </c>
      <c r="D1223" s="372">
        <v>177.85159999999999</v>
      </c>
      <c r="E1223" s="372"/>
      <c r="G1223" s="372"/>
    </row>
    <row r="1224" spans="2:7" x14ac:dyDescent="0.25">
      <c r="B1224" s="371">
        <f t="shared" si="20"/>
        <v>44647</v>
      </c>
      <c r="C1224">
        <v>150.44</v>
      </c>
      <c r="D1224" s="372">
        <v>128.98099999999999</v>
      </c>
      <c r="E1224" s="372"/>
      <c r="G1224" s="372"/>
    </row>
    <row r="1225" spans="2:7" x14ac:dyDescent="0.25">
      <c r="B1225" s="371">
        <f t="shared" si="20"/>
        <v>44646</v>
      </c>
      <c r="C1225">
        <v>153.91</v>
      </c>
      <c r="D1225" s="372">
        <v>90.623779999999996</v>
      </c>
      <c r="E1225" s="372"/>
      <c r="G1225" s="372"/>
    </row>
    <row r="1226" spans="2:7" x14ac:dyDescent="0.25">
      <c r="B1226" s="371">
        <f t="shared" si="20"/>
        <v>44645</v>
      </c>
      <c r="C1226">
        <v>157.81</v>
      </c>
      <c r="D1226" s="372">
        <v>80.430700000000002</v>
      </c>
      <c r="E1226" s="372"/>
      <c r="G1226" s="372"/>
    </row>
    <row r="1227" spans="2:7" x14ac:dyDescent="0.25">
      <c r="B1227" s="371">
        <f t="shared" si="20"/>
        <v>44644</v>
      </c>
      <c r="C1227">
        <v>155.15</v>
      </c>
      <c r="D1227" s="372">
        <v>90.591920000000002</v>
      </c>
      <c r="E1227" s="372"/>
      <c r="G1227" s="372"/>
    </row>
    <row r="1228" spans="2:7" x14ac:dyDescent="0.25">
      <c r="B1228" s="371">
        <f t="shared" si="20"/>
        <v>44643</v>
      </c>
      <c r="C1228">
        <v>155.81</v>
      </c>
      <c r="D1228" s="372">
        <v>101.87963999999999</v>
      </c>
      <c r="E1228" s="372"/>
      <c r="G1228" s="372"/>
    </row>
    <row r="1229" spans="2:7" x14ac:dyDescent="0.25">
      <c r="B1229" s="371">
        <f t="shared" si="20"/>
        <v>44642</v>
      </c>
      <c r="C1229">
        <v>158.76</v>
      </c>
      <c r="D1229" s="372">
        <v>106.61481999999999</v>
      </c>
      <c r="E1229" s="372"/>
      <c r="G1229" s="372"/>
    </row>
    <row r="1230" spans="2:7" x14ac:dyDescent="0.25">
      <c r="B1230" s="371">
        <f t="shared" si="20"/>
        <v>44641</v>
      </c>
      <c r="C1230">
        <v>163.43</v>
      </c>
      <c r="D1230" s="372">
        <v>103.7735</v>
      </c>
      <c r="E1230" s="372"/>
      <c r="G1230" s="372"/>
    </row>
    <row r="1231" spans="2:7" x14ac:dyDescent="0.25">
      <c r="B1231" s="371">
        <f t="shared" si="20"/>
        <v>44640</v>
      </c>
      <c r="C1231">
        <v>157.49</v>
      </c>
      <c r="D1231" s="372">
        <v>121.8841</v>
      </c>
      <c r="E1231" s="372"/>
      <c r="G1231" s="372"/>
    </row>
    <row r="1232" spans="2:7" x14ac:dyDescent="0.25">
      <c r="B1232" s="371">
        <f t="shared" si="20"/>
        <v>44639</v>
      </c>
      <c r="C1232">
        <v>164.73</v>
      </c>
      <c r="D1232" s="372">
        <v>175.63507999999999</v>
      </c>
      <c r="E1232" s="372"/>
      <c r="G1232" s="372"/>
    </row>
    <row r="1233" spans="2:7" x14ac:dyDescent="0.25">
      <c r="B1233" s="371">
        <f t="shared" si="20"/>
        <v>44638</v>
      </c>
      <c r="C1233">
        <v>168.4</v>
      </c>
      <c r="D1233" s="372">
        <v>163.22226000000001</v>
      </c>
      <c r="E1233" s="372"/>
      <c r="G1233" s="372"/>
    </row>
    <row r="1234" spans="2:7" x14ac:dyDescent="0.25">
      <c r="B1234" s="371">
        <f t="shared" si="20"/>
        <v>44637</v>
      </c>
      <c r="C1234">
        <v>176.57</v>
      </c>
      <c r="D1234" s="372">
        <v>78.629519999999999</v>
      </c>
      <c r="E1234" s="372"/>
      <c r="G1234" s="372"/>
    </row>
    <row r="1235" spans="2:7" x14ac:dyDescent="0.25">
      <c r="B1235" s="371">
        <f t="shared" si="20"/>
        <v>44636</v>
      </c>
      <c r="C1235">
        <v>174.96</v>
      </c>
      <c r="D1235" s="372">
        <v>69.528139999999993</v>
      </c>
      <c r="E1235" s="372"/>
      <c r="G1235" s="372"/>
    </row>
    <row r="1236" spans="2:7" x14ac:dyDescent="0.25">
      <c r="B1236" s="371">
        <f t="shared" si="20"/>
        <v>44635</v>
      </c>
      <c r="C1236">
        <v>172.55</v>
      </c>
      <c r="D1236" s="372">
        <v>83.717699999999994</v>
      </c>
      <c r="E1236" s="372"/>
      <c r="G1236" s="372"/>
    </row>
    <row r="1237" spans="2:7" x14ac:dyDescent="0.25">
      <c r="B1237" s="371">
        <f t="shared" si="20"/>
        <v>44634</v>
      </c>
      <c r="C1237">
        <v>170.09</v>
      </c>
      <c r="D1237" s="372">
        <v>57.93956</v>
      </c>
      <c r="E1237" s="372"/>
      <c r="G1237" s="372"/>
    </row>
    <row r="1238" spans="2:7" x14ac:dyDescent="0.25">
      <c r="B1238" s="371">
        <f t="shared" si="20"/>
        <v>44633</v>
      </c>
      <c r="C1238">
        <v>170</v>
      </c>
      <c r="D1238" s="372">
        <v>85.295900000000003</v>
      </c>
      <c r="E1238" s="372"/>
      <c r="G1238" s="372"/>
    </row>
    <row r="1239" spans="2:7" x14ac:dyDescent="0.25">
      <c r="B1239" s="371">
        <f t="shared" si="20"/>
        <v>44632</v>
      </c>
      <c r="C1239">
        <v>172.09</v>
      </c>
      <c r="D1239" s="372">
        <v>130.17486</v>
      </c>
      <c r="E1239" s="372"/>
      <c r="G1239" s="372"/>
    </row>
    <row r="1240" spans="2:7" x14ac:dyDescent="0.25">
      <c r="B1240" s="371">
        <f t="shared" si="20"/>
        <v>44631</v>
      </c>
      <c r="C1240">
        <v>167.33</v>
      </c>
      <c r="D1240" s="372">
        <v>79.856840000000005</v>
      </c>
      <c r="E1240" s="372"/>
      <c r="G1240" s="372"/>
    </row>
    <row r="1241" spans="2:7" x14ac:dyDescent="0.25">
      <c r="B1241" s="371">
        <f t="shared" si="20"/>
        <v>44630</v>
      </c>
      <c r="C1241">
        <v>165.37</v>
      </c>
      <c r="D1241" s="372">
        <v>93.325159999999997</v>
      </c>
      <c r="E1241" s="372"/>
      <c r="G1241" s="372"/>
    </row>
    <row r="1242" spans="2:7" x14ac:dyDescent="0.25">
      <c r="B1242" s="371">
        <f t="shared" si="20"/>
        <v>44629</v>
      </c>
      <c r="C1242">
        <v>164.24</v>
      </c>
      <c r="D1242" s="372">
        <v>71.517240000000001</v>
      </c>
      <c r="E1242" s="372"/>
      <c r="G1242" s="372"/>
    </row>
    <row r="1243" spans="2:7" x14ac:dyDescent="0.25">
      <c r="B1243" s="371">
        <f t="shared" si="20"/>
        <v>44628</v>
      </c>
      <c r="C1243">
        <v>164.87</v>
      </c>
      <c r="D1243" s="372">
        <v>66.649559999999994</v>
      </c>
      <c r="E1243" s="372"/>
      <c r="G1243" s="372"/>
    </row>
    <row r="1244" spans="2:7" x14ac:dyDescent="0.25">
      <c r="B1244" s="371">
        <f t="shared" si="20"/>
        <v>44627</v>
      </c>
      <c r="C1244">
        <v>163.02000000000001</v>
      </c>
      <c r="D1244" s="372">
        <v>83.702740000000006</v>
      </c>
      <c r="E1244" s="372"/>
      <c r="G1244" s="372"/>
    </row>
    <row r="1245" spans="2:7" x14ac:dyDescent="0.25">
      <c r="B1245" s="371">
        <f t="shared" si="20"/>
        <v>44626</v>
      </c>
      <c r="C1245">
        <v>165.63</v>
      </c>
      <c r="D1245" s="372">
        <v>106.91947999999999</v>
      </c>
      <c r="E1245" s="372"/>
      <c r="G1245" s="372"/>
    </row>
    <row r="1246" spans="2:7" x14ac:dyDescent="0.25">
      <c r="B1246" s="371">
        <f t="shared" si="20"/>
        <v>44625</v>
      </c>
      <c r="C1246">
        <v>159.12</v>
      </c>
      <c r="D1246" s="372">
        <v>53.517800000000001</v>
      </c>
      <c r="E1246" s="372"/>
      <c r="G1246" s="372"/>
    </row>
    <row r="1247" spans="2:7" x14ac:dyDescent="0.25">
      <c r="B1247" s="371">
        <f t="shared" si="20"/>
        <v>44624</v>
      </c>
      <c r="C1247">
        <v>157.4</v>
      </c>
      <c r="D1247" s="372">
        <v>55.034460000000003</v>
      </c>
      <c r="E1247" s="372"/>
      <c r="G1247" s="372"/>
    </row>
    <row r="1248" spans="2:7" x14ac:dyDescent="0.25">
      <c r="B1248" s="371">
        <f t="shared" si="20"/>
        <v>44623</v>
      </c>
      <c r="C1248">
        <v>158.05000000000001</v>
      </c>
      <c r="D1248" s="372">
        <v>62.98086</v>
      </c>
      <c r="E1248" s="372"/>
      <c r="G1248" s="372"/>
    </row>
    <row r="1249" spans="2:7" x14ac:dyDescent="0.25">
      <c r="B1249" s="371">
        <f t="shared" si="20"/>
        <v>44622</v>
      </c>
      <c r="C1249">
        <v>158.11000000000001</v>
      </c>
      <c r="D1249" s="372">
        <v>70.544579999999996</v>
      </c>
      <c r="E1249" s="372"/>
      <c r="G1249" s="372"/>
    </row>
    <row r="1250" spans="2:7" x14ac:dyDescent="0.25">
      <c r="B1250" s="371">
        <f t="shared" si="20"/>
        <v>44621</v>
      </c>
      <c r="C1250">
        <v>154.03</v>
      </c>
      <c r="D1250" s="372">
        <v>74.361140000000006</v>
      </c>
      <c r="E1250" s="372"/>
      <c r="G1250" s="372"/>
    </row>
    <row r="1251" spans="2:7" x14ac:dyDescent="0.25">
      <c r="B1251" s="371">
        <f t="shared" si="20"/>
        <v>44620</v>
      </c>
      <c r="C1251">
        <v>157.41</v>
      </c>
      <c r="D1251" s="372">
        <v>63.345480000000002</v>
      </c>
      <c r="E1251" s="372"/>
      <c r="G1251" s="372"/>
    </row>
    <row r="1252" spans="2:7" x14ac:dyDescent="0.25">
      <c r="B1252" s="371">
        <f t="shared" si="20"/>
        <v>44619</v>
      </c>
      <c r="C1252">
        <v>158.37</v>
      </c>
      <c r="D1252" s="372">
        <v>78.722539999999995</v>
      </c>
      <c r="E1252" s="372"/>
      <c r="G1252" s="372"/>
    </row>
    <row r="1253" spans="2:7" x14ac:dyDescent="0.25">
      <c r="B1253" s="371">
        <f t="shared" si="20"/>
        <v>44618</v>
      </c>
      <c r="C1253">
        <v>161.25</v>
      </c>
      <c r="D1253" s="372">
        <v>78.812039999999996</v>
      </c>
      <c r="E1253" s="372"/>
      <c r="G1253" s="372"/>
    </row>
    <row r="1254" spans="2:7" x14ac:dyDescent="0.25">
      <c r="B1254" s="371">
        <f t="shared" si="20"/>
        <v>44617</v>
      </c>
      <c r="C1254">
        <v>160.25</v>
      </c>
      <c r="D1254" s="372">
        <v>78.600499999999997</v>
      </c>
      <c r="E1254" s="372"/>
      <c r="G1254" s="372"/>
    </row>
    <row r="1255" spans="2:7" x14ac:dyDescent="0.25">
      <c r="B1255" s="371">
        <f t="shared" si="20"/>
        <v>44616</v>
      </c>
      <c r="C1255">
        <v>156.94</v>
      </c>
      <c r="D1255" s="372">
        <v>93.88588</v>
      </c>
      <c r="E1255" s="372"/>
      <c r="G1255" s="372"/>
    </row>
    <row r="1256" spans="2:7" x14ac:dyDescent="0.25">
      <c r="B1256" s="371">
        <f t="shared" si="20"/>
        <v>44615</v>
      </c>
      <c r="C1256">
        <v>155.6</v>
      </c>
      <c r="D1256" s="372">
        <v>101.49326000000001</v>
      </c>
      <c r="E1256" s="372"/>
      <c r="G1256" s="37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One Pager Profile</vt:lpstr>
      <vt:lpstr>Financials&gt;</vt:lpstr>
      <vt:lpstr>IS-Driver</vt:lpstr>
      <vt:lpstr>FS- Analysis</vt:lpstr>
      <vt:lpstr>Share Calculation</vt:lpstr>
      <vt:lpstr>Ratio Analysis</vt:lpstr>
      <vt:lpstr>DuPont Analysis</vt:lpstr>
      <vt:lpstr>Altman Z Score</vt:lpstr>
      <vt:lpstr>Valuation&gt;</vt:lpstr>
      <vt:lpstr>DCF</vt:lpstr>
      <vt:lpstr> Beta Calculation</vt:lpstr>
      <vt:lpstr>Comps Value</vt:lpstr>
      <vt:lpstr>Peers Data</vt:lpstr>
      <vt:lpstr>Presentation</vt:lpstr>
      <vt:lpstr>Football Field Analysis</vt:lpstr>
      <vt:lpstr>One pager Rough</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SUBASISH SINHA</dc:creator>
  <cp:lastModifiedBy>DELL</cp:lastModifiedBy>
  <cp:lastPrinted>2025-07-31T16:13:49Z</cp:lastPrinted>
  <dcterms:created xsi:type="dcterms:W3CDTF">2024-10-24T13:10:32Z</dcterms:created>
  <dcterms:modified xsi:type="dcterms:W3CDTF">2025-08-04T04:50:12Z</dcterms:modified>
</cp:coreProperties>
</file>