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wdp" ContentType="image/vnd.ms-photo"/>
  <Default Extension="webp" ContentType="image/webp"/>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8_{19CAA92C-8EA0-4F78-80B5-002203981C01}" xr6:coauthVersionLast="47" xr6:coauthVersionMax="47" xr10:uidLastSave="{00000000-0000-0000-0000-000000000000}"/>
  <workbookProtection workbookAlgorithmName="SHA-512" workbookHashValue="sVR47EvM3giNXwS7WDWMqWQapCmW4/3yYiaiV7ipLCLHgicz5dQmhcElMlZj2FZAeFQ4pgXcRf2bjnivmYLN/Q==" workbookSaltValue="VSQbrvfjBT0H3cwZu5Ny1w==" workbookSpinCount="100000" lockStructure="1"/>
  <bookViews>
    <workbookView xWindow="-120" yWindow="-120" windowWidth="20730" windowHeight="11160" firstSheet="1" activeTab="4" xr2:uid="{0086BF03-C593-4862-8586-0A41A218937D}"/>
  </bookViews>
  <sheets>
    <sheet name="Meckny_Patient_db" sheetId="1" state="hidden" r:id="rId1"/>
    <sheet name="work_table" sheetId="2" r:id="rId2"/>
    <sheet name="analysis" sheetId="3" state="hidden" r:id="rId3"/>
    <sheet name="Sheet4" sheetId="5" state="hidden" r:id="rId4"/>
    <sheet name="Analogy_Sheet" sheetId="6" r:id="rId5"/>
    <sheet name="Control_Sheet" sheetId="7" state="hidden" r:id="rId6"/>
  </sheets>
  <definedNames>
    <definedName name="_xlcn.WorksheetConnection_Meckny_Patient_db.xlsmTable1" hidden="1">Table1[]</definedName>
    <definedName name="_xlcn.WorksheetConnection_Meckny_Patient_db.xlsmTable13" hidden="1">patient_table[]</definedName>
    <definedName name="_xlcn.WorksheetConnection_Meckny_Patient_db.xlsmTable4" hidden="1">Table4[]</definedName>
    <definedName name="_xlcn.WorksheetConnection_Meckny_Patient_db.xlsmTable5" hidden="1">Table5</definedName>
    <definedName name="_xlcn.WorksheetConnection_Meckny_Patient_db.xlsmTable6" hidden="1">Table6[]</definedName>
    <definedName name="Admission_date">Control_Sheet!$D$7</definedName>
    <definedName name="Diagnosis">Control_Sheet!$D$3</definedName>
    <definedName name="Diastolic">Control_Sheet!$D$5</definedName>
    <definedName name="Patient_ID">Control_Sheet!$D$3</definedName>
    <definedName name="PatientID">Control_Sheet!$D$2</definedName>
    <definedName name="SelectedPat">Control_Sheet!$C$2</definedName>
    <definedName name="SelectedPatient">Control_Sheet!$C$2</definedName>
    <definedName name="SelectedPatient1">Control_Sheet!$B$2</definedName>
    <definedName name="SelectedPatient2">Control_Sheet!$B$3</definedName>
    <definedName name="SeletedPt">Control_Sheet!$C$2</definedName>
    <definedName name="Slicer_admission_year">#N/A</definedName>
    <definedName name="Slicer_diagnosis">#N/A</definedName>
    <definedName name="Slicer_gender">#N/A</definedName>
    <definedName name="Systolic">Control_Sheet!$D$4</definedName>
    <definedName name="Weight">Control_Sheet!$D$6</definedName>
  </definedNames>
  <calcPr calcId="18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6" name="Table6" connection="WorksheetConnection_Meckny_Patient_db.xlsm!Table6"/>
          <x15:modelTable id="Table5" name="Table5" connection="WorksheetConnection_Meckny_Patient_db.xlsm!Table5"/>
          <x15:modelTable id="Table4" name="Table4" connection="WorksheetConnection_Meckny_Patient_db.xlsm!Table4"/>
          <x15:modelTable id="Table13" name="Table13" connection="WorksheetConnection_Meckny_Patient_db.xlsm!Table13"/>
          <x15:modelTable id="Table1" name="Table1" connection="WorksheetConnection_Meckny_Patient_db.xlsm!Table1"/>
        </x15:modelTables>
      </x15:dataModel>
    </ext>
  </extLst>
</workbook>
</file>

<file path=xl/calcChain.xml><?xml version="1.0" encoding="utf-8"?>
<calcChain xmlns="http://schemas.openxmlformats.org/spreadsheetml/2006/main">
  <c r="F79" i="7" l="1"/>
  <c r="F93" i="7"/>
  <c r="F95" i="7"/>
  <c r="F98" i="7"/>
  <c r="F102" i="7"/>
  <c r="F107" i="7"/>
  <c r="F109" i="7"/>
  <c r="F116" i="7"/>
  <c r="F119" i="7"/>
  <c r="F121" i="7"/>
  <c r="F127" i="7"/>
  <c r="F128" i="7"/>
  <c r="F129" i="7"/>
  <c r="F133" i="7"/>
  <c r="F140" i="7"/>
  <c r="F144" i="7"/>
  <c r="F148"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Z21" i="7"/>
  <c r="Z20" i="7"/>
  <c r="Z19" i="7"/>
  <c r="Z18" i="7"/>
  <c r="Z17" i="7"/>
  <c r="Y21" i="7"/>
  <c r="Y20" i="7"/>
  <c r="Y19" i="7"/>
  <c r="Y18" i="7"/>
  <c r="Y17" i="7"/>
  <c r="X21" i="7"/>
  <c r="X20" i="7"/>
  <c r="X19" i="7"/>
  <c r="X18" i="7"/>
  <c r="X17" i="7"/>
  <c r="W21" i="7"/>
  <c r="W20" i="7"/>
  <c r="W19" i="7"/>
  <c r="W18" i="7"/>
  <c r="W17" i="7"/>
  <c r="V21" i="7"/>
  <c r="V20" i="7"/>
  <c r="V19" i="7"/>
  <c r="V18" i="7"/>
  <c r="V17" i="7"/>
  <c r="U20" i="7"/>
  <c r="U19" i="7"/>
  <c r="U18" i="7"/>
  <c r="U17" i="7"/>
  <c r="U21" i="7"/>
  <c r="T21" i="7"/>
  <c r="T20" i="7"/>
  <c r="T19" i="7"/>
  <c r="T18" i="7"/>
  <c r="T17" i="7"/>
  <c r="S21" i="7"/>
  <c r="S19" i="7"/>
  <c r="S20" i="7"/>
  <c r="S18" i="7"/>
  <c r="S17" i="7"/>
  <c r="R21" i="7"/>
  <c r="R20" i="7"/>
  <c r="R19" i="7"/>
  <c r="R18" i="7"/>
  <c r="R17" i="7"/>
  <c r="Q21" i="7"/>
  <c r="Q20" i="7"/>
  <c r="Q19" i="7"/>
  <c r="Q18" i="7"/>
  <c r="Q17" i="7"/>
  <c r="P21" i="7"/>
  <c r="P20" i="7"/>
  <c r="P19" i="7"/>
  <c r="P18" i="7"/>
  <c r="P17" i="7"/>
  <c r="P28" i="7"/>
  <c r="P29" i="7"/>
  <c r="P30" i="7"/>
  <c r="P31" i="7"/>
  <c r="P32" i="7"/>
  <c r="O32" i="7"/>
  <c r="O31" i="7"/>
  <c r="O30" i="7"/>
  <c r="O29" i="7"/>
  <c r="O28" i="7"/>
  <c r="Q31" i="7"/>
  <c r="R31" i="7"/>
  <c r="S31" i="7"/>
  <c r="T31" i="7"/>
  <c r="U31" i="7"/>
  <c r="V31" i="7"/>
  <c r="W31" i="7"/>
  <c r="X31" i="7"/>
  <c r="Y31" i="7"/>
  <c r="Q32" i="7"/>
  <c r="R32" i="7"/>
  <c r="S32" i="7"/>
  <c r="T32" i="7"/>
  <c r="U32" i="7"/>
  <c r="V32" i="7"/>
  <c r="W32" i="7"/>
  <c r="X32" i="7"/>
  <c r="Y32" i="7"/>
  <c r="Q28" i="7"/>
  <c r="R28" i="7"/>
  <c r="S28" i="7"/>
  <c r="T28" i="7"/>
  <c r="U28" i="7"/>
  <c r="V28" i="7"/>
  <c r="W28" i="7"/>
  <c r="X28" i="7"/>
  <c r="Y28" i="7"/>
  <c r="Q29" i="7"/>
  <c r="R29" i="7"/>
  <c r="S29" i="7"/>
  <c r="T29" i="7"/>
  <c r="U29" i="7"/>
  <c r="V29" i="7"/>
  <c r="W29" i="7"/>
  <c r="X29" i="7"/>
  <c r="Y29" i="7"/>
  <c r="Q30" i="7"/>
  <c r="R30" i="7"/>
  <c r="S30" i="7"/>
  <c r="T30" i="7"/>
  <c r="U30" i="7"/>
  <c r="V30" i="7"/>
  <c r="W30" i="7"/>
  <c r="X30" i="7"/>
  <c r="Y3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80" i="7"/>
  <c r="B127" i="7"/>
  <c r="B129" i="7"/>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J15" i="2"/>
  <c r="J17" i="2"/>
  <c r="J20" i="2"/>
  <c r="J24" i="2"/>
  <c r="J29" i="2"/>
  <c r="J31" i="2"/>
  <c r="J38" i="2"/>
  <c r="J41" i="2"/>
  <c r="J43" i="2"/>
  <c r="J49" i="2"/>
  <c r="J50" i="2"/>
  <c r="J51" i="2"/>
  <c r="J55" i="2"/>
  <c r="J62" i="2"/>
  <c r="J66" i="2"/>
  <c r="J70" i="2"/>
  <c r="M15" i="2"/>
  <c r="M17" i="2"/>
  <c r="M20" i="2"/>
  <c r="M24" i="2"/>
  <c r="M29" i="2"/>
  <c r="M31" i="2"/>
  <c r="M38" i="2"/>
  <c r="M41" i="2"/>
  <c r="M43" i="2"/>
  <c r="M49" i="2"/>
  <c r="M50" i="2"/>
  <c r="M51" i="2"/>
  <c r="M55" i="2"/>
  <c r="M62" i="2"/>
  <c r="M66" i="2"/>
  <c r="M70" i="2"/>
  <c r="B3" i="7"/>
  <c r="N107" i="3"/>
  <c r="D102" i="3"/>
  <c r="L50" i="3"/>
  <c r="M50" i="3"/>
  <c r="M51" i="3"/>
  <c r="M52" i="3"/>
  <c r="M53" i="3"/>
  <c r="M54" i="3"/>
  <c r="M55" i="3"/>
  <c r="M56" i="3"/>
  <c r="M57" i="3"/>
  <c r="M58" i="3"/>
  <c r="M59" i="3"/>
  <c r="M60" i="3"/>
  <c r="M61" i="3"/>
  <c r="M62" i="3"/>
  <c r="M63" i="3"/>
  <c r="U12" i="2"/>
  <c r="Q2" i="2"/>
  <c r="Q3" i="2"/>
  <c r="Q4" i="2"/>
  <c r="Q5" i="2"/>
  <c r="Q6" i="2"/>
  <c r="Q7" i="2"/>
  <c r="Q8" i="2"/>
  <c r="Q9" i="2"/>
  <c r="Q11" i="2"/>
  <c r="Q12" i="2"/>
  <c r="Q14" i="2"/>
  <c r="Q15" i="2"/>
  <c r="Q16" i="2"/>
  <c r="Q17" i="2"/>
  <c r="Q18" i="2"/>
  <c r="Q19" i="2"/>
  <c r="Q20" i="2"/>
  <c r="Q22" i="2"/>
  <c r="Q23" i="2"/>
  <c r="Q25" i="2"/>
  <c r="Q26" i="2"/>
  <c r="Q28" i="2"/>
  <c r="Q29" i="2"/>
  <c r="Q30" i="2"/>
  <c r="Q31" i="2"/>
  <c r="Q33" i="2"/>
  <c r="Q34" i="2"/>
  <c r="Q35" i="2"/>
  <c r="Q36" i="2"/>
  <c r="Q37" i="2"/>
  <c r="Q38" i="2"/>
  <c r="Q39" i="2"/>
  <c r="Q40" i="2"/>
  <c r="Q41" i="2"/>
  <c r="Q42" i="2"/>
  <c r="Q43" i="2"/>
  <c r="Q44" i="2"/>
  <c r="Q45" i="2"/>
  <c r="Q46" i="2"/>
  <c r="Q48" i="2"/>
  <c r="Q49" i="2"/>
  <c r="Q50" i="2"/>
  <c r="Q52" i="2"/>
  <c r="Q53" i="2"/>
  <c r="Q55" i="2"/>
  <c r="Q56" i="2"/>
  <c r="Q57" i="2"/>
  <c r="Q58" i="2"/>
  <c r="Q59" i="2"/>
  <c r="Q61" i="2"/>
  <c r="Q62" i="2"/>
  <c r="Q65" i="2"/>
  <c r="Q66" i="2"/>
  <c r="Q67" i="2"/>
  <c r="Q68" i="2"/>
  <c r="Q69" i="2"/>
  <c r="Q71" i="2"/>
  <c r="Q72" i="2"/>
  <c r="Q73" i="2"/>
  <c r="Q75" i="2"/>
  <c r="Q76" i="2"/>
  <c r="Q78" i="2"/>
  <c r="P50" i="3"/>
  <c r="Q51" i="3"/>
  <c r="Q52" i="3"/>
  <c r="Q53" i="3"/>
  <c r="Q54" i="3"/>
  <c r="Q55" i="3"/>
  <c r="Q56" i="3"/>
  <c r="Q57" i="3"/>
  <c r="Q58" i="3"/>
  <c r="Q59" i="3"/>
  <c r="Q60" i="3"/>
  <c r="Q61" i="3"/>
  <c r="Q62" i="3"/>
  <c r="Q63" i="3"/>
  <c r="Q50" i="3"/>
  <c r="P51" i="3"/>
  <c r="P52" i="3"/>
  <c r="P53" i="3"/>
  <c r="P54" i="3"/>
  <c r="P55" i="3"/>
  <c r="P56" i="3"/>
  <c r="P57" i="3"/>
  <c r="P58" i="3"/>
  <c r="P59" i="3"/>
  <c r="P60" i="3"/>
  <c r="P61" i="3"/>
  <c r="P62" i="3"/>
  <c r="P63" i="3"/>
  <c r="L51" i="3"/>
  <c r="L52" i="3"/>
  <c r="L53" i="3"/>
  <c r="L54" i="3"/>
  <c r="L55" i="3"/>
  <c r="L56" i="3"/>
  <c r="L57" i="3"/>
  <c r="L58" i="3"/>
  <c r="L59" i="3"/>
  <c r="L60" i="3"/>
  <c r="L61" i="3"/>
  <c r="L62" i="3"/>
  <c r="L63" i="3"/>
  <c r="O2" i="2"/>
  <c r="O3" i="2"/>
  <c r="C80" i="7" s="1"/>
  <c r="O4" i="2"/>
  <c r="O5" i="2"/>
  <c r="O6" i="2"/>
  <c r="O7" i="2"/>
  <c r="O8" i="2"/>
  <c r="O9" i="2"/>
  <c r="O10" i="2"/>
  <c r="O11" i="2"/>
  <c r="O12" i="2"/>
  <c r="O13" i="2"/>
  <c r="O14" i="2"/>
  <c r="O15" i="2"/>
  <c r="O16" i="2"/>
  <c r="O17" i="2"/>
  <c r="O18" i="2"/>
  <c r="O19" i="2"/>
  <c r="O20" i="2"/>
  <c r="O21" i="2"/>
  <c r="O22" i="2"/>
  <c r="O23" i="2"/>
  <c r="O24" i="2"/>
  <c r="O25" i="2"/>
  <c r="O26" i="2"/>
  <c r="O27" i="2"/>
  <c r="O28" i="2"/>
  <c r="C100" i="7" s="1"/>
  <c r="O29" i="2"/>
  <c r="C81" i="7" s="1"/>
  <c r="O30" i="2"/>
  <c r="O31" i="2"/>
  <c r="O32" i="2"/>
  <c r="O33" i="2"/>
  <c r="O34" i="2"/>
  <c r="O35" i="2"/>
  <c r="O36" i="2"/>
  <c r="O37" i="2"/>
  <c r="O38" i="2"/>
  <c r="C113" i="7" s="1"/>
  <c r="O39" i="2"/>
  <c r="O40" i="2"/>
  <c r="O41" i="2"/>
  <c r="O42" i="2"/>
  <c r="O43" i="2"/>
  <c r="O44" i="2"/>
  <c r="O45" i="2"/>
  <c r="O46" i="2"/>
  <c r="C115" i="7" s="1"/>
  <c r="O47" i="2"/>
  <c r="C116" i="7" s="1"/>
  <c r="O48" i="2"/>
  <c r="O49" i="2"/>
  <c r="O50" i="2"/>
  <c r="O51" i="2"/>
  <c r="O52" i="2"/>
  <c r="O53" i="2"/>
  <c r="O54" i="2"/>
  <c r="O55" i="2"/>
  <c r="O56" i="2"/>
  <c r="O57" i="2"/>
  <c r="O58" i="2"/>
  <c r="C118" i="7" s="1"/>
  <c r="O59" i="2"/>
  <c r="O60" i="2"/>
  <c r="O61" i="2"/>
  <c r="O62" i="2"/>
  <c r="C127" i="7" s="1"/>
  <c r="O63" i="2"/>
  <c r="C119" i="7" s="1"/>
  <c r="O64" i="2"/>
  <c r="C86" i="7" s="1"/>
  <c r="O65" i="2"/>
  <c r="C132" i="7" s="1"/>
  <c r="O66" i="2"/>
  <c r="C108" i="7" s="1"/>
  <c r="O67" i="2"/>
  <c r="O68" i="2"/>
  <c r="C133" i="7" s="1"/>
  <c r="O69" i="2"/>
  <c r="C138" i="7" s="1"/>
  <c r="O70" i="2"/>
  <c r="C87" i="7" s="1"/>
  <c r="O71" i="2"/>
  <c r="C149" i="7" s="1"/>
  <c r="O72" i="2"/>
  <c r="C150" i="7" s="1"/>
  <c r="O73" i="2"/>
  <c r="C109" i="7" s="1"/>
  <c r="O74" i="2"/>
  <c r="C128" i="7" s="1"/>
  <c r="O75" i="2"/>
  <c r="C88" i="7" s="1"/>
  <c r="O76" i="2"/>
  <c r="O77" i="2"/>
  <c r="C110" i="7" s="1"/>
  <c r="O78" i="2"/>
  <c r="C94" i="7" s="1"/>
  <c r="L2" i="2"/>
  <c r="F80" i="7" s="1"/>
  <c r="L3" i="2"/>
  <c r="F81" i="7" s="1"/>
  <c r="L4" i="2"/>
  <c r="F82" i="7" s="1"/>
  <c r="L5" i="2"/>
  <c r="F83" i="7" s="1"/>
  <c r="L6" i="2"/>
  <c r="F84" i="7" s="1"/>
  <c r="L7" i="2"/>
  <c r="F85" i="7" s="1"/>
  <c r="L8" i="2"/>
  <c r="F86" i="7" s="1"/>
  <c r="L9" i="2"/>
  <c r="F87" i="7" s="1"/>
  <c r="L10" i="2"/>
  <c r="F88" i="7" s="1"/>
  <c r="L11" i="2"/>
  <c r="F89" i="7" s="1"/>
  <c r="L12" i="2"/>
  <c r="F90" i="7" s="1"/>
  <c r="L13" i="2"/>
  <c r="F91" i="7" s="1"/>
  <c r="L14" i="2"/>
  <c r="F92" i="7" s="1"/>
  <c r="L16" i="2"/>
  <c r="F94" i="7" s="1"/>
  <c r="L18" i="2"/>
  <c r="F96" i="7" s="1"/>
  <c r="L19" i="2"/>
  <c r="F97" i="7" s="1"/>
  <c r="L21" i="2"/>
  <c r="F99" i="7" s="1"/>
  <c r="L22" i="2"/>
  <c r="F100" i="7" s="1"/>
  <c r="L23" i="2"/>
  <c r="F101" i="7" s="1"/>
  <c r="L25" i="2"/>
  <c r="F103" i="7" s="1"/>
  <c r="L26" i="2"/>
  <c r="F104" i="7" s="1"/>
  <c r="L27" i="2"/>
  <c r="F105" i="7" s="1"/>
  <c r="L28" i="2"/>
  <c r="F106" i="7" s="1"/>
  <c r="L30" i="2"/>
  <c r="F108" i="7" s="1"/>
  <c r="L32" i="2"/>
  <c r="F110" i="7" s="1"/>
  <c r="L33" i="2"/>
  <c r="F111" i="7" s="1"/>
  <c r="L34" i="2"/>
  <c r="F112" i="7" s="1"/>
  <c r="L35" i="2"/>
  <c r="F113" i="7" s="1"/>
  <c r="L36" i="2"/>
  <c r="F114" i="7" s="1"/>
  <c r="L37" i="2"/>
  <c r="F115" i="7" s="1"/>
  <c r="L39" i="2"/>
  <c r="F117" i="7" s="1"/>
  <c r="L40" i="2"/>
  <c r="F118" i="7" s="1"/>
  <c r="L42" i="2"/>
  <c r="F120" i="7" s="1"/>
  <c r="L44" i="2"/>
  <c r="F122" i="7" s="1"/>
  <c r="L45" i="2"/>
  <c r="F123" i="7" s="1"/>
  <c r="L46" i="2"/>
  <c r="F124" i="7" s="1"/>
  <c r="L47" i="2"/>
  <c r="F125" i="7" s="1"/>
  <c r="L48" i="2"/>
  <c r="F126" i="7" s="1"/>
  <c r="L52" i="2"/>
  <c r="F130" i="7" s="1"/>
  <c r="L53" i="2"/>
  <c r="F131" i="7" s="1"/>
  <c r="L54" i="2"/>
  <c r="F132" i="7" s="1"/>
  <c r="L56" i="2"/>
  <c r="F134" i="7" s="1"/>
  <c r="L57" i="2"/>
  <c r="F135" i="7" s="1"/>
  <c r="L58" i="2"/>
  <c r="F136" i="7" s="1"/>
  <c r="L59" i="2"/>
  <c r="F137" i="7" s="1"/>
  <c r="L60" i="2"/>
  <c r="F138" i="7" s="1"/>
  <c r="L61" i="2"/>
  <c r="F139" i="7" s="1"/>
  <c r="L63" i="2"/>
  <c r="F141" i="7" s="1"/>
  <c r="L64" i="2"/>
  <c r="F142" i="7" s="1"/>
  <c r="L65" i="2"/>
  <c r="F143" i="7" s="1"/>
  <c r="L67" i="2"/>
  <c r="F145" i="7" s="1"/>
  <c r="L68" i="2"/>
  <c r="F146" i="7" s="1"/>
  <c r="L69" i="2"/>
  <c r="F147" i="7" s="1"/>
  <c r="L71" i="2"/>
  <c r="F149" i="7" s="1"/>
  <c r="L72" i="2"/>
  <c r="F150" i="7" s="1"/>
  <c r="L73" i="2"/>
  <c r="F151" i="7" s="1"/>
  <c r="L74" i="2"/>
  <c r="F152" i="7" s="1"/>
  <c r="L75" i="2"/>
  <c r="F153" i="7" s="1"/>
  <c r="L76" i="2"/>
  <c r="F154" i="7" s="1"/>
  <c r="L77" i="2"/>
  <c r="L78" i="2"/>
  <c r="F156" i="7" s="1"/>
  <c r="K2" i="2"/>
  <c r="B98" i="7" s="1"/>
  <c r="K3" i="2"/>
  <c r="B81" i="7" s="1"/>
  <c r="K4" i="2"/>
  <c r="B82" i="7" s="1"/>
  <c r="K5" i="2"/>
  <c r="K6" i="2"/>
  <c r="K7" i="2"/>
  <c r="K8" i="2"/>
  <c r="K9" i="2"/>
  <c r="K10" i="2"/>
  <c r="K11" i="2"/>
  <c r="K12" i="2"/>
  <c r="K13" i="2"/>
  <c r="K14" i="2"/>
  <c r="K16" i="2"/>
  <c r="K18" i="2"/>
  <c r="K19" i="2"/>
  <c r="K21" i="2"/>
  <c r="K22" i="2"/>
  <c r="K23" i="2"/>
  <c r="K25" i="2"/>
  <c r="K26" i="2"/>
  <c r="K27" i="2"/>
  <c r="K28" i="2"/>
  <c r="K30" i="2"/>
  <c r="B108" i="7" s="1"/>
  <c r="K32" i="2"/>
  <c r="K33" i="2"/>
  <c r="K34" i="2"/>
  <c r="K35" i="2"/>
  <c r="B113" i="7" s="1"/>
  <c r="K36" i="2"/>
  <c r="K37" i="2"/>
  <c r="K39" i="2"/>
  <c r="B91" i="7" s="1"/>
  <c r="K40" i="2"/>
  <c r="K42" i="2"/>
  <c r="K44" i="2"/>
  <c r="K45" i="2"/>
  <c r="K46" i="2"/>
  <c r="K47" i="2"/>
  <c r="K48" i="2"/>
  <c r="K52" i="2"/>
  <c r="K53" i="2"/>
  <c r="K54" i="2"/>
  <c r="K56" i="2"/>
  <c r="K57" i="2"/>
  <c r="B84" i="7" s="1"/>
  <c r="K58" i="2"/>
  <c r="B136" i="7" s="1"/>
  <c r="K59" i="2"/>
  <c r="K60" i="2"/>
  <c r="K61" i="2"/>
  <c r="K63" i="2"/>
  <c r="K64" i="2"/>
  <c r="K65" i="2"/>
  <c r="K67" i="2"/>
  <c r="K68" i="2"/>
  <c r="B146" i="7" s="1"/>
  <c r="K69" i="2"/>
  <c r="B102" i="7" s="1"/>
  <c r="K71" i="2"/>
  <c r="K72" i="2"/>
  <c r="B97" i="7" s="1"/>
  <c r="K73" i="2"/>
  <c r="K74" i="2"/>
  <c r="K75" i="2"/>
  <c r="K76" i="2"/>
  <c r="K77" i="2"/>
  <c r="K78" i="2"/>
  <c r="B94" i="7" s="1"/>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F155" i="7" l="1"/>
  <c r="B110" i="7"/>
  <c r="C99" i="7"/>
  <c r="B87" i="7"/>
  <c r="C134" i="7"/>
  <c r="C139" i="7"/>
  <c r="C89" i="7"/>
  <c r="C143" i="7"/>
  <c r="C112" i="7"/>
  <c r="C151" i="7"/>
  <c r="C144" i="7"/>
  <c r="C145" i="7"/>
  <c r="C146" i="7"/>
  <c r="C137" i="7"/>
  <c r="C148" i="7"/>
  <c r="C156" i="7"/>
  <c r="B117" i="7"/>
  <c r="B153" i="7"/>
  <c r="B156" i="7"/>
  <c r="C111" i="7"/>
  <c r="C85" i="7"/>
  <c r="C130" i="7"/>
  <c r="C95" i="7"/>
  <c r="C96" i="7"/>
  <c r="C121" i="7"/>
  <c r="C135" i="7"/>
  <c r="C141" i="7"/>
  <c r="C136" i="7"/>
  <c r="C90" i="7"/>
  <c r="C97" i="7"/>
  <c r="C152" i="7"/>
  <c r="C122" i="7"/>
  <c r="C98" i="7"/>
  <c r="C142" i="7"/>
  <c r="C125" i="7"/>
  <c r="C91" i="7"/>
  <c r="C126" i="7"/>
  <c r="C92" i="7"/>
  <c r="C93" i="7"/>
  <c r="C82" i="7"/>
  <c r="C105" i="7"/>
  <c r="C106" i="7"/>
  <c r="C123" i="7"/>
  <c r="C101" i="7"/>
  <c r="C83" i="7"/>
  <c r="C147" i="7"/>
  <c r="C153" i="7"/>
  <c r="C124" i="7"/>
  <c r="C117" i="7"/>
  <c r="C129" i="7"/>
  <c r="C102" i="7"/>
  <c r="C107" i="7"/>
  <c r="C104" i="7"/>
  <c r="C84" i="7"/>
  <c r="C154" i="7"/>
  <c r="C155" i="7"/>
  <c r="C131" i="7"/>
  <c r="C114" i="7"/>
  <c r="C120" i="7"/>
  <c r="C103" i="7"/>
  <c r="C140" i="7"/>
  <c r="J22" i="2"/>
  <c r="B143" i="7"/>
  <c r="J23" i="2"/>
  <c r="B125" i="7"/>
  <c r="J25" i="2"/>
  <c r="B126" i="7"/>
  <c r="J26" i="2"/>
  <c r="B99" i="7"/>
  <c r="J27" i="2"/>
  <c r="B92" i="7"/>
  <c r="J28" i="2"/>
  <c r="B100" i="7"/>
  <c r="J30" i="2"/>
  <c r="B93" i="7"/>
  <c r="J32" i="2"/>
  <c r="B112" i="7"/>
  <c r="J33" i="2"/>
  <c r="B105" i="7"/>
  <c r="J34" i="2"/>
  <c r="B106" i="7"/>
  <c r="J35" i="2"/>
  <c r="B123" i="7"/>
  <c r="J36" i="2"/>
  <c r="B101" i="7"/>
  <c r="J37" i="2"/>
  <c r="B83" i="7"/>
  <c r="J39" i="2"/>
  <c r="B144" i="7"/>
  <c r="J40" i="2"/>
  <c r="B145" i="7"/>
  <c r="J42" i="2"/>
  <c r="B147" i="7"/>
  <c r="J44" i="2"/>
  <c r="B124" i="7"/>
  <c r="J45" i="2"/>
  <c r="B114" i="7"/>
  <c r="J46" i="2"/>
  <c r="B115" i="7"/>
  <c r="J47" i="2"/>
  <c r="B116" i="7"/>
  <c r="J48" i="2"/>
  <c r="B137" i="7"/>
  <c r="J2" i="2"/>
  <c r="B134" i="7"/>
  <c r="J3" i="2"/>
  <c r="B80" i="7"/>
  <c r="J4" i="2"/>
  <c r="B139" i="7"/>
  <c r="J5" i="2"/>
  <c r="B89" i="7"/>
  <c r="J6" i="2"/>
  <c r="B111" i="7"/>
  <c r="J7" i="2"/>
  <c r="B120" i="7"/>
  <c r="J8" i="2"/>
  <c r="B140" i="7"/>
  <c r="J9" i="2"/>
  <c r="B95" i="7"/>
  <c r="J10" i="2"/>
  <c r="B96" i="7"/>
  <c r="J11" i="2"/>
  <c r="B121" i="7"/>
  <c r="J12" i="2"/>
  <c r="B135" i="7"/>
  <c r="J13" i="2"/>
  <c r="B151" i="7"/>
  <c r="J14" i="2"/>
  <c r="B141" i="7"/>
  <c r="J16" i="2"/>
  <c r="B90" i="7"/>
  <c r="J18" i="2"/>
  <c r="B152" i="7"/>
  <c r="J19" i="2"/>
  <c r="B122" i="7"/>
  <c r="J21" i="2"/>
  <c r="B142" i="7"/>
  <c r="J52" i="2"/>
  <c r="B103" i="7"/>
  <c r="J53" i="2"/>
  <c r="B107" i="7"/>
  <c r="J54" i="2"/>
  <c r="B104" i="7"/>
  <c r="J56" i="2"/>
  <c r="B154" i="7"/>
  <c r="J57" i="2"/>
  <c r="B155" i="7"/>
  <c r="J58" i="2"/>
  <c r="B118" i="7"/>
  <c r="J59" i="2"/>
  <c r="B130" i="7"/>
  <c r="J60" i="2"/>
  <c r="B131" i="7"/>
  <c r="J61" i="2"/>
  <c r="B85" i="7"/>
  <c r="J63" i="2"/>
  <c r="B119" i="7"/>
  <c r="J64" i="2"/>
  <c r="B86" i="7"/>
  <c r="J65" i="2"/>
  <c r="B132" i="7"/>
  <c r="J67" i="2"/>
  <c r="B148" i="7"/>
  <c r="J68" i="2"/>
  <c r="B133" i="7"/>
  <c r="J69" i="2"/>
  <c r="B138" i="7"/>
  <c r="J71" i="2"/>
  <c r="B149" i="7"/>
  <c r="J72" i="2"/>
  <c r="B150" i="7"/>
  <c r="J73" i="2"/>
  <c r="B109" i="7"/>
  <c r="J74" i="2"/>
  <c r="B128" i="7"/>
  <c r="J75" i="2"/>
  <c r="B88" i="7"/>
  <c r="M76" i="2"/>
  <c r="J76" i="2"/>
  <c r="M77" i="2"/>
  <c r="J77" i="2"/>
  <c r="M78" i="2"/>
  <c r="J78" i="2"/>
  <c r="M2" i="2"/>
  <c r="M3" i="2"/>
  <c r="M4" i="2"/>
  <c r="M5" i="2"/>
  <c r="M6" i="2"/>
  <c r="M7" i="2"/>
  <c r="M8" i="2"/>
  <c r="M9" i="2"/>
  <c r="M10" i="2"/>
  <c r="M11" i="2"/>
  <c r="M12" i="2"/>
  <c r="M13" i="2"/>
  <c r="M14" i="2"/>
  <c r="M16" i="2"/>
  <c r="M18" i="2"/>
  <c r="M19" i="2"/>
  <c r="M21" i="2"/>
  <c r="M22" i="2"/>
  <c r="M23" i="2"/>
  <c r="M25" i="2"/>
  <c r="M26" i="2"/>
  <c r="M27" i="2"/>
  <c r="M28" i="2"/>
  <c r="M30" i="2"/>
  <c r="M32" i="2"/>
  <c r="M33" i="2"/>
  <c r="M34" i="2"/>
  <c r="M35" i="2"/>
  <c r="M36" i="2"/>
  <c r="M37" i="2"/>
  <c r="M39" i="2"/>
  <c r="M40" i="2"/>
  <c r="M42" i="2"/>
  <c r="M44" i="2"/>
  <c r="M45" i="2"/>
  <c r="M46" i="2"/>
  <c r="M47" i="2"/>
  <c r="M48" i="2"/>
  <c r="M52" i="2"/>
  <c r="M53" i="2"/>
  <c r="M54" i="2"/>
  <c r="M56" i="2"/>
  <c r="M57" i="2"/>
  <c r="M58" i="2"/>
  <c r="M59" i="2"/>
  <c r="M60" i="2"/>
  <c r="M61" i="2"/>
  <c r="M63" i="2"/>
  <c r="M64" i="2"/>
  <c r="M65" i="2"/>
  <c r="M67" i="2"/>
  <c r="M68" i="2"/>
  <c r="M69" i="2"/>
  <c r="M71" i="2"/>
  <c r="M72" i="2"/>
  <c r="M73" i="2"/>
  <c r="M74" i="2"/>
  <c r="M75" i="2"/>
  <c r="D3" i="7"/>
  <c r="D2" i="7"/>
  <c r="D7" i="7"/>
  <c r="D5" i="7"/>
  <c r="D6" i="7"/>
  <c r="D4" i="7"/>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U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3BF52A-A6F4-4353-96C7-F644E49185C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FC418CA-F433-40FF-8B3D-A0D002A1C68D}" name="WorksheetConnection_Meckny_Patient_db.xlsm!Table1" type="102" refreshedVersion="8" minRefreshableVersion="5">
    <extLst>
      <ext xmlns:x15="http://schemas.microsoft.com/office/spreadsheetml/2010/11/main" uri="{DE250136-89BD-433C-8126-D09CA5730AF9}">
        <x15:connection id="Table1">
          <x15:rangePr sourceName="_xlcn.WorksheetConnection_Meckny_Patient_db.xlsmTable1"/>
        </x15:connection>
      </ext>
    </extLst>
  </connection>
  <connection id="3" xr16:uid="{65B3EDC9-43AB-4673-B052-5AAF3FCD89A1}" name="WorksheetConnection_Meckny_Patient_db.xlsm!Table13" type="102" refreshedVersion="8" minRefreshableVersion="5">
    <extLst>
      <ext xmlns:x15="http://schemas.microsoft.com/office/spreadsheetml/2010/11/main" uri="{DE250136-89BD-433C-8126-D09CA5730AF9}">
        <x15:connection id="Table13" autoDelete="1">
          <x15:rangePr sourceName="_xlcn.WorksheetConnection_Meckny_Patient_db.xlsmTable13"/>
        </x15:connection>
      </ext>
    </extLst>
  </connection>
  <connection id="4" xr16:uid="{DD18897A-7B83-4D9A-B612-EF451561A9E0}" name="WorksheetConnection_Meckny_Patient_db.xlsm!Table4" type="102" refreshedVersion="8" minRefreshableVersion="5">
    <extLst>
      <ext xmlns:x15="http://schemas.microsoft.com/office/spreadsheetml/2010/11/main" uri="{DE250136-89BD-433C-8126-D09CA5730AF9}">
        <x15:connection id="Table4">
          <x15:rangePr sourceName="_xlcn.WorksheetConnection_Meckny_Patient_db.xlsmTable4"/>
        </x15:connection>
      </ext>
    </extLst>
  </connection>
  <connection id="5" xr16:uid="{DCE65D81-D889-468D-8BB8-5A4DC78D1A77}" name="WorksheetConnection_Meckny_Patient_db.xlsm!Table5" type="102" refreshedVersion="8" minRefreshableVersion="5">
    <extLst>
      <ext xmlns:x15="http://schemas.microsoft.com/office/spreadsheetml/2010/11/main" uri="{DE250136-89BD-433C-8126-D09CA5730AF9}">
        <x15:connection id="Table5">
          <x15:rangePr sourceName="_xlcn.WorksheetConnection_Meckny_Patient_db.xlsmTable5"/>
        </x15:connection>
      </ext>
    </extLst>
  </connection>
  <connection id="6" xr16:uid="{5AC7C924-1995-4187-A21C-E0767049DBF0}" name="WorksheetConnection_Meckny_Patient_db.xlsm!Table6" type="102" refreshedVersion="8" minRefreshableVersion="5">
    <extLst>
      <ext xmlns:x15="http://schemas.microsoft.com/office/spreadsheetml/2010/11/main" uri="{DE250136-89BD-433C-8126-D09CA5730AF9}">
        <x15:connection id="Table6">
          <x15:rangePr sourceName="_xlcn.WorksheetConnection_Meckny_Patient_db.xlsmTable6"/>
        </x15:connection>
      </ext>
    </extLst>
  </connection>
</connections>
</file>

<file path=xl/sharedStrings.xml><?xml version="1.0" encoding="utf-8"?>
<sst xmlns="http://schemas.openxmlformats.org/spreadsheetml/2006/main" count="1243" uniqueCount="395">
  <si>
    <t>patient_id</t>
  </si>
  <si>
    <t>full_name</t>
  </si>
  <si>
    <t>gender</t>
  </si>
  <si>
    <t>age</t>
  </si>
  <si>
    <t>diagnosis</t>
  </si>
  <si>
    <t>blood_pressure</t>
  </si>
  <si>
    <t>weight_kg</t>
  </si>
  <si>
    <t>admission_date</t>
  </si>
  <si>
    <t>ID</t>
  </si>
  <si>
    <t>admission_year</t>
  </si>
  <si>
    <t>Robert Wilson</t>
  </si>
  <si>
    <t>M</t>
  </si>
  <si>
    <t>NULL</t>
  </si>
  <si>
    <t>Coronary Artery Disease</t>
  </si>
  <si>
    <t>141/101</t>
  </si>
  <si>
    <t>106.9kg</t>
  </si>
  <si>
    <t>N/a</t>
  </si>
  <si>
    <t>F</t>
  </si>
  <si>
    <t>Type II Diabetes</t>
  </si>
  <si>
    <t>173/62</t>
  </si>
  <si>
    <t>105.9kg</t>
  </si>
  <si>
    <t>Emily Garcia</t>
  </si>
  <si>
    <t>Asthma</t>
  </si>
  <si>
    <t>179/82</t>
  </si>
  <si>
    <t>91.6kg</t>
  </si>
  <si>
    <t>Chris Gonzalez</t>
  </si>
  <si>
    <t>Osteoarthritis</t>
  </si>
  <si>
    <t>144/85</t>
  </si>
  <si>
    <t>81.7kg</t>
  </si>
  <si>
    <t>John Hernandez</t>
  </si>
  <si>
    <t>Migraine</t>
  </si>
  <si>
    <t>118/72</t>
  </si>
  <si>
    <t>98.4kg</t>
  </si>
  <si>
    <t>Maria Davis</t>
  </si>
  <si>
    <t>Influenza</t>
  </si>
  <si>
    <t>134/109</t>
  </si>
  <si>
    <t>64.6kg</t>
  </si>
  <si>
    <t>James Brown</t>
  </si>
  <si>
    <t>138/90</t>
  </si>
  <si>
    <t>92.1kg</t>
  </si>
  <si>
    <t>Susan Williams</t>
  </si>
  <si>
    <t>Obesity</t>
  </si>
  <si>
    <t>142/68</t>
  </si>
  <si>
    <t>92.8kg</t>
  </si>
  <si>
    <t>Patricia Jackson</t>
  </si>
  <si>
    <t>103/60</t>
  </si>
  <si>
    <t>95.5kg</t>
  </si>
  <si>
    <t>Brown Anna</t>
  </si>
  <si>
    <t>174/82</t>
  </si>
  <si>
    <t>76.3kg</t>
  </si>
  <si>
    <t>Susan Jones</t>
  </si>
  <si>
    <t>108/70</t>
  </si>
  <si>
    <t>53.6kg</t>
  </si>
  <si>
    <t>Lopez David</t>
  </si>
  <si>
    <t>Anxiety Disorder</t>
  </si>
  <si>
    <t>115/105</t>
  </si>
  <si>
    <t>88.8kg</t>
  </si>
  <si>
    <t>Thomas Rodriguez</t>
  </si>
  <si>
    <t>146/79</t>
  </si>
  <si>
    <t>80.4kg</t>
  </si>
  <si>
    <t>John Miller</t>
  </si>
  <si>
    <t>N/A</t>
  </si>
  <si>
    <t>65.3kg</t>
  </si>
  <si>
    <t>Elizabeth Miller</t>
  </si>
  <si>
    <t>121/64</t>
  </si>
  <si>
    <t>57.0kg</t>
  </si>
  <si>
    <t>Robert Hernandez</t>
  </si>
  <si>
    <t>100.0kg</t>
  </si>
  <si>
    <t>Anderson Anna</t>
  </si>
  <si>
    <t>127/97</t>
  </si>
  <si>
    <t>73.4kg</t>
  </si>
  <si>
    <t>Sarah Johnson</t>
  </si>
  <si>
    <t>f</t>
  </si>
  <si>
    <t>170/98</t>
  </si>
  <si>
    <t>66.6kg</t>
  </si>
  <si>
    <t>Linda Williams</t>
  </si>
  <si>
    <t>129.7kg</t>
  </si>
  <si>
    <t>Thomas Martinez</t>
  </si>
  <si>
    <t>111/60</t>
  </si>
  <si>
    <t>N/Akg</t>
  </si>
  <si>
    <t>John Taylor</t>
  </si>
  <si>
    <t>160/76</t>
  </si>
  <si>
    <t>58.5kg</t>
  </si>
  <si>
    <t>Mike Anderson</t>
  </si>
  <si>
    <t>Hypothyroid</t>
  </si>
  <si>
    <t>123/69</t>
  </si>
  <si>
    <t>98.2kg</t>
  </si>
  <si>
    <t>Anna Jones</t>
  </si>
  <si>
    <t>85.4kg</t>
  </si>
  <si>
    <t>Charles Smith</t>
  </si>
  <si>
    <t>152/82</t>
  </si>
  <si>
    <t>62.7kg</t>
  </si>
  <si>
    <t>Williams Jennifer</t>
  </si>
  <si>
    <t>140/70</t>
  </si>
  <si>
    <t>87.0kg</t>
  </si>
  <si>
    <t>Thomas William</t>
  </si>
  <si>
    <t>143/74</t>
  </si>
  <si>
    <t>60.0kg</t>
  </si>
  <si>
    <t>Charles Anderson</t>
  </si>
  <si>
    <t>118/85</t>
  </si>
  <si>
    <t>124.3kg</t>
  </si>
  <si>
    <t>Mike Thomas</t>
  </si>
  <si>
    <t>93.4kg</t>
  </si>
  <si>
    <t>Anna Martin</t>
  </si>
  <si>
    <t>133/97</t>
  </si>
  <si>
    <t>76.1kg</t>
  </si>
  <si>
    <t>Gonzalez Mike</t>
  </si>
  <si>
    <t>73.6kg</t>
  </si>
  <si>
    <t>Susan Smith</t>
  </si>
  <si>
    <t>Migraines</t>
  </si>
  <si>
    <t>176/81</t>
  </si>
  <si>
    <t>Susan Miller</t>
  </si>
  <si>
    <t>156/64</t>
  </si>
  <si>
    <t>112.6kg</t>
  </si>
  <si>
    <t>David Gonzalez</t>
  </si>
  <si>
    <t>m</t>
  </si>
  <si>
    <t>103/75</t>
  </si>
  <si>
    <t>Susan Lopez</t>
  </si>
  <si>
    <t>128/90</t>
  </si>
  <si>
    <t>58.7kg</t>
  </si>
  <si>
    <t>Williams Susan</t>
  </si>
  <si>
    <t>111/91</t>
  </si>
  <si>
    <t>113.2kg</t>
  </si>
  <si>
    <t>Robert Lopez</t>
  </si>
  <si>
    <t>144/63</t>
  </si>
  <si>
    <t>Robert Johnson</t>
  </si>
  <si>
    <t>62.2kg</t>
  </si>
  <si>
    <t>Jane Garcia</t>
  </si>
  <si>
    <t>144/61</t>
  </si>
  <si>
    <t>83.4kg</t>
  </si>
  <si>
    <t>Jane Jackson</t>
  </si>
  <si>
    <t>118/66</t>
  </si>
  <si>
    <t>99.3kg</t>
  </si>
  <si>
    <t>Emily Rodriguez</t>
  </si>
  <si>
    <t>David Moore</t>
  </si>
  <si>
    <t>159/81</t>
  </si>
  <si>
    <t>97.1kg</t>
  </si>
  <si>
    <t>Elizabeth Martinez</t>
  </si>
  <si>
    <t>109.9kg</t>
  </si>
  <si>
    <t>Elizabeth Johnson</t>
  </si>
  <si>
    <t>110/81</t>
  </si>
  <si>
    <t>105.6kg</t>
  </si>
  <si>
    <t>Anna Miller</t>
  </si>
  <si>
    <t>139/83</t>
  </si>
  <si>
    <t>Garcia Maria</t>
  </si>
  <si>
    <t>113/85</t>
  </si>
  <si>
    <t>78.5kg</t>
  </si>
  <si>
    <t>John Davis</t>
  </si>
  <si>
    <t>153/87</t>
  </si>
  <si>
    <t>5kg</t>
  </si>
  <si>
    <t>Michael Miller</t>
  </si>
  <si>
    <t>128/93</t>
  </si>
  <si>
    <t>Elizabeth Thomas</t>
  </si>
  <si>
    <t>Jane Lopez</t>
  </si>
  <si>
    <t>High Blood Pressure</t>
  </si>
  <si>
    <t>Smith Mike</t>
  </si>
  <si>
    <t>52.6kg</t>
  </si>
  <si>
    <t>Smith Jane</t>
  </si>
  <si>
    <t>145/89</t>
  </si>
  <si>
    <t>56.0kg</t>
  </si>
  <si>
    <t>Thomas Jones</t>
  </si>
  <si>
    <t>160/100</t>
  </si>
  <si>
    <t>104.6kg</t>
  </si>
  <si>
    <t>Linda Jones</t>
  </si>
  <si>
    <t>165/95</t>
  </si>
  <si>
    <t>51.8kg</t>
  </si>
  <si>
    <t>Thomas Moore</t>
  </si>
  <si>
    <t>Jennifer Jackson</t>
  </si>
  <si>
    <t>114/93</t>
  </si>
  <si>
    <t>54.3kg</t>
  </si>
  <si>
    <t>Anna Thomas</t>
  </si>
  <si>
    <t>148/103</t>
  </si>
  <si>
    <t>Moore Thomas</t>
  </si>
  <si>
    <t>153/91</t>
  </si>
  <si>
    <t>51.5kg</t>
  </si>
  <si>
    <t>Jane Gonzalez</t>
  </si>
  <si>
    <t>Hypertension</t>
  </si>
  <si>
    <t>172/109</t>
  </si>
  <si>
    <t>112.1kg</t>
  </si>
  <si>
    <t>Michael Jackson</t>
  </si>
  <si>
    <t>114/71</t>
  </si>
  <si>
    <t>97.6kg</t>
  </si>
  <si>
    <t>Thomas Johnson</t>
  </si>
  <si>
    <t>145/107</t>
  </si>
  <si>
    <t>67.5kg</t>
  </si>
  <si>
    <t>Susan Thomas</t>
  </si>
  <si>
    <t>49.4kg</t>
  </si>
  <si>
    <t>Sarah Taylor</t>
  </si>
  <si>
    <t>125/108</t>
  </si>
  <si>
    <t>67.0kg</t>
  </si>
  <si>
    <t>Jane Johnson</t>
  </si>
  <si>
    <t>120/69</t>
  </si>
  <si>
    <t>89.1kg</t>
  </si>
  <si>
    <t>Linda Wilson</t>
  </si>
  <si>
    <t>123/92</t>
  </si>
  <si>
    <t>70.2kg</t>
  </si>
  <si>
    <t>David Williams</t>
  </si>
  <si>
    <t>Martin Jennifer</t>
  </si>
  <si>
    <t>175/86</t>
  </si>
  <si>
    <t>111.1kg</t>
  </si>
  <si>
    <t>Thomas Garcia</t>
  </si>
  <si>
    <t>176/84</t>
  </si>
  <si>
    <t>Chris Thomas</t>
  </si>
  <si>
    <t>119/62</t>
  </si>
  <si>
    <t>116.6kg</t>
  </si>
  <si>
    <t>Jennifer Moore</t>
  </si>
  <si>
    <t>Gonzalez Robert</t>
  </si>
  <si>
    <t>97/100</t>
  </si>
  <si>
    <t>John Williams</t>
  </si>
  <si>
    <t>103/82</t>
  </si>
  <si>
    <t>66.4kg</t>
  </si>
  <si>
    <t>David Rodriguez</t>
  </si>
  <si>
    <t>115/100</t>
  </si>
  <si>
    <t>102.8kg</t>
  </si>
  <si>
    <t>Rodriguez Linda</t>
  </si>
  <si>
    <t>126/84</t>
  </si>
  <si>
    <t>77.0kg</t>
  </si>
  <si>
    <t>William Johnson</t>
  </si>
  <si>
    <t>141/99</t>
  </si>
  <si>
    <t>Linda Lopez</t>
  </si>
  <si>
    <t>154/110</t>
  </si>
  <si>
    <t>Sarah Moore</t>
  </si>
  <si>
    <t>142/94</t>
  </si>
  <si>
    <t>61.4kg</t>
  </si>
  <si>
    <t>Jennifer Anderson</t>
  </si>
  <si>
    <t>130/96</t>
  </si>
  <si>
    <t>Age_Range</t>
  </si>
  <si>
    <t>PATIENT VOLUME &amp; TRENDS</t>
  </si>
  <si>
    <t>1. How have admissions trended over time and is there seasonality?</t>
  </si>
  <si>
    <t>Row Labels</t>
  </si>
  <si>
    <t>Grand Total</t>
  </si>
  <si>
    <t>Count of patient_id</t>
  </si>
  <si>
    <t>2. Which diagnoses are most common, and do they warrant more resources?</t>
  </si>
  <si>
    <t>DIAGNOSIS PREVALENCE</t>
  </si>
  <si>
    <t>3. Which age grou &amp; gender combination shows the highest average blood pressure?</t>
  </si>
  <si>
    <t>0-18</t>
  </si>
  <si>
    <t>19-35</t>
  </si>
  <si>
    <t>66+</t>
  </si>
  <si>
    <t>Column Labels</t>
  </si>
  <si>
    <t>Count of blood_pressure</t>
  </si>
  <si>
    <t>DIAGNOSIS VS. VITALS</t>
  </si>
  <si>
    <t>4. Do certain diagnoses correlate with abnormal blood pressure or weight?</t>
  </si>
  <si>
    <t>GENDER DISTRIBUTION ACROSS DIAGNOSIS</t>
  </si>
  <si>
    <t>5. Is any diagnosis disappropriately affecting one gender?</t>
  </si>
  <si>
    <t>Count of gender</t>
  </si>
  <si>
    <t>systolic</t>
  </si>
  <si>
    <t>diastolic</t>
  </si>
  <si>
    <t>weight</t>
  </si>
  <si>
    <t>Average of systolic</t>
  </si>
  <si>
    <t>Average of diastolic</t>
  </si>
  <si>
    <t>Average of weight</t>
  </si>
  <si>
    <t>KPI</t>
  </si>
  <si>
    <t>Count of admission_date</t>
  </si>
  <si>
    <t>AVG_MAIN</t>
  </si>
  <si>
    <t>109/67</t>
  </si>
  <si>
    <t>Average_bp</t>
  </si>
  <si>
    <t>earliest_admission_date</t>
  </si>
  <si>
    <t>month_year</t>
  </si>
  <si>
    <t>Distinct Count of admission_date</t>
  </si>
  <si>
    <t>latest date</t>
  </si>
  <si>
    <t>Count of AVG_MAIN</t>
  </si>
  <si>
    <t>average_bp</t>
  </si>
  <si>
    <t>2024</t>
  </si>
  <si>
    <t>2023</t>
  </si>
  <si>
    <t>2022</t>
  </si>
  <si>
    <t>2021</t>
  </si>
  <si>
    <t>2020</t>
  </si>
  <si>
    <t>2019</t>
  </si>
  <si>
    <t>51-65</t>
  </si>
  <si>
    <t>36-50</t>
  </si>
  <si>
    <t>Mar-2019</t>
  </si>
  <si>
    <t>Apr-2019</t>
  </si>
  <si>
    <t>May-2019</t>
  </si>
  <si>
    <t>Jun-2019</t>
  </si>
  <si>
    <t>Sep-2019</t>
  </si>
  <si>
    <t>Oct-2019</t>
  </si>
  <si>
    <t>Nov-2019</t>
  </si>
  <si>
    <t>Jan-2020</t>
  </si>
  <si>
    <t>Jun-2020</t>
  </si>
  <si>
    <t>Aug-2020</t>
  </si>
  <si>
    <t>Oct-2020</t>
  </si>
  <si>
    <t>Mar-2021</t>
  </si>
  <si>
    <t>Apr-2021</t>
  </si>
  <si>
    <t>May-2021</t>
  </si>
  <si>
    <t>Jun-2021</t>
  </si>
  <si>
    <t>Sep-2021</t>
  </si>
  <si>
    <t>Nov-2021</t>
  </si>
  <si>
    <t>Dec-2021</t>
  </si>
  <si>
    <t>Mar-2022</t>
  </si>
  <si>
    <t>May-2022</t>
  </si>
  <si>
    <t>Jul-2022</t>
  </si>
  <si>
    <t>Aug-2022</t>
  </si>
  <si>
    <t>Oct-2022</t>
  </si>
  <si>
    <t>Dec-2022</t>
  </si>
  <si>
    <t>Feb-2023</t>
  </si>
  <si>
    <t>Apr-2023</t>
  </si>
  <si>
    <t>Mar-2023</t>
  </si>
  <si>
    <t>Jul-2023</t>
  </si>
  <si>
    <t>Sep-2023</t>
  </si>
  <si>
    <t>Jan-2024</t>
  </si>
  <si>
    <t>Feb-2024</t>
  </si>
  <si>
    <t>Apr-2024</t>
  </si>
  <si>
    <t>Sep-2024</t>
  </si>
  <si>
    <t>Nov-2024</t>
  </si>
  <si>
    <t>Dec-2024</t>
  </si>
  <si>
    <t>2024-12-15</t>
  </si>
  <si>
    <t>2024-11-16</t>
  </si>
  <si>
    <t>2024-09-28</t>
  </si>
  <si>
    <t>2024-04-29</t>
  </si>
  <si>
    <t>2024-04-09</t>
  </si>
  <si>
    <t>2024-02-21</t>
  </si>
  <si>
    <t>2024-02-17</t>
  </si>
  <si>
    <t>2024-01-29</t>
  </si>
  <si>
    <t>2024-01-21</t>
  </si>
  <si>
    <t>2023-09-07</t>
  </si>
  <si>
    <t>2023-07-07</t>
  </si>
  <si>
    <t>2023-04-23</t>
  </si>
  <si>
    <t>2023-03-22</t>
  </si>
  <si>
    <t>2023-03-21</t>
  </si>
  <si>
    <t>2023-03-06</t>
  </si>
  <si>
    <t>2023-02-20</t>
  </si>
  <si>
    <t>2022-12-27</t>
  </si>
  <si>
    <t>2022-12-05</t>
  </si>
  <si>
    <t>2022-10-23</t>
  </si>
  <si>
    <t>2022-08-22</t>
  </si>
  <si>
    <t>2022-08-19</t>
  </si>
  <si>
    <t>2022-07-20</t>
  </si>
  <si>
    <t>2022-07-02</t>
  </si>
  <si>
    <t>2022-05-27</t>
  </si>
  <si>
    <t>2022-03-22</t>
  </si>
  <si>
    <t>2021-12-06</t>
  </si>
  <si>
    <t>2021-12-05</t>
  </si>
  <si>
    <t>2021-12-02</t>
  </si>
  <si>
    <t>2021-11-22</t>
  </si>
  <si>
    <t>2021-09-01</t>
  </si>
  <si>
    <t>2021-06-29</t>
  </si>
  <si>
    <t>2021-06-26</t>
  </si>
  <si>
    <t>2021-05-29</t>
  </si>
  <si>
    <t>2021-05-13</t>
  </si>
  <si>
    <t>2021-04-14</t>
  </si>
  <si>
    <t>2021-04-06</t>
  </si>
  <si>
    <t>2021-03-10</t>
  </si>
  <si>
    <t>2020-10-20</t>
  </si>
  <si>
    <t>2020-10-18</t>
  </si>
  <si>
    <t>2020-10-14</t>
  </si>
  <si>
    <t>2020-08-09</t>
  </si>
  <si>
    <t>2020-08-02</t>
  </si>
  <si>
    <t>2020-06-06</t>
  </si>
  <si>
    <t>2020-01-08</t>
  </si>
  <si>
    <t>2019-11-29</t>
  </si>
  <si>
    <t>2019-10-27</t>
  </si>
  <si>
    <t>2019-10-10</t>
  </si>
  <si>
    <t>2019-09-04</t>
  </si>
  <si>
    <t>2019-06-06</t>
  </si>
  <si>
    <t>2019-05-06</t>
  </si>
  <si>
    <t>2019-05-05</t>
  </si>
  <si>
    <t>2019-04-27</t>
  </si>
  <si>
    <t>2019-04-05</t>
  </si>
  <si>
    <t>2019-04-01</t>
  </si>
  <si>
    <t>2019-03-29</t>
  </si>
  <si>
    <t>Risk_Tier</t>
  </si>
  <si>
    <t>1. Risk Stratification Score</t>
  </si>
  <si>
    <t>High</t>
  </si>
  <si>
    <t>Low</t>
  </si>
  <si>
    <t>Medium</t>
  </si>
  <si>
    <t>2. Diagnosis &amp; Age Group Heat Map</t>
  </si>
  <si>
    <t>3. Admission Seasonality</t>
  </si>
  <si>
    <t>4. Blood Pressure Category Distribution</t>
  </si>
  <si>
    <t>BP_Category</t>
  </si>
  <si>
    <t>Normal</t>
  </si>
  <si>
    <t>Elevated</t>
  </si>
  <si>
    <t>5. gender Disarity Index</t>
  </si>
  <si>
    <t>Male</t>
  </si>
  <si>
    <t>Female</t>
  </si>
  <si>
    <t>Age weight dignosis</t>
  </si>
  <si>
    <t>Systolic</t>
  </si>
  <si>
    <t>Weight</t>
  </si>
  <si>
    <t>Diagnosis</t>
  </si>
  <si>
    <t>CAD</t>
  </si>
  <si>
    <t>HTN</t>
  </si>
  <si>
    <t>OA</t>
  </si>
  <si>
    <t>T2DM</t>
  </si>
  <si>
    <t>Hypo- Thyroid</t>
  </si>
  <si>
    <t>Flu</t>
  </si>
  <si>
    <t>Age Group</t>
  </si>
  <si>
    <t>Column1</t>
  </si>
  <si>
    <t>May-2020</t>
  </si>
  <si>
    <t>Jan-2021</t>
  </si>
  <si>
    <t>Jun-2022</t>
  </si>
  <si>
    <t>2024-09-01</t>
  </si>
  <si>
    <t>2023-03-24</t>
  </si>
  <si>
    <t>2022-06-28</t>
  </si>
  <si>
    <t>2021-01-01</t>
  </si>
  <si>
    <t>2020-05-22</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</si>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</sst>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mmm\-yyyy"/>
    <numFmt numFmtId="167"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2" fontId="0" fillId="0" borderId="0" xfId="0" applyNumberFormat="1"/>
    <xf numFmtId="14" fontId="0" fillId="0" borderId="0" xfId="0" applyNumberFormat="1" applyAlignment="1">
      <alignment horizontal="left"/>
    </xf>
    <xf numFmtId="1" fontId="0" fillId="0" borderId="0" xfId="0" applyNumberFormat="1"/>
    <xf numFmtId="167" fontId="0" fillId="0" borderId="0" xfId="0" applyNumberFormat="1"/>
    <xf numFmtId="0" fontId="0" fillId="0" borderId="0" xfId="0" applyAlignment="1">
      <alignment horizontal="left" indent="1"/>
    </xf>
    <xf numFmtId="0" fontId="0" fillId="0" borderId="0" xfId="0" pivotButton="1" applyAlignment="1">
      <alignment wrapText="1"/>
    </xf>
    <xf numFmtId="0" fontId="0" fillId="0" borderId="0" xfId="0" applyAlignment="1">
      <alignment wrapText="1"/>
    </xf>
    <xf numFmtId="10" fontId="0" fillId="0" borderId="0" xfId="0" applyNumberFormat="1"/>
    <xf numFmtId="165" fontId="0" fillId="0" borderId="0" xfId="0" applyNumberFormat="1" applyAlignment="1">
      <alignment wrapText="1"/>
    </xf>
    <xf numFmtId="49"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0">
    <dxf>
      <numFmt numFmtId="0" formatCode="General"/>
    </dxf>
    <dxf>
      <alignment horizontal="general" vertical="bottom" textRotation="0" wrapText="1" indent="0" justifyLastLine="0" shrinkToFit="0" readingOrder="0"/>
    </dxf>
    <dxf>
      <numFmt numFmtId="167" formatCode="0.0%"/>
    </dxf>
    <dxf>
      <numFmt numFmtId="14" formatCode="0.00%"/>
    </dxf>
    <dxf>
      <numFmt numFmtId="14" formatCode="0.00%"/>
    </dxf>
    <dxf>
      <numFmt numFmtId="167" formatCode="0.0%"/>
    </dxf>
    <dxf>
      <numFmt numFmtId="1" formatCode="0"/>
    </dxf>
    <dxf>
      <numFmt numFmtId="167" formatCode="0.0%"/>
    </dxf>
    <dxf>
      <alignment wrapText="0"/>
    </dxf>
    <dxf>
      <alignment wrapText="1"/>
    </dxf>
    <dxf>
      <alignment wrapText="1"/>
    </dxf>
    <dxf>
      <alignment wrapText="1"/>
    </dxf>
    <dxf>
      <numFmt numFmtId="0" formatCode="General"/>
    </dxf>
    <dxf>
      <numFmt numFmtId="167" formatCode="0.0%"/>
    </dxf>
    <dxf>
      <numFmt numFmtId="167" formatCode="0.0%"/>
    </dxf>
    <dxf>
      <numFmt numFmtId="165" formatCode="0.0"/>
    </dxf>
    <dxf>
      <numFmt numFmtId="165" formatCode="0.0"/>
    </dxf>
    <dxf>
      <numFmt numFmtId="1" formatCode="0"/>
    </dxf>
    <dxf>
      <numFmt numFmtId="165" formatCode="0.0"/>
    </dxf>
    <dxf>
      <numFmt numFmtId="0" formatCode="General"/>
    </dxf>
    <dxf>
      <numFmt numFmtId="13" formatCode="0%"/>
    </dxf>
    <dxf>
      <numFmt numFmtId="0" formatCode="General"/>
    </dxf>
    <dxf>
      <numFmt numFmtId="167" formatCode="0.0%"/>
    </dxf>
    <dxf>
      <numFmt numFmtId="164" formatCode="yyyy\-mm\-dd;@"/>
    </dxf>
    <dxf>
      <numFmt numFmtId="164" formatCode="yyyy\-mm\-dd;@"/>
    </dxf>
    <dxf>
      <numFmt numFmtId="165" formatCode="0.0"/>
    </dxf>
    <dxf>
      <numFmt numFmtId="166" formatCode="mmm\-yyyy"/>
    </dxf>
    <dxf>
      <numFmt numFmtId="164" formatCode="yyyy\-mm\-dd;@"/>
    </dxf>
    <dxf>
      <numFmt numFmtId="0" formatCode="General"/>
    </dxf>
    <dxf>
      <numFmt numFmtId="165" formatCode="0.0"/>
    </dxf>
    <dxf>
      <numFmt numFmtId="0" formatCode="General"/>
    </dxf>
    <dxf>
      <numFmt numFmtId="0" formatCode="General"/>
    </dxf>
    <dxf>
      <numFmt numFmtId="2" formatCode="0.00"/>
    </dxf>
    <dxf>
      <numFmt numFmtId="2" formatCode="0.0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9" formatCode="m/d/yyyy"/>
    </dxf>
    <dxf>
      <numFmt numFmtId="0" formatCode="General"/>
    </dxf>
  </dxfs>
  <tableStyles count="0" defaultTableStyle="TableStyleMedium2" defaultPivotStyle="PivotStyleLight16"/>
  <colors>
    <mruColors>
      <color rgb="FFFFD966"/>
      <color rgb="FFFFFF00"/>
      <color rgb="FFFF0000"/>
      <color rgb="FFFFFFFF"/>
      <color rgb="FF70AD47"/>
      <color rgb="FF7030A0"/>
      <color rgb="FFDAE3F3"/>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5.xml"/><Relationship Id="rId34"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0" Type="http://schemas.openxmlformats.org/officeDocument/2006/relationships/pivotCacheDefinition" Target="pivotCache/pivotCacheDefinition1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8"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[meckny_patient_dashboard.xlsm]analysis!PivotTable4</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analysis!$C$50</c:f>
              <c:strCache>
                <c:ptCount val="1"/>
                <c:pt idx="0">
                  <c:v>Average of systolic</c:v>
                </c:pt>
              </c:strCache>
            </c:strRef>
          </c:tx>
          <c:spPr>
            <a:solidFill>
              <a:schemeClr val="accent1"/>
            </a:solidFill>
            <a:ln>
              <a:noFill/>
            </a:ln>
            <a:effectLst/>
          </c:spPr>
          <c:invertIfNegative val="0"/>
          <c:cat>
            <c:strRef>
              <c:f>analysis!$B$51:$B$62</c:f>
              <c:strCache>
                <c:ptCount val="11"/>
                <c:pt idx="0">
                  <c:v>Anxiety Disorder</c:v>
                </c:pt>
                <c:pt idx="1">
                  <c:v>Asthma</c:v>
                </c:pt>
                <c:pt idx="2">
                  <c:v>Coronary Artery Disease</c:v>
                </c:pt>
                <c:pt idx="3">
                  <c:v>Hypertension</c:v>
                </c:pt>
                <c:pt idx="4">
                  <c:v>Hypothyroid</c:v>
                </c:pt>
                <c:pt idx="5">
                  <c:v>Influenza</c:v>
                </c:pt>
                <c:pt idx="6">
                  <c:v>Migraine</c:v>
                </c:pt>
                <c:pt idx="7">
                  <c:v>NULL</c:v>
                </c:pt>
                <c:pt idx="8">
                  <c:v>Obesity</c:v>
                </c:pt>
                <c:pt idx="9">
                  <c:v>Osteoarthritis</c:v>
                </c:pt>
                <c:pt idx="10">
                  <c:v>Type II Diabetes</c:v>
                </c:pt>
              </c:strCache>
            </c:strRef>
          </c:cat>
          <c:val>
            <c:numRef>
              <c:f>analysis!$C$51:$C$62</c:f>
              <c:numCache>
                <c:formatCode>0.0</c:formatCode>
                <c:ptCount val="11"/>
                <c:pt idx="0">
                  <c:v>109.66666666666667</c:v>
                </c:pt>
                <c:pt idx="1">
                  <c:v>127.5</c:v>
                </c:pt>
                <c:pt idx="2">
                  <c:v>99.2</c:v>
                </c:pt>
                <c:pt idx="3">
                  <c:v>117</c:v>
                </c:pt>
                <c:pt idx="4">
                  <c:v>100.25</c:v>
                </c:pt>
                <c:pt idx="5">
                  <c:v>143.19999999999999</c:v>
                </c:pt>
                <c:pt idx="6">
                  <c:v>108.55555555555556</c:v>
                </c:pt>
                <c:pt idx="7">
                  <c:v>112.66666666666667</c:v>
                </c:pt>
                <c:pt idx="8">
                  <c:v>92.4</c:v>
                </c:pt>
                <c:pt idx="9">
                  <c:v>111.83333333333333</c:v>
                </c:pt>
                <c:pt idx="10">
                  <c:v>80.333333333333329</c:v>
                </c:pt>
              </c:numCache>
            </c:numRef>
          </c:val>
          <c:extLst>
            <c:ext xmlns:c16="http://schemas.microsoft.com/office/drawing/2014/chart" uri="{C3380CC4-5D6E-409C-BE32-E72D297353CC}">
              <c16:uniqueId val="{00000000-AEF0-4BA3-8DE5-C5ADC9B0A7C9}"/>
            </c:ext>
          </c:extLst>
        </c:ser>
        <c:ser>
          <c:idx val="1"/>
          <c:order val="1"/>
          <c:tx>
            <c:strRef>
              <c:f>analysis!$D$50</c:f>
              <c:strCache>
                <c:ptCount val="1"/>
                <c:pt idx="0">
                  <c:v>Average of diastolic</c:v>
                </c:pt>
              </c:strCache>
            </c:strRef>
          </c:tx>
          <c:spPr>
            <a:solidFill>
              <a:schemeClr val="accent2"/>
            </a:solidFill>
            <a:ln>
              <a:noFill/>
            </a:ln>
            <a:effectLst/>
          </c:spPr>
          <c:invertIfNegative val="0"/>
          <c:cat>
            <c:strRef>
              <c:f>analysis!$B$51:$B$62</c:f>
              <c:strCache>
                <c:ptCount val="11"/>
                <c:pt idx="0">
                  <c:v>Anxiety Disorder</c:v>
                </c:pt>
                <c:pt idx="1">
                  <c:v>Asthma</c:v>
                </c:pt>
                <c:pt idx="2">
                  <c:v>Coronary Artery Disease</c:v>
                </c:pt>
                <c:pt idx="3">
                  <c:v>Hypertension</c:v>
                </c:pt>
                <c:pt idx="4">
                  <c:v>Hypothyroid</c:v>
                </c:pt>
                <c:pt idx="5">
                  <c:v>Influenza</c:v>
                </c:pt>
                <c:pt idx="6">
                  <c:v>Migraine</c:v>
                </c:pt>
                <c:pt idx="7">
                  <c:v>NULL</c:v>
                </c:pt>
                <c:pt idx="8">
                  <c:v>Obesity</c:v>
                </c:pt>
                <c:pt idx="9">
                  <c:v>Osteoarthritis</c:v>
                </c:pt>
                <c:pt idx="10">
                  <c:v>Type II Diabetes</c:v>
                </c:pt>
              </c:strCache>
            </c:strRef>
          </c:cat>
          <c:val>
            <c:numRef>
              <c:f>analysis!$D$51:$D$62</c:f>
              <c:numCache>
                <c:formatCode>0.0</c:formatCode>
                <c:ptCount val="11"/>
                <c:pt idx="0">
                  <c:v>84.666666666666671</c:v>
                </c:pt>
                <c:pt idx="1">
                  <c:v>71.916666666666671</c:v>
                </c:pt>
                <c:pt idx="2">
                  <c:v>65.2</c:v>
                </c:pt>
                <c:pt idx="3">
                  <c:v>71.2</c:v>
                </c:pt>
                <c:pt idx="4">
                  <c:v>58.75</c:v>
                </c:pt>
                <c:pt idx="5">
                  <c:v>92</c:v>
                </c:pt>
                <c:pt idx="6">
                  <c:v>67.444444444444443</c:v>
                </c:pt>
                <c:pt idx="7">
                  <c:v>72.166666666666671</c:v>
                </c:pt>
                <c:pt idx="8">
                  <c:v>55.8</c:v>
                </c:pt>
                <c:pt idx="9">
                  <c:v>69.333333333333329</c:v>
                </c:pt>
                <c:pt idx="10">
                  <c:v>44.444444444444443</c:v>
                </c:pt>
              </c:numCache>
            </c:numRef>
          </c:val>
          <c:extLst>
            <c:ext xmlns:c16="http://schemas.microsoft.com/office/drawing/2014/chart" uri="{C3380CC4-5D6E-409C-BE32-E72D297353CC}">
              <c16:uniqueId val="{00000001-AEF0-4BA3-8DE5-C5ADC9B0A7C9}"/>
            </c:ext>
          </c:extLst>
        </c:ser>
        <c:ser>
          <c:idx val="2"/>
          <c:order val="2"/>
          <c:tx>
            <c:strRef>
              <c:f>analysis!$E$50</c:f>
              <c:strCache>
                <c:ptCount val="1"/>
                <c:pt idx="0">
                  <c:v>Average of weight</c:v>
                </c:pt>
              </c:strCache>
            </c:strRef>
          </c:tx>
          <c:spPr>
            <a:solidFill>
              <a:schemeClr val="accent3"/>
            </a:solidFill>
            <a:ln>
              <a:noFill/>
            </a:ln>
            <a:effectLst/>
          </c:spPr>
          <c:invertIfNegative val="0"/>
          <c:cat>
            <c:strRef>
              <c:f>analysis!$B$51:$B$62</c:f>
              <c:strCache>
                <c:ptCount val="11"/>
                <c:pt idx="0">
                  <c:v>Anxiety Disorder</c:v>
                </c:pt>
                <c:pt idx="1">
                  <c:v>Asthma</c:v>
                </c:pt>
                <c:pt idx="2">
                  <c:v>Coronary Artery Disease</c:v>
                </c:pt>
                <c:pt idx="3">
                  <c:v>Hypertension</c:v>
                </c:pt>
                <c:pt idx="4">
                  <c:v>Hypothyroid</c:v>
                </c:pt>
                <c:pt idx="5">
                  <c:v>Influenza</c:v>
                </c:pt>
                <c:pt idx="6">
                  <c:v>Migraine</c:v>
                </c:pt>
                <c:pt idx="7">
                  <c:v>NULL</c:v>
                </c:pt>
                <c:pt idx="8">
                  <c:v>Obesity</c:v>
                </c:pt>
                <c:pt idx="9">
                  <c:v>Osteoarthritis</c:v>
                </c:pt>
                <c:pt idx="10">
                  <c:v>Type II Diabetes</c:v>
                </c:pt>
              </c:strCache>
            </c:strRef>
          </c:cat>
          <c:val>
            <c:numRef>
              <c:f>analysis!$E$51:$E$62</c:f>
              <c:numCache>
                <c:formatCode>0.0</c:formatCode>
                <c:ptCount val="11"/>
                <c:pt idx="0">
                  <c:v>54.4</c:v>
                </c:pt>
                <c:pt idx="1">
                  <c:v>64.99166666666666</c:v>
                </c:pt>
                <c:pt idx="2">
                  <c:v>69.47999999999999</c:v>
                </c:pt>
                <c:pt idx="3">
                  <c:v>55.98</c:v>
                </c:pt>
                <c:pt idx="4">
                  <c:v>71.825000000000003</c:v>
                </c:pt>
                <c:pt idx="5">
                  <c:v>74.36</c:v>
                </c:pt>
                <c:pt idx="6">
                  <c:v>40.288888888888891</c:v>
                </c:pt>
                <c:pt idx="7">
                  <c:v>72.2</c:v>
                </c:pt>
                <c:pt idx="8">
                  <c:v>90.289999999999992</c:v>
                </c:pt>
                <c:pt idx="9">
                  <c:v>71.13333333333334</c:v>
                </c:pt>
                <c:pt idx="10">
                  <c:v>58.655555555555551</c:v>
                </c:pt>
              </c:numCache>
            </c:numRef>
          </c:val>
          <c:extLst>
            <c:ext xmlns:c16="http://schemas.microsoft.com/office/drawing/2014/chart" uri="{C3380CC4-5D6E-409C-BE32-E72D297353CC}">
              <c16:uniqueId val="{00000002-AEF0-4BA3-8DE5-C5ADC9B0A7C9}"/>
            </c:ext>
          </c:extLst>
        </c:ser>
        <c:dLbls>
          <c:showLegendKey val="0"/>
          <c:showVal val="0"/>
          <c:showCatName val="0"/>
          <c:showSerName val="0"/>
          <c:showPercent val="0"/>
          <c:showBubbleSize val="0"/>
        </c:dLbls>
        <c:gapWidth val="182"/>
        <c:axId val="676293200"/>
        <c:axId val="2084358208"/>
      </c:barChart>
      <c:catAx>
        <c:axId val="67629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358208"/>
        <c:crosses val="autoZero"/>
        <c:auto val="1"/>
        <c:lblAlgn val="ctr"/>
        <c:lblOffset val="100"/>
        <c:noMultiLvlLbl val="0"/>
      </c:catAx>
      <c:valAx>
        <c:axId val="20843582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29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analysis!$N$3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analysis!$M$4:$M$48</c:f>
              <c:multiLvlStrCache>
                <c:ptCount val="38"/>
                <c:lvl>
                  <c:pt idx="0">
                    <c:v>Mar-2019</c:v>
                  </c:pt>
                  <c:pt idx="1">
                    <c:v>Apr-2019</c:v>
                  </c:pt>
                  <c:pt idx="2">
                    <c:v>May-2019</c:v>
                  </c:pt>
                  <c:pt idx="3">
                    <c:v>Jun-2019</c:v>
                  </c:pt>
                  <c:pt idx="4">
                    <c:v>Sep-2019</c:v>
                  </c:pt>
                  <c:pt idx="5">
                    <c:v>Oct-2019</c:v>
                  </c:pt>
                  <c:pt idx="6">
                    <c:v>Nov-2019</c:v>
                  </c:pt>
                  <c:pt idx="7">
                    <c:v>Jan-2020</c:v>
                  </c:pt>
                  <c:pt idx="8">
                    <c:v>May-2020</c:v>
                  </c:pt>
                  <c:pt idx="9">
                    <c:v>Jun-2020</c:v>
                  </c:pt>
                  <c:pt idx="10">
                    <c:v>Aug-2020</c:v>
                  </c:pt>
                  <c:pt idx="11">
                    <c:v>Oct-2020</c:v>
                  </c:pt>
                  <c:pt idx="12">
                    <c:v>Jan-2021</c:v>
                  </c:pt>
                  <c:pt idx="13">
                    <c:v>Mar-2021</c:v>
                  </c:pt>
                  <c:pt idx="14">
                    <c:v>Apr-2021</c:v>
                  </c:pt>
                  <c:pt idx="15">
                    <c:v>May-2021</c:v>
                  </c:pt>
                  <c:pt idx="16">
                    <c:v>Jun-2021</c:v>
                  </c:pt>
                  <c:pt idx="17">
                    <c:v>Sep-2021</c:v>
                  </c:pt>
                  <c:pt idx="18">
                    <c:v>Nov-2021</c:v>
                  </c:pt>
                  <c:pt idx="19">
                    <c:v>Dec-2021</c:v>
                  </c:pt>
                  <c:pt idx="20">
                    <c:v>Mar-2022</c:v>
                  </c:pt>
                  <c:pt idx="21">
                    <c:v>May-2022</c:v>
                  </c:pt>
                  <c:pt idx="22">
                    <c:v>Jun-2022</c:v>
                  </c:pt>
                  <c:pt idx="23">
                    <c:v>Jul-2022</c:v>
                  </c:pt>
                  <c:pt idx="24">
                    <c:v>Aug-2022</c:v>
                  </c:pt>
                  <c:pt idx="25">
                    <c:v>Oct-2022</c:v>
                  </c:pt>
                  <c:pt idx="26">
                    <c:v>Dec-2022</c:v>
                  </c:pt>
                  <c:pt idx="27">
                    <c:v>Feb-2023</c:v>
                  </c:pt>
                  <c:pt idx="28">
                    <c:v>Apr-2023</c:v>
                  </c:pt>
                  <c:pt idx="29">
                    <c:v>Mar-2023</c:v>
                  </c:pt>
                  <c:pt idx="30">
                    <c:v>Jul-2023</c:v>
                  </c:pt>
                  <c:pt idx="31">
                    <c:v>Sep-2023</c:v>
                  </c:pt>
                  <c:pt idx="32">
                    <c:v>Jan-2024</c:v>
                  </c:pt>
                  <c:pt idx="33">
                    <c:v>Feb-2024</c:v>
                  </c:pt>
                  <c:pt idx="34">
                    <c:v>Apr-2024</c:v>
                  </c:pt>
                  <c:pt idx="35">
                    <c:v>Sep-2024</c:v>
                  </c:pt>
                  <c:pt idx="36">
                    <c:v>Nov-2024</c:v>
                  </c:pt>
                  <c:pt idx="37">
                    <c:v>Dec-2024</c:v>
                  </c:pt>
                </c:lvl>
                <c:lvl>
                  <c:pt idx="0">
                    <c:v>2019</c:v>
                  </c:pt>
                  <c:pt idx="7">
                    <c:v>2020</c:v>
                  </c:pt>
                  <c:pt idx="12">
                    <c:v>2021</c:v>
                  </c:pt>
                  <c:pt idx="20">
                    <c:v>2022</c:v>
                  </c:pt>
                  <c:pt idx="27">
                    <c:v>2023</c:v>
                  </c:pt>
                  <c:pt idx="32">
                    <c:v>2024</c:v>
                  </c:pt>
                </c:lvl>
              </c:multiLvlStrCache>
            </c:multiLvlStrRef>
          </c:cat>
          <c:val>
            <c:numRef>
              <c:f>analysis!$N$4:$N$48</c:f>
              <c:numCache>
                <c:formatCode>General</c:formatCode>
                <c:ptCount val="38"/>
                <c:pt idx="0">
                  <c:v>1</c:v>
                </c:pt>
                <c:pt idx="1">
                  <c:v>3</c:v>
                </c:pt>
                <c:pt idx="2">
                  <c:v>2</c:v>
                </c:pt>
                <c:pt idx="3">
                  <c:v>1</c:v>
                </c:pt>
                <c:pt idx="4">
                  <c:v>1</c:v>
                </c:pt>
                <c:pt idx="5">
                  <c:v>2</c:v>
                </c:pt>
                <c:pt idx="6">
                  <c:v>1</c:v>
                </c:pt>
                <c:pt idx="7">
                  <c:v>1</c:v>
                </c:pt>
                <c:pt idx="8">
                  <c:v>1</c:v>
                </c:pt>
                <c:pt idx="9">
                  <c:v>1</c:v>
                </c:pt>
                <c:pt idx="10">
                  <c:v>2</c:v>
                </c:pt>
                <c:pt idx="11">
                  <c:v>3</c:v>
                </c:pt>
                <c:pt idx="12">
                  <c:v>1</c:v>
                </c:pt>
                <c:pt idx="13">
                  <c:v>1</c:v>
                </c:pt>
                <c:pt idx="14">
                  <c:v>2</c:v>
                </c:pt>
                <c:pt idx="15">
                  <c:v>2</c:v>
                </c:pt>
                <c:pt idx="16">
                  <c:v>2</c:v>
                </c:pt>
                <c:pt idx="17">
                  <c:v>1</c:v>
                </c:pt>
                <c:pt idx="18">
                  <c:v>1</c:v>
                </c:pt>
                <c:pt idx="19">
                  <c:v>4</c:v>
                </c:pt>
                <c:pt idx="20">
                  <c:v>1</c:v>
                </c:pt>
                <c:pt idx="21">
                  <c:v>1</c:v>
                </c:pt>
                <c:pt idx="22">
                  <c:v>1</c:v>
                </c:pt>
                <c:pt idx="23">
                  <c:v>2</c:v>
                </c:pt>
                <c:pt idx="24">
                  <c:v>2</c:v>
                </c:pt>
                <c:pt idx="25">
                  <c:v>1</c:v>
                </c:pt>
                <c:pt idx="26">
                  <c:v>2</c:v>
                </c:pt>
                <c:pt idx="27">
                  <c:v>1</c:v>
                </c:pt>
                <c:pt idx="28">
                  <c:v>1</c:v>
                </c:pt>
                <c:pt idx="29">
                  <c:v>5</c:v>
                </c:pt>
                <c:pt idx="30">
                  <c:v>1</c:v>
                </c:pt>
                <c:pt idx="31">
                  <c:v>1</c:v>
                </c:pt>
                <c:pt idx="32">
                  <c:v>2</c:v>
                </c:pt>
                <c:pt idx="33">
                  <c:v>2</c:v>
                </c:pt>
                <c:pt idx="34">
                  <c:v>2</c:v>
                </c:pt>
                <c:pt idx="35">
                  <c:v>2</c:v>
                </c:pt>
                <c:pt idx="36">
                  <c:v>1</c:v>
                </c:pt>
                <c:pt idx="37">
                  <c:v>1</c:v>
                </c:pt>
              </c:numCache>
            </c:numRef>
          </c:val>
          <c:smooth val="0"/>
          <c:extLst>
            <c:ext xmlns:c16="http://schemas.microsoft.com/office/drawing/2014/chart" uri="{C3380CC4-5D6E-409C-BE32-E72D297353CC}">
              <c16:uniqueId val="{00000001-3215-4D04-9EA1-9FBD4B4BC3A9}"/>
            </c:ext>
          </c:extLst>
        </c:ser>
        <c:dLbls>
          <c:showLegendKey val="0"/>
          <c:showVal val="0"/>
          <c:showCatName val="0"/>
          <c:showSerName val="0"/>
          <c:showPercent val="0"/>
          <c:showBubbleSize val="0"/>
        </c:dLbls>
        <c:marker val="1"/>
        <c:smooth val="0"/>
        <c:axId val="674638128"/>
        <c:axId val="633759968"/>
      </c:lineChart>
      <c:catAx>
        <c:axId val="67463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59968"/>
        <c:crosses val="autoZero"/>
        <c:auto val="1"/>
        <c:lblAlgn val="ctr"/>
        <c:lblOffset val="100"/>
        <c:noMultiLvlLbl val="0"/>
      </c:catAx>
      <c:valAx>
        <c:axId val="63375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63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[meckny_patient_dashboard.xlsm]analysis!PivotTable1</c:name>
    <c:fmtId val="4"/>
  </c:pivotSource>
  <c:chart>
    <c:title>
      <c:layout>
        <c:manualLayout>
          <c:xMode val="edge"/>
          <c:yMode val="edge"/>
          <c:x val="0.44960119219547318"/>
          <c:y val="5.98774097301059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marker>
          <c:symbol val="circle"/>
          <c:size val="7"/>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s>
    <c:plotArea>
      <c:layout/>
      <c:lineChart>
        <c:grouping val="standard"/>
        <c:varyColors val="0"/>
        <c:ser>
          <c:idx val="0"/>
          <c:order val="0"/>
          <c:tx>
            <c:strRef>
              <c:f>analysis!$C$4</c:f>
              <c:strCache>
                <c:ptCount val="1"/>
                <c:pt idx="0">
                  <c:v>Total</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Pt>
            <c:idx val="0"/>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0-FA11-4B12-B068-D074850E1109}"/>
              </c:ext>
            </c:extLst>
          </c:dPt>
          <c:dPt>
            <c:idx val="1"/>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FA11-4B12-B068-D074850E1109}"/>
              </c:ext>
            </c:extLst>
          </c:dPt>
          <c:dPt>
            <c:idx val="2"/>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FA11-4B12-B068-D074850E1109}"/>
              </c:ext>
            </c:extLst>
          </c:dPt>
          <c:dPt>
            <c:idx val="3"/>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FA11-4B12-B068-D074850E1109}"/>
              </c:ext>
            </c:extLst>
          </c:dPt>
          <c:dPt>
            <c:idx val="4"/>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FA11-4B12-B068-D074850E1109}"/>
              </c:ext>
            </c:extLst>
          </c:dPt>
          <c:dPt>
            <c:idx val="5"/>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FA11-4B12-B068-D074850E1109}"/>
              </c:ext>
            </c:extLst>
          </c:dPt>
          <c:dPt>
            <c:idx val="6"/>
            <c:marker>
              <c:symbol val="circle"/>
              <c:size val="7"/>
              <c:spPr>
                <a:solidFill>
                  <a:schemeClr val="accent1"/>
                </a:solidFill>
                <a:ln w="9525">
                  <a:solidFill>
                    <a:schemeClr val="accent1"/>
                  </a:solidFill>
                </a:ln>
                <a:effectLst/>
              </c:spPr>
            </c:marker>
            <c:bubble3D val="0"/>
            <c:extLst>
              <c:ext xmlns:c16="http://schemas.microsoft.com/office/drawing/2014/chart" uri="{C3380CC4-5D6E-409C-BE32-E72D297353CC}">
                <c16:uniqueId val="{00000006-BF66-4E3F-B3F6-1001F3C2F786}"/>
              </c:ext>
            </c:extLst>
          </c:dPt>
          <c:dPt>
            <c:idx val="7"/>
            <c:marker>
              <c:symbol val="circle"/>
              <c:size val="7"/>
              <c:spPr>
                <a:solidFill>
                  <a:schemeClr val="accent1"/>
                </a:solidFill>
                <a:ln w="9525">
                  <a:solidFill>
                    <a:schemeClr val="accent1"/>
                  </a:solidFill>
                </a:ln>
                <a:effectLst/>
              </c:spPr>
            </c:marker>
            <c:bubble3D val="0"/>
            <c:extLst>
              <c:ext xmlns:c16="http://schemas.microsoft.com/office/drawing/2014/chart" uri="{C3380CC4-5D6E-409C-BE32-E72D297353CC}">
                <c16:uniqueId val="{0000000D-4B2F-496C-8524-CFE1964AF571}"/>
              </c:ext>
            </c:extLst>
          </c:dPt>
          <c:dLbls>
            <c:dLbl>
              <c:idx val="0"/>
              <c:layout>
                <c:manualLayout>
                  <c:x val="-4.3806485911749068E-3"/>
                  <c:y val="-0.1738619801539950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A11-4B12-B068-D074850E1109}"/>
                </c:ext>
              </c:extLst>
            </c:dLbl>
            <c:dLbl>
              <c:idx val="1"/>
              <c:layout>
                <c:manualLayout>
                  <c:x val="-5.9117490696438063E-3"/>
                  <c:y val="-0.2079625677581360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11-4B12-B068-D074850E1109}"/>
                </c:ext>
              </c:extLst>
            </c:dLbl>
            <c:dLbl>
              <c:idx val="2"/>
              <c:layout>
                <c:manualLayout>
                  <c:x val="-1.0760233918128734E-2"/>
                  <c:y val="-0.1670418626331668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A11-4B12-B068-D074850E1109}"/>
                </c:ext>
              </c:extLst>
            </c:dLbl>
            <c:dLbl>
              <c:idx val="3"/>
              <c:layout>
                <c:manualLayout>
                  <c:x val="-2.5645933014354066E-2"/>
                  <c:y val="-0.146581510070682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A11-4B12-B068-D074850E1109}"/>
                </c:ext>
              </c:extLst>
            </c:dLbl>
            <c:dLbl>
              <c:idx val="4"/>
              <c:layout>
                <c:manualLayout>
                  <c:x val="-1.6544391281233386E-2"/>
                  <c:y val="-0.1329412750290258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A11-4B12-B068-D074850E1109}"/>
                </c:ext>
              </c:extLst>
            </c:dLbl>
            <c:dLbl>
              <c:idx val="5"/>
              <c:layout>
                <c:manualLayout>
                  <c:x val="-4.691121743753323E-2"/>
                  <c:y val="-0.173861980153995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A11-4B12-B068-D074850E11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analysis!$B$5:$B$12</c:f>
              <c:strCache>
                <c:ptCount val="7"/>
                <c:pt idx="0">
                  <c:v>2019</c:v>
                </c:pt>
                <c:pt idx="1">
                  <c:v>2020</c:v>
                </c:pt>
                <c:pt idx="2">
                  <c:v>2021</c:v>
                </c:pt>
                <c:pt idx="3">
                  <c:v>2022</c:v>
                </c:pt>
                <c:pt idx="4">
                  <c:v>2023</c:v>
                </c:pt>
                <c:pt idx="5">
                  <c:v>2024</c:v>
                </c:pt>
                <c:pt idx="6">
                  <c:v>NULL</c:v>
                </c:pt>
              </c:strCache>
            </c:strRef>
          </c:cat>
          <c:val>
            <c:numRef>
              <c:f>analysis!$C$5:$C$12</c:f>
              <c:numCache>
                <c:formatCode>General</c:formatCode>
                <c:ptCount val="7"/>
                <c:pt idx="0">
                  <c:v>11</c:v>
                </c:pt>
                <c:pt idx="1">
                  <c:v>8</c:v>
                </c:pt>
                <c:pt idx="2">
                  <c:v>14</c:v>
                </c:pt>
                <c:pt idx="3">
                  <c:v>10</c:v>
                </c:pt>
                <c:pt idx="4">
                  <c:v>9</c:v>
                </c:pt>
                <c:pt idx="5">
                  <c:v>10</c:v>
                </c:pt>
                <c:pt idx="6">
                  <c:v>15</c:v>
                </c:pt>
              </c:numCache>
            </c:numRef>
          </c:val>
          <c:smooth val="0"/>
          <c:extLst>
            <c:ext xmlns:c16="http://schemas.microsoft.com/office/drawing/2014/chart" uri="{C3380CC4-5D6E-409C-BE32-E72D297353CC}">
              <c16:uniqueId val="{00000006-FA11-4B12-B068-D074850E1109}"/>
            </c:ext>
          </c:extLst>
        </c:ser>
        <c:dLbls>
          <c:dLblPos val="t"/>
          <c:showLegendKey val="0"/>
          <c:showVal val="1"/>
          <c:showCatName val="0"/>
          <c:showSerName val="0"/>
          <c:showPercent val="0"/>
          <c:showBubbleSize val="0"/>
        </c:dLbls>
        <c:marker val="1"/>
        <c:smooth val="0"/>
        <c:axId val="581990368"/>
        <c:axId val="2084365408"/>
      </c:lineChart>
      <c:catAx>
        <c:axId val="58199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365408"/>
        <c:crosses val="autoZero"/>
        <c:auto val="1"/>
        <c:lblAlgn val="ctr"/>
        <c:lblOffset val="100"/>
        <c:noMultiLvlLbl val="0"/>
      </c:catAx>
      <c:valAx>
        <c:axId val="2084365408"/>
        <c:scaling>
          <c:orientation val="minMax"/>
        </c:scaling>
        <c:delete val="1"/>
        <c:axPos val="l"/>
        <c:numFmt formatCode="General" sourceLinked="1"/>
        <c:majorTickMark val="none"/>
        <c:minorTickMark val="none"/>
        <c:tickLblPos val="nextTo"/>
        <c:crossAx val="581990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[meckny_patient_dashboard.xlsm]analysis!PivotTable2</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33578867157735"/>
          <c:y val="0.15583774250440918"/>
          <c:w val="0.64316883547451309"/>
          <c:h val="0.82542293324445559"/>
        </c:manualLayout>
      </c:layout>
      <c:barChart>
        <c:barDir val="bar"/>
        <c:grouping val="clustered"/>
        <c:varyColors val="0"/>
        <c:ser>
          <c:idx val="0"/>
          <c:order val="0"/>
          <c:tx>
            <c:strRef>
              <c:f>analysis!$C$17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analysis!$B$18:$B$29</c:f>
              <c:strCache>
                <c:ptCount val="11"/>
                <c:pt idx="0">
                  <c:v>Hypothyroid</c:v>
                </c:pt>
                <c:pt idx="1">
                  <c:v>Influenza</c:v>
                </c:pt>
                <c:pt idx="2">
                  <c:v>Coronary Artery Disease</c:v>
                </c:pt>
                <c:pt idx="3">
                  <c:v>Hypertension</c:v>
                </c:pt>
                <c:pt idx="4">
                  <c:v>Anxiety Disorder</c:v>
                </c:pt>
                <c:pt idx="5">
                  <c:v>Osteoarthritis</c:v>
                </c:pt>
                <c:pt idx="6">
                  <c:v>NULL</c:v>
                </c:pt>
                <c:pt idx="7">
                  <c:v>Migraine</c:v>
                </c:pt>
                <c:pt idx="8">
                  <c:v>Type II Diabetes</c:v>
                </c:pt>
                <c:pt idx="9">
                  <c:v>Obesity</c:v>
                </c:pt>
                <c:pt idx="10">
                  <c:v>Asthma</c:v>
                </c:pt>
              </c:strCache>
            </c:strRef>
          </c:cat>
          <c:val>
            <c:numRef>
              <c:f>analysis!$C$18:$C$29</c:f>
              <c:numCache>
                <c:formatCode>General</c:formatCode>
                <c:ptCount val="11"/>
                <c:pt idx="0">
                  <c:v>4</c:v>
                </c:pt>
                <c:pt idx="1">
                  <c:v>5</c:v>
                </c:pt>
                <c:pt idx="2">
                  <c:v>5</c:v>
                </c:pt>
                <c:pt idx="3">
                  <c:v>5</c:v>
                </c:pt>
                <c:pt idx="4">
                  <c:v>6</c:v>
                </c:pt>
                <c:pt idx="5">
                  <c:v>6</c:v>
                </c:pt>
                <c:pt idx="6">
                  <c:v>6</c:v>
                </c:pt>
                <c:pt idx="7">
                  <c:v>9</c:v>
                </c:pt>
                <c:pt idx="8">
                  <c:v>9</c:v>
                </c:pt>
                <c:pt idx="9">
                  <c:v>10</c:v>
                </c:pt>
                <c:pt idx="10">
                  <c:v>12</c:v>
                </c:pt>
              </c:numCache>
            </c:numRef>
          </c:val>
          <c:extLst>
            <c:ext xmlns:c16="http://schemas.microsoft.com/office/drawing/2014/chart" uri="{C3380CC4-5D6E-409C-BE32-E72D297353CC}">
              <c16:uniqueId val="{00000000-702B-45B4-A968-577FFF5B8922}"/>
            </c:ext>
          </c:extLst>
        </c:ser>
        <c:dLbls>
          <c:dLblPos val="outEnd"/>
          <c:showLegendKey val="0"/>
          <c:showVal val="1"/>
          <c:showCatName val="0"/>
          <c:showSerName val="0"/>
          <c:showPercent val="0"/>
          <c:showBubbleSize val="0"/>
        </c:dLbls>
        <c:gapWidth val="182"/>
        <c:axId val="634493904"/>
        <c:axId val="2013228832"/>
      </c:barChart>
      <c:catAx>
        <c:axId val="634493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228832"/>
        <c:crosses val="autoZero"/>
        <c:auto val="1"/>
        <c:lblAlgn val="ctr"/>
        <c:lblOffset val="100"/>
        <c:noMultiLvlLbl val="0"/>
      </c:catAx>
      <c:valAx>
        <c:axId val="2013228832"/>
        <c:scaling>
          <c:orientation val="minMax"/>
        </c:scaling>
        <c:delete val="1"/>
        <c:axPos val="b"/>
        <c:numFmt formatCode="General" sourceLinked="1"/>
        <c:majorTickMark val="none"/>
        <c:minorTickMark val="none"/>
        <c:tickLblPos val="nextTo"/>
        <c:crossAx val="634493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alpha val="3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analysis!$C$37:$C$38</c:f>
              <c:strCache>
                <c:ptCount val="1"/>
                <c:pt idx="0">
                  <c:v>F</c:v>
                </c:pt>
              </c:strCache>
            </c:strRef>
          </c:tx>
          <c:spPr>
            <a:solidFill>
              <a:srgbClr val="7030A0">
                <a:alpha val="30000"/>
              </a:srgbClr>
            </a:solidFill>
            <a:ln>
              <a:noFill/>
            </a:ln>
            <a:effectLst/>
          </c:spPr>
          <c:invertIfNegative val="0"/>
          <c:cat>
            <c:strRef>
              <c:f>analysis!$B$39:$B$44</c:f>
              <c:strCache>
                <c:ptCount val="5"/>
                <c:pt idx="0">
                  <c:v>0-18</c:v>
                </c:pt>
                <c:pt idx="1">
                  <c:v>19-35</c:v>
                </c:pt>
                <c:pt idx="2">
                  <c:v>51-65</c:v>
                </c:pt>
                <c:pt idx="3">
                  <c:v>66+</c:v>
                </c:pt>
                <c:pt idx="4">
                  <c:v>36-50</c:v>
                </c:pt>
              </c:strCache>
            </c:strRef>
          </c:cat>
          <c:val>
            <c:numRef>
              <c:f>analysis!$C$39:$C$44</c:f>
              <c:numCache>
                <c:formatCode>General</c:formatCode>
                <c:ptCount val="5"/>
                <c:pt idx="0">
                  <c:v>9</c:v>
                </c:pt>
                <c:pt idx="1">
                  <c:v>8</c:v>
                </c:pt>
                <c:pt idx="2">
                  <c:v>11</c:v>
                </c:pt>
                <c:pt idx="3">
                  <c:v>5</c:v>
                </c:pt>
                <c:pt idx="4">
                  <c:v>6</c:v>
                </c:pt>
              </c:numCache>
            </c:numRef>
          </c:val>
          <c:extLst>
            <c:ext xmlns:c16="http://schemas.microsoft.com/office/drawing/2014/chart" uri="{C3380CC4-5D6E-409C-BE32-E72D297353CC}">
              <c16:uniqueId val="{00000000-DCCD-4D15-A2B5-49B037B9CEF6}"/>
            </c:ext>
          </c:extLst>
        </c:ser>
        <c:ser>
          <c:idx val="1"/>
          <c:order val="1"/>
          <c:tx>
            <c:strRef>
              <c:f>analysis!$D$37:$D$38</c:f>
              <c:strCache>
                <c:ptCount val="1"/>
                <c:pt idx="0">
                  <c:v>M</c:v>
                </c:pt>
              </c:strCache>
            </c:strRef>
          </c:tx>
          <c:spPr>
            <a:solidFill>
              <a:schemeClr val="accent1"/>
            </a:solidFill>
            <a:ln>
              <a:noFill/>
            </a:ln>
            <a:effectLst/>
          </c:spPr>
          <c:invertIfNegative val="0"/>
          <c:cat>
            <c:strRef>
              <c:f>analysis!$B$39:$B$44</c:f>
              <c:strCache>
                <c:ptCount val="5"/>
                <c:pt idx="0">
                  <c:v>0-18</c:v>
                </c:pt>
                <c:pt idx="1">
                  <c:v>19-35</c:v>
                </c:pt>
                <c:pt idx="2">
                  <c:v>51-65</c:v>
                </c:pt>
                <c:pt idx="3">
                  <c:v>66+</c:v>
                </c:pt>
                <c:pt idx="4">
                  <c:v>36-50</c:v>
                </c:pt>
              </c:strCache>
            </c:strRef>
          </c:cat>
          <c:val>
            <c:numRef>
              <c:f>analysis!$D$39:$D$44</c:f>
              <c:numCache>
                <c:formatCode>General</c:formatCode>
                <c:ptCount val="5"/>
                <c:pt idx="0">
                  <c:v>10</c:v>
                </c:pt>
                <c:pt idx="1">
                  <c:v>8</c:v>
                </c:pt>
                <c:pt idx="2">
                  <c:v>4</c:v>
                </c:pt>
                <c:pt idx="3">
                  <c:v>8</c:v>
                </c:pt>
                <c:pt idx="4">
                  <c:v>4</c:v>
                </c:pt>
              </c:numCache>
            </c:numRef>
          </c:val>
          <c:extLst>
            <c:ext xmlns:c16="http://schemas.microsoft.com/office/drawing/2014/chart" uri="{C3380CC4-5D6E-409C-BE32-E72D297353CC}">
              <c16:uniqueId val="{00000001-A9A3-4EDD-A451-B8BA0BC58BAB}"/>
            </c:ext>
          </c:extLst>
        </c:ser>
        <c:dLbls>
          <c:showLegendKey val="0"/>
          <c:showVal val="0"/>
          <c:showCatName val="0"/>
          <c:showSerName val="0"/>
          <c:showPercent val="0"/>
          <c:showBubbleSize val="0"/>
        </c:dLbls>
        <c:gapWidth val="219"/>
        <c:overlap val="-27"/>
        <c:axId val="674626064"/>
        <c:axId val="2084373568"/>
      </c:barChart>
      <c:catAx>
        <c:axId val="67462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373568"/>
        <c:crosses val="autoZero"/>
        <c:auto val="1"/>
        <c:lblAlgn val="ctr"/>
        <c:lblOffset val="100"/>
        <c:noMultiLvlLbl val="0"/>
      </c:catAx>
      <c:valAx>
        <c:axId val="2084373568"/>
        <c:scaling>
          <c:orientation val="minMax"/>
        </c:scaling>
        <c:delete val="1"/>
        <c:axPos val="l"/>
        <c:numFmt formatCode="General" sourceLinked="1"/>
        <c:majorTickMark val="none"/>
        <c:minorTickMark val="none"/>
        <c:tickLblPos val="nextTo"/>
        <c:crossAx val="67462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[meckny_patient_dashboard.xlsm]analysis!PivotTable5</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030A0">
              <a:alpha val="3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030A0">
              <a:alpha val="3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458050502307901"/>
          <c:y val="0.15854660347551341"/>
          <c:w val="0.59214667132125731"/>
          <c:h val="0.81617693522906798"/>
        </c:manualLayout>
      </c:layout>
      <c:barChart>
        <c:barDir val="bar"/>
        <c:grouping val="percentStacked"/>
        <c:varyColors val="0"/>
        <c:ser>
          <c:idx val="0"/>
          <c:order val="0"/>
          <c:tx>
            <c:strRef>
              <c:f>analysis!$C$70:$C$71</c:f>
              <c:strCache>
                <c:ptCount val="1"/>
                <c:pt idx="0">
                  <c:v>F</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analysis!$B$72:$B$83</c:f>
              <c:strCache>
                <c:ptCount val="11"/>
                <c:pt idx="0">
                  <c:v>Anxiety Disorder</c:v>
                </c:pt>
                <c:pt idx="1">
                  <c:v>Asthma</c:v>
                </c:pt>
                <c:pt idx="2">
                  <c:v>Coronary Artery Disease</c:v>
                </c:pt>
                <c:pt idx="3">
                  <c:v>Hypertension</c:v>
                </c:pt>
                <c:pt idx="4">
                  <c:v>Hypothyroid</c:v>
                </c:pt>
                <c:pt idx="5">
                  <c:v>Influenza</c:v>
                </c:pt>
                <c:pt idx="6">
                  <c:v>Migraine</c:v>
                </c:pt>
                <c:pt idx="7">
                  <c:v>NULL</c:v>
                </c:pt>
                <c:pt idx="8">
                  <c:v>Obesity</c:v>
                </c:pt>
                <c:pt idx="9">
                  <c:v>Osteoarthritis</c:v>
                </c:pt>
                <c:pt idx="10">
                  <c:v>Type II Diabetes</c:v>
                </c:pt>
              </c:strCache>
            </c:strRef>
          </c:cat>
          <c:val>
            <c:numRef>
              <c:f>analysis!$C$72:$C$83</c:f>
              <c:numCache>
                <c:formatCode>General</c:formatCode>
                <c:ptCount val="11"/>
                <c:pt idx="0">
                  <c:v>4</c:v>
                </c:pt>
                <c:pt idx="1">
                  <c:v>5</c:v>
                </c:pt>
                <c:pt idx="2">
                  <c:v>1</c:v>
                </c:pt>
                <c:pt idx="3">
                  <c:v>3</c:v>
                </c:pt>
                <c:pt idx="4">
                  <c:v>2</c:v>
                </c:pt>
                <c:pt idx="5">
                  <c:v>4</c:v>
                </c:pt>
                <c:pt idx="6">
                  <c:v>6</c:v>
                </c:pt>
                <c:pt idx="7">
                  <c:v>2</c:v>
                </c:pt>
                <c:pt idx="8">
                  <c:v>5</c:v>
                </c:pt>
                <c:pt idx="9">
                  <c:v>4</c:v>
                </c:pt>
                <c:pt idx="10">
                  <c:v>4</c:v>
                </c:pt>
              </c:numCache>
            </c:numRef>
          </c:val>
          <c:extLst>
            <c:ext xmlns:c16="http://schemas.microsoft.com/office/drawing/2014/chart" uri="{C3380CC4-5D6E-409C-BE32-E72D297353CC}">
              <c16:uniqueId val="{00000000-1318-492E-B8E9-FAFEEF07FB9B}"/>
            </c:ext>
          </c:extLst>
        </c:ser>
        <c:ser>
          <c:idx val="1"/>
          <c:order val="1"/>
          <c:tx>
            <c:strRef>
              <c:f>analysis!$D$70:$D$71</c:f>
              <c:strCache>
                <c:ptCount val="1"/>
                <c:pt idx="0">
                  <c:v>M</c:v>
                </c:pt>
              </c:strCache>
            </c:strRef>
          </c:tx>
          <c:spPr>
            <a:solidFill>
              <a:srgbClr val="7030A0">
                <a:alpha val="30000"/>
              </a:srgbClr>
            </a:solidFill>
            <a:ln>
              <a:noFill/>
            </a:ln>
            <a:effectLst/>
          </c:spPr>
          <c:invertIfNegative val="0"/>
          <c:dPt>
            <c:idx val="3"/>
            <c:invertIfNegative val="0"/>
            <c:bubble3D val="0"/>
            <c:extLst>
              <c:ext xmlns:c16="http://schemas.microsoft.com/office/drawing/2014/chart" uri="{C3380CC4-5D6E-409C-BE32-E72D297353CC}">
                <c16:uniqueId val="{00000000-D1BC-49C7-AC13-027AD460FEC7}"/>
              </c:ext>
            </c:extLst>
          </c:dPt>
          <c:dLbls>
            <c:dLbl>
              <c:idx val="3"/>
              <c:delete val="1"/>
              <c:extLst>
                <c:ext xmlns:c15="http://schemas.microsoft.com/office/drawing/2012/chart" uri="{CE6537A1-D6FC-4f65-9D91-7224C49458BB}"/>
                <c:ext xmlns:c16="http://schemas.microsoft.com/office/drawing/2014/chart" uri="{C3380CC4-5D6E-409C-BE32-E72D297353CC}">
                  <c16:uniqueId val="{00000000-D1BC-49C7-AC13-027AD460FEC7}"/>
                </c:ext>
              </c:extLst>
            </c:dLbl>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analysis!$B$72:$B$83</c:f>
              <c:strCache>
                <c:ptCount val="11"/>
                <c:pt idx="0">
                  <c:v>Anxiety Disorder</c:v>
                </c:pt>
                <c:pt idx="1">
                  <c:v>Asthma</c:v>
                </c:pt>
                <c:pt idx="2">
                  <c:v>Coronary Artery Disease</c:v>
                </c:pt>
                <c:pt idx="3">
                  <c:v>Hypertension</c:v>
                </c:pt>
                <c:pt idx="4">
                  <c:v>Hypothyroid</c:v>
                </c:pt>
                <c:pt idx="5">
                  <c:v>Influenza</c:v>
                </c:pt>
                <c:pt idx="6">
                  <c:v>Migraine</c:v>
                </c:pt>
                <c:pt idx="7">
                  <c:v>NULL</c:v>
                </c:pt>
                <c:pt idx="8">
                  <c:v>Obesity</c:v>
                </c:pt>
                <c:pt idx="9">
                  <c:v>Osteoarthritis</c:v>
                </c:pt>
                <c:pt idx="10">
                  <c:v>Type II Diabetes</c:v>
                </c:pt>
              </c:strCache>
            </c:strRef>
          </c:cat>
          <c:val>
            <c:numRef>
              <c:f>analysis!$D$72:$D$83</c:f>
              <c:numCache>
                <c:formatCode>General</c:formatCode>
                <c:ptCount val="11"/>
                <c:pt idx="0">
                  <c:v>2</c:v>
                </c:pt>
                <c:pt idx="1">
                  <c:v>7</c:v>
                </c:pt>
                <c:pt idx="2">
                  <c:v>4</c:v>
                </c:pt>
                <c:pt idx="3">
                  <c:v>2</c:v>
                </c:pt>
                <c:pt idx="4">
                  <c:v>2</c:v>
                </c:pt>
                <c:pt idx="5">
                  <c:v>1</c:v>
                </c:pt>
                <c:pt idx="6">
                  <c:v>3</c:v>
                </c:pt>
                <c:pt idx="7">
                  <c:v>4</c:v>
                </c:pt>
                <c:pt idx="8">
                  <c:v>5</c:v>
                </c:pt>
                <c:pt idx="9">
                  <c:v>2</c:v>
                </c:pt>
                <c:pt idx="10">
                  <c:v>5</c:v>
                </c:pt>
              </c:numCache>
            </c:numRef>
          </c:val>
          <c:extLst>
            <c:ext xmlns:c16="http://schemas.microsoft.com/office/drawing/2014/chart" uri="{C3380CC4-5D6E-409C-BE32-E72D297353CC}">
              <c16:uniqueId val="{00000002-381E-4984-A5F2-FC046E1260AB}"/>
            </c:ext>
          </c:extLst>
        </c:ser>
        <c:dLbls>
          <c:dLblPos val="ctr"/>
          <c:showLegendKey val="0"/>
          <c:showVal val="1"/>
          <c:showCatName val="0"/>
          <c:showSerName val="0"/>
          <c:showPercent val="0"/>
          <c:showBubbleSize val="0"/>
        </c:dLbls>
        <c:gapWidth val="100"/>
        <c:overlap val="100"/>
        <c:axId val="663327472"/>
        <c:axId val="2084359168"/>
      </c:barChart>
      <c:catAx>
        <c:axId val="663327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2084359168"/>
        <c:crosses val="autoZero"/>
        <c:auto val="1"/>
        <c:lblAlgn val="ctr"/>
        <c:lblOffset val="100"/>
        <c:noMultiLvlLbl val="0"/>
      </c:catAx>
      <c:valAx>
        <c:axId val="2084359168"/>
        <c:scaling>
          <c:orientation val="minMax"/>
        </c:scaling>
        <c:delete val="1"/>
        <c:axPos val="b"/>
        <c:numFmt formatCode="0%" sourceLinked="1"/>
        <c:majorTickMark val="none"/>
        <c:minorTickMark val="none"/>
        <c:tickLblPos val="nextTo"/>
        <c:crossAx val="663327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607652136266471"/>
          <c:y val="0.17171296296296298"/>
          <c:w val="0.68131179478853798"/>
          <c:h val="0.64541573812707376"/>
        </c:manualLayout>
      </c:layout>
      <c:scatterChart>
        <c:scatterStyle val="lineMarker"/>
        <c:varyColors val="0"/>
        <c:ser>
          <c:idx val="0"/>
          <c:order val="0"/>
          <c:tx>
            <c:strRef>
              <c:f>analysis!$M$50</c:f>
              <c:strCache>
                <c:ptCount val="1"/>
                <c:pt idx="0">
                  <c:v>Average of weight</c:v>
                </c:pt>
              </c:strCache>
            </c:strRef>
          </c:tx>
          <c:spPr>
            <a:ln w="19050" cap="rnd">
              <a:noFill/>
              <a:round/>
            </a:ln>
            <a:effectLst/>
          </c:spPr>
          <c:marker>
            <c:symbol val="circle"/>
            <c:size val="5"/>
            <c:spPr>
              <a:solidFill>
                <a:schemeClr val="accent1"/>
              </a:solidFill>
              <a:ln w="9525">
                <a:solidFill>
                  <a:schemeClr val="accent1"/>
                </a:solidFill>
              </a:ln>
              <a:effectLst/>
            </c:spPr>
          </c:marker>
          <c:xVal>
            <c:numRef>
              <c:f>analysis!$L$51:$L$63</c:f>
              <c:numCache>
                <c:formatCode>0.0</c:formatCode>
                <c:ptCount val="13"/>
                <c:pt idx="0">
                  <c:v>109.66666666666667</c:v>
                </c:pt>
                <c:pt idx="1">
                  <c:v>127.5</c:v>
                </c:pt>
                <c:pt idx="2">
                  <c:v>99.2</c:v>
                </c:pt>
                <c:pt idx="3">
                  <c:v>117</c:v>
                </c:pt>
                <c:pt idx="4">
                  <c:v>100.25</c:v>
                </c:pt>
                <c:pt idx="5">
                  <c:v>143.19999999999999</c:v>
                </c:pt>
                <c:pt idx="6">
                  <c:v>108.55555555555556</c:v>
                </c:pt>
                <c:pt idx="7">
                  <c:v>112.66666666666667</c:v>
                </c:pt>
                <c:pt idx="8">
                  <c:v>92.4</c:v>
                </c:pt>
                <c:pt idx="9">
                  <c:v>111.83333333333333</c:v>
                </c:pt>
                <c:pt idx="10">
                  <c:v>80.333333333333329</c:v>
                </c:pt>
                <c:pt idx="11">
                  <c:v>108.53246753246754</c:v>
                </c:pt>
                <c:pt idx="12">
                  <c:v>0</c:v>
                </c:pt>
              </c:numCache>
            </c:numRef>
          </c:xVal>
          <c:yVal>
            <c:numRef>
              <c:f>analysis!$M$51:$M$63</c:f>
              <c:numCache>
                <c:formatCode>0.0</c:formatCode>
                <c:ptCount val="13"/>
                <c:pt idx="0">
                  <c:v>54.4</c:v>
                </c:pt>
                <c:pt idx="1">
                  <c:v>64.99166666666666</c:v>
                </c:pt>
                <c:pt idx="2">
                  <c:v>69.47999999999999</c:v>
                </c:pt>
                <c:pt idx="3">
                  <c:v>55.98</c:v>
                </c:pt>
                <c:pt idx="4">
                  <c:v>71.825000000000003</c:v>
                </c:pt>
                <c:pt idx="5">
                  <c:v>74.36</c:v>
                </c:pt>
                <c:pt idx="6">
                  <c:v>40.288888888888891</c:v>
                </c:pt>
                <c:pt idx="7">
                  <c:v>72.2</c:v>
                </c:pt>
                <c:pt idx="8">
                  <c:v>90.289999999999992</c:v>
                </c:pt>
                <c:pt idx="9">
                  <c:v>71.13333333333334</c:v>
                </c:pt>
                <c:pt idx="10">
                  <c:v>58.655555555555551</c:v>
                </c:pt>
                <c:pt idx="11">
                  <c:v>65.533766233766244</c:v>
                </c:pt>
                <c:pt idx="12">
                  <c:v>0</c:v>
                </c:pt>
              </c:numCache>
            </c:numRef>
          </c:yVal>
          <c:smooth val="0"/>
          <c:extLst>
            <c:ext xmlns:c16="http://schemas.microsoft.com/office/drawing/2014/chart" uri="{C3380CC4-5D6E-409C-BE32-E72D297353CC}">
              <c16:uniqueId val="{00000000-4892-4E10-99E7-C50C93583142}"/>
            </c:ext>
          </c:extLst>
        </c:ser>
        <c:dLbls>
          <c:showLegendKey val="0"/>
          <c:showVal val="0"/>
          <c:showCatName val="0"/>
          <c:showSerName val="0"/>
          <c:showPercent val="0"/>
          <c:showBubbleSize val="0"/>
        </c:dLbls>
        <c:axId val="676275104"/>
        <c:axId val="633780128"/>
      </c:scatterChart>
      <c:valAx>
        <c:axId val="67627510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80128"/>
        <c:crosses val="autoZero"/>
        <c:crossBetween val="midCat"/>
      </c:valAx>
      <c:valAx>
        <c:axId val="633780128"/>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2751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analysis!$Q$50</c:f>
              <c:strCache>
                <c:ptCount val="1"/>
                <c:pt idx="0">
                  <c:v>Average of weight</c:v>
                </c:pt>
              </c:strCache>
            </c:strRef>
          </c:tx>
          <c:spPr>
            <a:ln w="19050" cap="rnd">
              <a:noFill/>
              <a:round/>
            </a:ln>
            <a:effectLst/>
          </c:spPr>
          <c:marker>
            <c:symbol val="circle"/>
            <c:size val="5"/>
            <c:spPr>
              <a:solidFill>
                <a:schemeClr val="accent1"/>
              </a:solidFill>
              <a:ln w="9525">
                <a:solidFill>
                  <a:schemeClr val="accent1"/>
                </a:solidFill>
              </a:ln>
              <a:effectLst/>
            </c:spPr>
          </c:marker>
          <c:xVal>
            <c:numRef>
              <c:f>analysis!$P$51:$P$63</c:f>
              <c:numCache>
                <c:formatCode>0.0</c:formatCode>
                <c:ptCount val="13"/>
                <c:pt idx="0">
                  <c:v>84.666666666666671</c:v>
                </c:pt>
                <c:pt idx="1">
                  <c:v>71.916666666666671</c:v>
                </c:pt>
                <c:pt idx="2">
                  <c:v>65.2</c:v>
                </c:pt>
                <c:pt idx="3">
                  <c:v>71.2</c:v>
                </c:pt>
                <c:pt idx="4">
                  <c:v>58.75</c:v>
                </c:pt>
                <c:pt idx="5">
                  <c:v>92</c:v>
                </c:pt>
                <c:pt idx="6">
                  <c:v>67.444444444444443</c:v>
                </c:pt>
                <c:pt idx="7">
                  <c:v>72.166666666666671</c:v>
                </c:pt>
                <c:pt idx="8">
                  <c:v>55.8</c:v>
                </c:pt>
                <c:pt idx="9">
                  <c:v>69.333333333333329</c:v>
                </c:pt>
                <c:pt idx="10">
                  <c:v>44.444444444444443</c:v>
                </c:pt>
                <c:pt idx="11">
                  <c:v>67.038961038961034</c:v>
                </c:pt>
                <c:pt idx="12">
                  <c:v>0</c:v>
                </c:pt>
              </c:numCache>
            </c:numRef>
          </c:xVal>
          <c:yVal>
            <c:numRef>
              <c:f>analysis!$Q$51:$Q$63</c:f>
              <c:numCache>
                <c:formatCode>0.0</c:formatCode>
                <c:ptCount val="13"/>
                <c:pt idx="0">
                  <c:v>54.4</c:v>
                </c:pt>
                <c:pt idx="1">
                  <c:v>64.99166666666666</c:v>
                </c:pt>
                <c:pt idx="2">
                  <c:v>69.47999999999999</c:v>
                </c:pt>
                <c:pt idx="3">
                  <c:v>55.98</c:v>
                </c:pt>
                <c:pt idx="4">
                  <c:v>71.825000000000003</c:v>
                </c:pt>
                <c:pt idx="5">
                  <c:v>74.36</c:v>
                </c:pt>
                <c:pt idx="6">
                  <c:v>40.288888888888891</c:v>
                </c:pt>
                <c:pt idx="7">
                  <c:v>72.2</c:v>
                </c:pt>
                <c:pt idx="8">
                  <c:v>90.289999999999992</c:v>
                </c:pt>
                <c:pt idx="9">
                  <c:v>71.13333333333334</c:v>
                </c:pt>
                <c:pt idx="10">
                  <c:v>58.655555555555551</c:v>
                </c:pt>
                <c:pt idx="11">
                  <c:v>65.533766233766244</c:v>
                </c:pt>
                <c:pt idx="12">
                  <c:v>0</c:v>
                </c:pt>
              </c:numCache>
            </c:numRef>
          </c:yVal>
          <c:smooth val="0"/>
          <c:extLst>
            <c:ext xmlns:c16="http://schemas.microsoft.com/office/drawing/2014/chart" uri="{C3380CC4-5D6E-409C-BE32-E72D297353CC}">
              <c16:uniqueId val="{00000000-063C-43BC-B9A2-A29700C814F9}"/>
            </c:ext>
          </c:extLst>
        </c:ser>
        <c:dLbls>
          <c:showLegendKey val="0"/>
          <c:showVal val="0"/>
          <c:showCatName val="0"/>
          <c:showSerName val="0"/>
          <c:showPercent val="0"/>
          <c:showBubbleSize val="0"/>
        </c:dLbls>
        <c:axId val="663365984"/>
        <c:axId val="633756128"/>
      </c:scatterChart>
      <c:valAx>
        <c:axId val="66336598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56128"/>
        <c:crosses val="autoZero"/>
        <c:crossBetween val="midCat"/>
      </c:valAx>
      <c:valAx>
        <c:axId val="633756128"/>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36598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[meckny_patient_dashboard.xlsm]analysis!PivotTable1</c:name>
    <c:fmtId val="7"/>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Patient</a:t>
            </a:r>
            <a:r>
              <a:rPr lang="en-US" sz="1100" b="1" baseline="0"/>
              <a:t> Admission Trend</a:t>
            </a:r>
            <a:endParaRPr lang="en-US" sz="1100" b="1"/>
          </a:p>
        </c:rich>
      </c:tx>
      <c:layout>
        <c:manualLayout>
          <c:xMode val="edge"/>
          <c:yMode val="edge"/>
          <c:x val="4.5582493677651978E-2"/>
          <c:y val="4.5977035272505733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6544391281233386E-2"/>
              <c:y val="-0.13294127502902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2.5645933014354066E-2"/>
              <c:y val="-0.1465815100706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0760233918128734E-2"/>
              <c:y val="-0.167041862633166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5">
                <a:lumMod val="60000"/>
                <a:lumOff val="40000"/>
              </a:schemeClr>
            </a:solidFill>
            <a:round/>
          </a:ln>
          <a:effectLst/>
        </c:spPr>
        <c:marker>
          <c:symbol val="circle"/>
          <c:size val="7"/>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39"/>
        <c:spPr>
          <a:ln w="28575" cap="rnd">
            <a:solidFill>
              <a:schemeClr val="accent5">
                <a:lumMod val="60000"/>
                <a:lumOff val="40000"/>
              </a:schemeClr>
            </a:solidFill>
            <a:round/>
          </a:ln>
          <a:effectLst/>
        </c:spPr>
        <c:marker>
          <c:symbol val="circle"/>
          <c:size val="7"/>
        </c:marker>
        <c:dLbl>
          <c:idx val="0"/>
          <c:layout>
            <c:manualLayout>
              <c:x val="-4.691121743753323E-2"/>
              <c:y val="-0.173861980153995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ln w="28575" cap="rnd">
            <a:solidFill>
              <a:schemeClr val="accent5">
                <a:lumMod val="60000"/>
                <a:lumOff val="40000"/>
              </a:schemeClr>
            </a:solidFill>
            <a:round/>
          </a:ln>
          <a:effectLst/>
        </c:spPr>
        <c:marker>
          <c:symbol val="circle"/>
          <c:size val="7"/>
        </c:marker>
        <c:dLbl>
          <c:idx val="0"/>
          <c:layout>
            <c:manualLayout>
              <c:x val="-4.4913322004962071E-2"/>
              <c:y val="-0.12637323422842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5">
                <a:lumMod val="60000"/>
                <a:lumOff val="40000"/>
              </a:schemeClr>
            </a:solidFill>
            <a:round/>
          </a:ln>
          <a:effectLst/>
        </c:spPr>
        <c:marker>
          <c:symbol val="circle"/>
          <c:size val="7"/>
        </c:marker>
        <c:dLbl>
          <c:idx val="0"/>
          <c:layout>
            <c:manualLayout>
              <c:x val="-4.5909261342332211E-2"/>
              <c:y val="-0.126876964626127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ln w="28575" cap="rnd">
            <a:solidFill>
              <a:schemeClr val="accent5">
                <a:lumMod val="60000"/>
                <a:lumOff val="40000"/>
              </a:schemeClr>
            </a:solidFill>
            <a:round/>
          </a:ln>
          <a:effectLst/>
        </c:spPr>
        <c:marker>
          <c:symbol val="circle"/>
          <c:size val="7"/>
        </c:marker>
        <c:dLbl>
          <c:idx val="0"/>
          <c:layout>
            <c:manualLayout>
              <c:x val="-5.5339891024260263E-2"/>
              <c:y val="-0.147337521087892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ln w="28575" cap="rnd">
            <a:solidFill>
              <a:schemeClr val="accent5">
                <a:lumMod val="60000"/>
                <a:lumOff val="40000"/>
              </a:schemeClr>
            </a:solidFill>
            <a:round/>
          </a:ln>
          <a:effectLst/>
        </c:spPr>
        <c:marker>
          <c:symbol val="circle"/>
          <c:size val="7"/>
        </c:marker>
        <c:dLbl>
          <c:idx val="0"/>
          <c:layout>
            <c:manualLayout>
              <c:x val="-5.9117490696438063E-3"/>
              <c:y val="-0.207962567758136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60000"/>
                <a:lumOff val="40000"/>
              </a:schemeClr>
            </a:solidFill>
            <a:round/>
          </a:ln>
          <a:effectLst/>
        </c:spPr>
        <c:marker>
          <c:symbol val="circle"/>
          <c:size val="7"/>
        </c:marker>
        <c:dLbl>
          <c:idx val="0"/>
          <c:layout>
            <c:manualLayout>
              <c:x val="-4.3806485911749068E-3"/>
              <c:y val="-0.17386198015399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
        <c:idx val="52"/>
        <c:spPr>
          <a:ln w="28575" cap="rnd">
            <a:solidFill>
              <a:schemeClr val="accent1"/>
            </a:solidFill>
            <a:round/>
          </a:ln>
          <a:effectLst/>
        </c:spPr>
        <c:marker>
          <c:symbol val="circle"/>
          <c:size val="7"/>
          <c:spPr>
            <a:solidFill>
              <a:schemeClr val="accent1"/>
            </a:solidFill>
            <a:ln w="9525">
              <a:solidFill>
                <a:schemeClr val="accent1"/>
              </a:solidFill>
            </a:ln>
            <a:effectLst/>
          </c:spPr>
        </c:marker>
      </c:pivotFmt>
    </c:pivotFmts>
    <c:plotArea>
      <c:layout>
        <c:manualLayout>
          <c:layoutTarget val="inner"/>
          <c:xMode val="edge"/>
          <c:yMode val="edge"/>
          <c:x val="4.4579533941236066E-2"/>
          <c:y val="0.45977035272505734"/>
          <c:w val="0.85313069908814587"/>
          <c:h val="0.38785999398005977"/>
        </c:manualLayout>
      </c:layout>
      <c:lineChart>
        <c:grouping val="standard"/>
        <c:varyColors val="0"/>
        <c:ser>
          <c:idx val="0"/>
          <c:order val="0"/>
          <c:tx>
            <c:strRef>
              <c:f>analysis!$C$4</c:f>
              <c:strCache>
                <c:ptCount val="1"/>
                <c:pt idx="0">
                  <c:v>Total</c:v>
                </c:pt>
              </c:strCache>
            </c:strRef>
          </c:tx>
          <c:spPr>
            <a:ln w="28575" cap="rnd">
              <a:solidFill>
                <a:schemeClr val="accent5">
                  <a:lumMod val="60000"/>
                  <a:lumOff val="40000"/>
                </a:schemeClr>
              </a:solidFill>
              <a:round/>
            </a:ln>
            <a:effectLst/>
          </c:spPr>
          <c:marker>
            <c:symbol val="circle"/>
            <c:size val="7"/>
            <c:spPr>
              <a:solidFill>
                <a:schemeClr val="accent5">
                  <a:lumMod val="60000"/>
                  <a:lumOff val="40000"/>
                </a:schemeClr>
              </a:solidFill>
              <a:ln w="9525">
                <a:noFill/>
              </a:ln>
              <a:effectLst/>
            </c:spPr>
          </c:marker>
          <c:dPt>
            <c:idx val="0"/>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0-36F5-4DBC-B478-3872EAD358E4}"/>
              </c:ext>
            </c:extLst>
          </c:dPt>
          <c:dPt>
            <c:idx val="1"/>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1-36F5-4DBC-B478-3872EAD358E4}"/>
              </c:ext>
            </c:extLst>
          </c:dPt>
          <c:dPt>
            <c:idx val="2"/>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2-36F5-4DBC-B478-3872EAD358E4}"/>
              </c:ext>
            </c:extLst>
          </c:dPt>
          <c:dPt>
            <c:idx val="3"/>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3-36F5-4DBC-B478-3872EAD358E4}"/>
              </c:ext>
            </c:extLst>
          </c:dPt>
          <c:dPt>
            <c:idx val="4"/>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4-36F5-4DBC-B478-3872EAD358E4}"/>
              </c:ext>
            </c:extLst>
          </c:dPt>
          <c:dPt>
            <c:idx val="5"/>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5-36F5-4DBC-B478-3872EAD358E4}"/>
              </c:ext>
            </c:extLst>
          </c:dPt>
          <c:dPt>
            <c:idx val="6"/>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36F5-4DBC-B478-3872EAD358E4}"/>
              </c:ext>
            </c:extLst>
          </c:dPt>
          <c:dPt>
            <c:idx val="7"/>
            <c:marker>
              <c:symbol val="circle"/>
              <c:size val="7"/>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7-FEC2-4FFD-BD4D-FCA2155B90F1}"/>
              </c:ext>
            </c:extLst>
          </c:dPt>
          <c:dLbls>
            <c:dLbl>
              <c:idx val="0"/>
              <c:layout>
                <c:manualLayout>
                  <c:x val="-4.3806485911749068E-3"/>
                  <c:y val="-0.1738619801539950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5-4DBC-B478-3872EAD358E4}"/>
                </c:ext>
              </c:extLst>
            </c:dLbl>
            <c:dLbl>
              <c:idx val="1"/>
              <c:layout>
                <c:manualLayout>
                  <c:x val="-5.9117490696438063E-3"/>
                  <c:y val="-0.2079625677581360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F5-4DBC-B478-3872EAD358E4}"/>
                </c:ext>
              </c:extLst>
            </c:dLbl>
            <c:dLbl>
              <c:idx val="2"/>
              <c:layout>
                <c:manualLayout>
                  <c:x val="-5.5339891024260263E-2"/>
                  <c:y val="-0.1473375210878921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6F5-4DBC-B478-3872EAD358E4}"/>
                </c:ext>
              </c:extLst>
            </c:dLbl>
            <c:dLbl>
              <c:idx val="3"/>
              <c:layout>
                <c:manualLayout>
                  <c:x val="-4.5909261342332211E-2"/>
                  <c:y val="-0.1268769646261275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6F5-4DBC-B478-3872EAD358E4}"/>
                </c:ext>
              </c:extLst>
            </c:dLbl>
            <c:dLbl>
              <c:idx val="4"/>
              <c:layout>
                <c:manualLayout>
                  <c:x val="-4.4913322004962071E-2"/>
                  <c:y val="-0.126373234228428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6F5-4DBC-B478-3872EAD358E4}"/>
                </c:ext>
              </c:extLst>
            </c:dLbl>
            <c:dLbl>
              <c:idx val="5"/>
              <c:layout>
                <c:manualLayout>
                  <c:x val="-4.691121743753323E-2"/>
                  <c:y val="-0.173861980153995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6F5-4DBC-B478-3872EAD358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analysis!$B$5:$B$12</c:f>
              <c:strCache>
                <c:ptCount val="7"/>
                <c:pt idx="0">
                  <c:v>2019</c:v>
                </c:pt>
                <c:pt idx="1">
                  <c:v>2020</c:v>
                </c:pt>
                <c:pt idx="2">
                  <c:v>2021</c:v>
                </c:pt>
                <c:pt idx="3">
                  <c:v>2022</c:v>
                </c:pt>
                <c:pt idx="4">
                  <c:v>2023</c:v>
                </c:pt>
                <c:pt idx="5">
                  <c:v>2024</c:v>
                </c:pt>
                <c:pt idx="6">
                  <c:v>NULL</c:v>
                </c:pt>
              </c:strCache>
            </c:strRef>
          </c:cat>
          <c:val>
            <c:numRef>
              <c:f>analysis!$C$5:$C$12</c:f>
              <c:numCache>
                <c:formatCode>General</c:formatCode>
                <c:ptCount val="7"/>
                <c:pt idx="0">
                  <c:v>11</c:v>
                </c:pt>
                <c:pt idx="1">
                  <c:v>8</c:v>
                </c:pt>
                <c:pt idx="2">
                  <c:v>14</c:v>
                </c:pt>
                <c:pt idx="3">
                  <c:v>10</c:v>
                </c:pt>
                <c:pt idx="4">
                  <c:v>9</c:v>
                </c:pt>
                <c:pt idx="5">
                  <c:v>10</c:v>
                </c:pt>
                <c:pt idx="6">
                  <c:v>15</c:v>
                </c:pt>
              </c:numCache>
            </c:numRef>
          </c:val>
          <c:smooth val="0"/>
          <c:extLst>
            <c:ext xmlns:c16="http://schemas.microsoft.com/office/drawing/2014/chart" uri="{C3380CC4-5D6E-409C-BE32-E72D297353CC}">
              <c16:uniqueId val="{00000007-36F5-4DBC-B478-3872EAD358E4}"/>
            </c:ext>
          </c:extLst>
        </c:ser>
        <c:dLbls>
          <c:dLblPos val="t"/>
          <c:showLegendKey val="0"/>
          <c:showVal val="1"/>
          <c:showCatName val="0"/>
          <c:showSerName val="0"/>
          <c:showPercent val="0"/>
          <c:showBubbleSize val="0"/>
        </c:dLbls>
        <c:marker val="1"/>
        <c:smooth val="0"/>
        <c:axId val="581990368"/>
        <c:axId val="2084365408"/>
      </c:lineChart>
      <c:catAx>
        <c:axId val="58199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365408"/>
        <c:crosses val="autoZero"/>
        <c:auto val="1"/>
        <c:lblAlgn val="ctr"/>
        <c:lblOffset val="100"/>
        <c:noMultiLvlLbl val="0"/>
      </c:catAx>
      <c:valAx>
        <c:axId val="2084365408"/>
        <c:scaling>
          <c:orientation val="minMax"/>
        </c:scaling>
        <c:delete val="1"/>
        <c:axPos val="l"/>
        <c:numFmt formatCode="General" sourceLinked="1"/>
        <c:majorTickMark val="none"/>
        <c:minorTickMark val="none"/>
        <c:tickLblPos val="nextTo"/>
        <c:crossAx val="581990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[meckny_patient_dashboard.xlsm]Control_Sheet!PivotTable1</c:name>
    <c:fmtId val="4"/>
  </c:pivotSource>
  <c:chart>
    <c:title>
      <c:tx>
        <c:rich>
          <a:bodyPr rot="0" spcFirstLastPara="1" vertOverflow="ellipsis" vert="horz" wrap="square" anchor="ctr" anchorCtr="1"/>
          <a:lstStyle/>
          <a:p>
            <a:pPr algn="l">
              <a:defRPr sz="1100" b="1" i="0" u="none" strike="noStrike" kern="1200" spc="0" baseline="0">
                <a:solidFill>
                  <a:schemeClr val="tx1">
                    <a:lumMod val="65000"/>
                    <a:lumOff val="35000"/>
                  </a:schemeClr>
                </a:solidFill>
                <a:latin typeface="+mn-lt"/>
                <a:ea typeface="+mn-ea"/>
                <a:cs typeface="+mn-cs"/>
              </a:defRPr>
            </a:pPr>
            <a:r>
              <a:rPr lang="en-US" sz="1100" b="1"/>
              <a:t>Risk Stratification</a:t>
            </a:r>
            <a:r>
              <a:rPr lang="en-US" sz="1100" b="1" baseline="0"/>
              <a:t> Score</a:t>
            </a:r>
            <a:endParaRPr lang="en-US" sz="1100" b="1"/>
          </a:p>
        </c:rich>
      </c:tx>
      <c:layout>
        <c:manualLayout>
          <c:xMode val="edge"/>
          <c:yMode val="edge"/>
          <c:x val="4.9898459468670484E-2"/>
          <c:y val="3.4632050371908224E-2"/>
        </c:manualLayout>
      </c:layout>
      <c:overlay val="0"/>
      <c:spPr>
        <a:noFill/>
        <a:ln>
          <a:noFill/>
        </a:ln>
        <a:effectLst/>
      </c:spPr>
      <c:txPr>
        <a:bodyPr rot="0" spcFirstLastPara="1" vertOverflow="ellipsis" vert="horz" wrap="square" anchor="ctr" anchorCtr="1"/>
        <a:lstStyle/>
        <a:p>
          <a:pPr algn="l">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rgbClr val="FFD96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3.5375059190551797E-2"/>
              <c:y val="-1.0581893148483762E-16"/>
            </c:manualLayout>
          </c:layout>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9652810661417736E-2"/>
              <c:y val="0"/>
            </c:manualLayout>
          </c:layout>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144449705826826E-2"/>
              <c:y val="5.2909465742418812E-17"/>
            </c:manualLayout>
          </c:layout>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2.3583372793701197E-2"/>
              <c:y val="0"/>
            </c:manualLayout>
          </c:layout>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42342598741422"/>
          <c:y val="0.20524338683829432"/>
          <c:w val="0.66504411346172088"/>
          <c:h val="0.77673949825721678"/>
        </c:manualLayout>
      </c:layout>
      <c:barChart>
        <c:barDir val="bar"/>
        <c:grouping val="stacked"/>
        <c:varyColors val="0"/>
        <c:ser>
          <c:idx val="0"/>
          <c:order val="0"/>
          <c:tx>
            <c:strRef>
              <c:f>Control_Sheet!$C$13:$C$14</c:f>
              <c:strCache>
                <c:ptCount val="1"/>
                <c:pt idx="0">
                  <c:v>High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Control_Sheet!$B$15:$B$20</c:f>
              <c:strCache>
                <c:ptCount val="5"/>
                <c:pt idx="0">
                  <c:v>0-18</c:v>
                </c:pt>
                <c:pt idx="1">
                  <c:v>19-35</c:v>
                </c:pt>
                <c:pt idx="2">
                  <c:v>36-50</c:v>
                </c:pt>
                <c:pt idx="3">
                  <c:v>51-65</c:v>
                </c:pt>
                <c:pt idx="4">
                  <c:v>66+</c:v>
                </c:pt>
              </c:strCache>
            </c:strRef>
          </c:cat>
          <c:val>
            <c:numRef>
              <c:f>Control_Sheet!$C$15:$C$20</c:f>
              <c:numCache>
                <c:formatCode>0.0%</c:formatCode>
                <c:ptCount val="5"/>
                <c:pt idx="0">
                  <c:v>0.47368421052631576</c:v>
                </c:pt>
                <c:pt idx="1">
                  <c:v>0.625</c:v>
                </c:pt>
                <c:pt idx="2">
                  <c:v>0.6</c:v>
                </c:pt>
                <c:pt idx="3">
                  <c:v>0.66666666666666663</c:v>
                </c:pt>
                <c:pt idx="4">
                  <c:v>0.61538461538461542</c:v>
                </c:pt>
              </c:numCache>
            </c:numRef>
          </c:val>
          <c:extLst>
            <c:ext xmlns:c16="http://schemas.microsoft.com/office/drawing/2014/chart" uri="{C3380CC4-5D6E-409C-BE32-E72D297353CC}">
              <c16:uniqueId val="{00000000-52EC-4051-B57F-F6A1C53E6907}"/>
            </c:ext>
          </c:extLst>
        </c:ser>
        <c:ser>
          <c:idx val="1"/>
          <c:order val="1"/>
          <c:tx>
            <c:strRef>
              <c:f>Control_Sheet!$D$13:$D$14</c:f>
              <c:strCache>
                <c:ptCount val="1"/>
                <c:pt idx="0">
                  <c:v>Low</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0-660B-4178-93B5-1B2AF26032B0}"/>
              </c:ext>
            </c:extLst>
          </c:dPt>
          <c:dPt>
            <c:idx val="2"/>
            <c:invertIfNegative val="0"/>
            <c:bubble3D val="0"/>
            <c:extLst>
              <c:ext xmlns:c16="http://schemas.microsoft.com/office/drawing/2014/chart" uri="{C3380CC4-5D6E-409C-BE32-E72D297353CC}">
                <c16:uniqueId val="{00000002-660B-4178-93B5-1B2AF26032B0}"/>
              </c:ext>
            </c:extLst>
          </c:dPt>
          <c:dPt>
            <c:idx val="3"/>
            <c:invertIfNegative val="0"/>
            <c:bubble3D val="0"/>
            <c:extLst>
              <c:ext xmlns:c16="http://schemas.microsoft.com/office/drawing/2014/chart" uri="{C3380CC4-5D6E-409C-BE32-E72D297353CC}">
                <c16:uniqueId val="{00000003-660B-4178-93B5-1B2AF26032B0}"/>
              </c:ext>
            </c:extLst>
          </c:dPt>
          <c:dPt>
            <c:idx val="4"/>
            <c:invertIfNegative val="0"/>
            <c:bubble3D val="0"/>
            <c:extLst>
              <c:ext xmlns:c16="http://schemas.microsoft.com/office/drawing/2014/chart" uri="{C3380CC4-5D6E-409C-BE32-E72D297353CC}">
                <c16:uniqueId val="{00000004-660B-4178-93B5-1B2AF26032B0}"/>
              </c:ext>
            </c:extLst>
          </c:dPt>
          <c:dLbls>
            <c:dLbl>
              <c:idx val="1"/>
              <c:layout>
                <c:manualLayout>
                  <c:x val="-3.5375059190551797E-2"/>
                  <c:y val="-1.0581893148483762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60B-4178-93B5-1B2AF26032B0}"/>
                </c:ext>
              </c:extLst>
            </c:dLbl>
            <c:dLbl>
              <c:idx val="2"/>
              <c:layout>
                <c:manualLayout>
                  <c:x val="-1.9652810661417736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0B-4178-93B5-1B2AF26032B0}"/>
                </c:ext>
              </c:extLst>
            </c:dLbl>
            <c:dLbl>
              <c:idx val="3"/>
              <c:layout>
                <c:manualLayout>
                  <c:x val="-3.144449705826826E-2"/>
                  <c:y val="5.2909465742418812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0B-4178-93B5-1B2AF26032B0}"/>
                </c:ext>
              </c:extLst>
            </c:dLbl>
            <c:dLbl>
              <c:idx val="4"/>
              <c:layout>
                <c:manualLayout>
                  <c:x val="-2.3583372793701197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0B-4178-93B5-1B2AF26032B0}"/>
                </c:ext>
              </c:extLst>
            </c:dLbl>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Control_Sheet!$B$15:$B$20</c:f>
              <c:strCache>
                <c:ptCount val="5"/>
                <c:pt idx="0">
                  <c:v>0-18</c:v>
                </c:pt>
                <c:pt idx="1">
                  <c:v>19-35</c:v>
                </c:pt>
                <c:pt idx="2">
                  <c:v>36-50</c:v>
                </c:pt>
                <c:pt idx="3">
                  <c:v>51-65</c:v>
                </c:pt>
                <c:pt idx="4">
                  <c:v>66+</c:v>
                </c:pt>
              </c:strCache>
            </c:strRef>
          </c:cat>
          <c:val>
            <c:numRef>
              <c:f>Control_Sheet!$D$15:$D$20</c:f>
              <c:numCache>
                <c:formatCode>0.0%</c:formatCode>
                <c:ptCount val="5"/>
                <c:pt idx="0">
                  <c:v>0.31578947368421051</c:v>
                </c:pt>
                <c:pt idx="1">
                  <c:v>0.25</c:v>
                </c:pt>
                <c:pt idx="2">
                  <c:v>0.2</c:v>
                </c:pt>
                <c:pt idx="3">
                  <c:v>0.26666666666666666</c:v>
                </c:pt>
                <c:pt idx="4">
                  <c:v>0.30769230769230771</c:v>
                </c:pt>
              </c:numCache>
            </c:numRef>
          </c:val>
          <c:extLst>
            <c:ext xmlns:c16="http://schemas.microsoft.com/office/drawing/2014/chart" uri="{C3380CC4-5D6E-409C-BE32-E72D297353CC}">
              <c16:uniqueId val="{00000001-52EC-4051-B57F-F6A1C53E6907}"/>
            </c:ext>
          </c:extLst>
        </c:ser>
        <c:ser>
          <c:idx val="2"/>
          <c:order val="2"/>
          <c:tx>
            <c:strRef>
              <c:f>Control_Sheet!$E$13:$E$14</c:f>
              <c:strCache>
                <c:ptCount val="1"/>
                <c:pt idx="0">
                  <c:v>Medium</c:v>
                </c:pt>
              </c:strCache>
            </c:strRef>
          </c:tx>
          <c:spPr>
            <a:solidFill>
              <a:schemeClr val="accent3"/>
            </a:solidFill>
            <a:ln>
              <a:noFill/>
            </a:ln>
            <a:effectLst/>
          </c:spPr>
          <c:invertIfNegative val="0"/>
          <c:dLbls>
            <c:spPr>
              <a:solidFill>
                <a:srgbClr val="FFD96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Control_Sheet!$B$15:$B$20</c:f>
              <c:strCache>
                <c:ptCount val="5"/>
                <c:pt idx="0">
                  <c:v>0-18</c:v>
                </c:pt>
                <c:pt idx="1">
                  <c:v>19-35</c:v>
                </c:pt>
                <c:pt idx="2">
                  <c:v>36-50</c:v>
                </c:pt>
                <c:pt idx="3">
                  <c:v>51-65</c:v>
                </c:pt>
                <c:pt idx="4">
                  <c:v>66+</c:v>
                </c:pt>
              </c:strCache>
            </c:strRef>
          </c:cat>
          <c:val>
            <c:numRef>
              <c:f>Control_Sheet!$E$15:$E$20</c:f>
              <c:numCache>
                <c:formatCode>0.0%</c:formatCode>
                <c:ptCount val="5"/>
                <c:pt idx="0">
                  <c:v>0.21052631578947367</c:v>
                </c:pt>
                <c:pt idx="1">
                  <c:v>0.125</c:v>
                </c:pt>
                <c:pt idx="2">
                  <c:v>0.2</c:v>
                </c:pt>
                <c:pt idx="3">
                  <c:v>6.6666666666666666E-2</c:v>
                </c:pt>
                <c:pt idx="4">
                  <c:v>7.6923076923076927E-2</c:v>
                </c:pt>
              </c:numCache>
            </c:numRef>
          </c:val>
          <c:extLst>
            <c:ext xmlns:c16="http://schemas.microsoft.com/office/drawing/2014/chart" uri="{C3380CC4-5D6E-409C-BE32-E72D297353CC}">
              <c16:uniqueId val="{00000001-7427-45D8-A1CF-4489676E2FA9}"/>
            </c:ext>
          </c:extLst>
        </c:ser>
        <c:dLbls>
          <c:dLblPos val="ctr"/>
          <c:showLegendKey val="0"/>
          <c:showVal val="1"/>
          <c:showCatName val="0"/>
          <c:showSerName val="0"/>
          <c:showPercent val="0"/>
          <c:showBubbleSize val="0"/>
        </c:dLbls>
        <c:gapWidth val="150"/>
        <c:overlap val="100"/>
        <c:axId val="97688400"/>
        <c:axId val="11159840"/>
      </c:barChart>
      <c:catAx>
        <c:axId val="97688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9840"/>
        <c:crosses val="autoZero"/>
        <c:auto val="1"/>
        <c:lblAlgn val="ctr"/>
        <c:lblOffset val="100"/>
        <c:noMultiLvlLbl val="0"/>
      </c:catAx>
      <c:valAx>
        <c:axId val="11159840"/>
        <c:scaling>
          <c:orientation val="minMax"/>
        </c:scaling>
        <c:delete val="1"/>
        <c:axPos val="b"/>
        <c:numFmt formatCode="0.0%" sourceLinked="1"/>
        <c:majorTickMark val="none"/>
        <c:minorTickMark val="none"/>
        <c:tickLblPos val="nextTo"/>
        <c:crossAx val="97688400"/>
        <c:crosses val="autoZero"/>
        <c:crossBetween val="between"/>
      </c:valAx>
      <c:spPr>
        <a:noFill/>
        <a:ln>
          <a:noFill/>
        </a:ln>
        <a:effectLst/>
      </c:spPr>
    </c:plotArea>
    <c:legend>
      <c:legendPos val="r"/>
      <c:layout>
        <c:manualLayout>
          <c:xMode val="edge"/>
          <c:yMode val="edge"/>
          <c:x val="0.79631217784523933"/>
          <c:y val="0.41006266561177468"/>
          <c:w val="0.18385838834572854"/>
          <c:h val="0.292209970212800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[meckny_patient_dashboard.xlsm]Control_Sheet!PivotTable4</c:name>
    <c:fmtId val="12"/>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i="0" u="none" strike="noStrike" baseline="0">
                <a:effectLst/>
              </a:rPr>
              <a:t>Blood Pressure Category Distribution </a:t>
            </a:r>
            <a:endParaRPr lang="en-US" sz="1100" b="1"/>
          </a:p>
        </c:rich>
      </c:tx>
      <c:layout>
        <c:manualLayout>
          <c:xMode val="edge"/>
          <c:yMode val="edge"/>
          <c:x val="5.7217830357083083E-2"/>
          <c:y val="5.2730665521499756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rgbClr val="FF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00000"/>
          </a:solidFill>
          <a:ln w="19050">
            <a:solidFill>
              <a:schemeClr val="lt1"/>
            </a:solidFill>
          </a:ln>
          <a:effectLst/>
        </c:spPr>
        <c:dLbl>
          <c:idx val="0"/>
          <c:layout>
            <c:manualLayout>
              <c:x val="0.16"/>
              <c:y val="-0.141843892419784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219047619047619"/>
              <c:y val="0.141843892419784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D966"/>
          </a:solidFill>
          <a:ln w="19050">
            <a:noFill/>
          </a:ln>
          <a:effectLst/>
        </c:spPr>
        <c:dLbl>
          <c:idx val="0"/>
          <c:layout>
            <c:manualLayout>
              <c:x val="-0.12571428571428572"/>
              <c:y val="-9.92907246938490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Control_Sheet!$C$54</c:f>
              <c:strCache>
                <c:ptCount val="1"/>
                <c:pt idx="0">
                  <c:v>Total</c:v>
                </c:pt>
              </c:strCache>
            </c:strRef>
          </c:tx>
          <c:spPr>
            <a:solidFill>
              <a:srgbClr val="FF000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107B-4AE6-A806-34B39CA0E85B}"/>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107B-4AE6-A806-34B39CA0E85B}"/>
              </c:ext>
            </c:extLst>
          </c:dPt>
          <c:dPt>
            <c:idx val="2"/>
            <c:bubble3D val="0"/>
            <c:spPr>
              <a:solidFill>
                <a:srgbClr val="FFD966"/>
              </a:solidFill>
              <a:ln w="19050">
                <a:noFill/>
              </a:ln>
              <a:effectLst/>
            </c:spPr>
            <c:extLst>
              <c:ext xmlns:c16="http://schemas.microsoft.com/office/drawing/2014/chart" uri="{C3380CC4-5D6E-409C-BE32-E72D297353CC}">
                <c16:uniqueId val="{00000005-107B-4AE6-A806-34B39CA0E85B}"/>
              </c:ext>
            </c:extLst>
          </c:dPt>
          <c:dLbls>
            <c:dLbl>
              <c:idx val="0"/>
              <c:layout>
                <c:manualLayout>
                  <c:x val="0.16"/>
                  <c:y val="-0.141843892419784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7B-4AE6-A806-34B39CA0E85B}"/>
                </c:ext>
              </c:extLst>
            </c:dLbl>
            <c:dLbl>
              <c:idx val="1"/>
              <c:layout>
                <c:manualLayout>
                  <c:x val="0.1219047619047619"/>
                  <c:y val="0.1418438924197842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07B-4AE6-A806-34B39CA0E85B}"/>
                </c:ext>
              </c:extLst>
            </c:dLbl>
            <c:dLbl>
              <c:idx val="2"/>
              <c:layout>
                <c:manualLayout>
                  <c:x val="-0.12571428571428572"/>
                  <c:y val="-9.92907246938490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07B-4AE6-A806-34B39CA0E8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Control_Sheet!$B$55:$B$58</c:f>
              <c:strCache>
                <c:ptCount val="3"/>
                <c:pt idx="0">
                  <c:v>Elevated</c:v>
                </c:pt>
                <c:pt idx="1">
                  <c:v>High</c:v>
                </c:pt>
                <c:pt idx="2">
                  <c:v>Normal</c:v>
                </c:pt>
              </c:strCache>
            </c:strRef>
          </c:cat>
          <c:val>
            <c:numRef>
              <c:f>Control_Sheet!$C$55:$C$58</c:f>
              <c:numCache>
                <c:formatCode>0.00%</c:formatCode>
                <c:ptCount val="3"/>
                <c:pt idx="0">
                  <c:v>6.4935064935064929E-2</c:v>
                </c:pt>
                <c:pt idx="1">
                  <c:v>0.38961038961038963</c:v>
                </c:pt>
                <c:pt idx="2">
                  <c:v>0.54545454545454541</c:v>
                </c:pt>
              </c:numCache>
            </c:numRef>
          </c:val>
          <c:extLst>
            <c:ext xmlns:c16="http://schemas.microsoft.com/office/drawing/2014/chart" uri="{C3380CC4-5D6E-409C-BE32-E72D297353CC}">
              <c16:uniqueId val="{00000006-107B-4AE6-A806-34B39CA0E85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[meckny_patient_dashboard.xlsm]Control_Sheet!PivotTable6</c:name>
    <c:fmtId val="16"/>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i="0" u="none" strike="noStrike" baseline="0">
                <a:effectLst/>
              </a:rPr>
              <a:t>Gender Disparity Index </a:t>
            </a:r>
            <a:endParaRPr lang="en-US" sz="1100" b="1"/>
          </a:p>
        </c:rich>
      </c:tx>
      <c:layout>
        <c:manualLayout>
          <c:xMode val="edge"/>
          <c:yMode val="edge"/>
          <c:x val="5.3257359924026589E-2"/>
          <c:y val="4.1666666666666664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60000"/>
              <a:lumOff val="40000"/>
            </a:schemeClr>
          </a:solidFill>
          <a:ln>
            <a:noFill/>
          </a:ln>
          <a:effectLst/>
        </c:spPr>
        <c:dLbl>
          <c:idx val="0"/>
          <c:layout>
            <c:manualLayout>
              <c:x val="7.5974717259730722E-3"/>
              <c:y val="0.10840103774788735"/>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layout>
            <c:manualLayout>
              <c:x val="-6.7799770813487203E-2"/>
              <c:y val="-0.15176145284704229"/>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a:noFill/>
          </a:ln>
          <a:effectLst/>
        </c:spPr>
        <c:dLbl>
          <c:idx val="0"/>
          <c:layout>
            <c:manualLayout>
              <c:x val="2.4110901031965549E-3"/>
              <c:y val="0.18970181605880287"/>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6.1666518455819434E-2"/>
              <c:y val="-5.962057076133806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layout>
            <c:manualLayout>
              <c:x val="-6.1789052641221462E-2"/>
              <c:y val="2.16802075495773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layout>
            <c:manualLayout>
              <c:x val="-6.5852045252629457E-2"/>
              <c:y val="5.420051887394367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layout>
            <c:manualLayout>
              <c:x val="-6.6062581063650302E-2"/>
              <c:y val="5.420051887394367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lumMod val="60000"/>
              <a:lumOff val="40000"/>
            </a:schemeClr>
          </a:solidFill>
          <a:ln>
            <a:noFill/>
          </a:ln>
          <a:effectLst/>
        </c:spPr>
        <c:dLbl>
          <c:idx val="0"/>
          <c:layout>
            <c:manualLayout>
              <c:x val="-2.4110901031965549E-3"/>
              <c:y val="0.135501297184859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layout>
            <c:manualLayout>
              <c:x val="-7.7072694675976966E-2"/>
              <c:y val="-4.8780466986549358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layout>
            <c:manualLayout>
              <c:x val="-6.2285435057327858E-2"/>
              <c:y val="3.7940363211760475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5">
              <a:lumMod val="60000"/>
              <a:lumOff val="40000"/>
            </a:schemeClr>
          </a:solidFill>
          <a:ln>
            <a:noFill/>
          </a:ln>
          <a:effectLst/>
        </c:spPr>
        <c:dLbl>
          <c:idx val="0"/>
          <c:layout>
            <c:manualLayout>
              <c:x val="-7.4833884735719938E-3"/>
              <c:y val="0.16802160850922546"/>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layout>
            <c:manualLayout>
              <c:x val="-5.8413580754096348E-2"/>
              <c:y val="-2.710025943697188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lumMod val="60000"/>
              <a:lumOff val="40000"/>
            </a:schemeClr>
          </a:solidFill>
          <a:ln>
            <a:noFill/>
          </a:ln>
          <a:effectLst/>
        </c:spPr>
        <c:dLbl>
          <c:idx val="0"/>
          <c:layout>
            <c:manualLayout>
              <c:x val="2.411117028728291E-3"/>
              <c:y val="-4.3360415099154941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layout>
            <c:manualLayout>
              <c:x val="-4.0988531754341431E-2"/>
              <c:y val="-3.2520311324366204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layout>
            <c:manualLayout>
              <c:x val="-6.6062478609390171E-2"/>
              <c:y val="0.14634140095964793"/>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551831216892346E-2"/>
          <c:y val="0.18760976138541646"/>
          <c:w val="0.78571120536461803"/>
          <c:h val="0.57226316187048976"/>
        </c:manualLayout>
      </c:layout>
      <c:barChart>
        <c:barDir val="col"/>
        <c:grouping val="clustered"/>
        <c:varyColors val="0"/>
        <c:ser>
          <c:idx val="0"/>
          <c:order val="0"/>
          <c:tx>
            <c:strRef>
              <c:f>Control_Sheet!$C$63:$C$64</c:f>
              <c:strCache>
                <c:ptCount val="1"/>
                <c:pt idx="0">
                  <c:v>F</c:v>
                </c:pt>
              </c:strCache>
            </c:strRef>
          </c:tx>
          <c:spPr>
            <a:solidFill>
              <a:schemeClr val="accent5">
                <a:lumMod val="60000"/>
                <a:lumOff val="40000"/>
              </a:schemeClr>
            </a:solidFill>
            <a:ln>
              <a:noFill/>
            </a:ln>
            <a:effectLst/>
          </c:spPr>
          <c:invertIfNegative val="0"/>
          <c:dPt>
            <c:idx val="1"/>
            <c:invertIfNegative val="0"/>
            <c:bubble3D val="0"/>
            <c:extLst>
              <c:ext xmlns:c16="http://schemas.microsoft.com/office/drawing/2014/chart" uri="{C3380CC4-5D6E-409C-BE32-E72D297353CC}">
                <c16:uniqueId val="{00000007-B5F1-4459-BDB2-E387F3FB240E}"/>
              </c:ext>
            </c:extLst>
          </c:dPt>
          <c:dPt>
            <c:idx val="6"/>
            <c:invertIfNegative val="0"/>
            <c:bubble3D val="0"/>
            <c:extLst>
              <c:ext xmlns:c16="http://schemas.microsoft.com/office/drawing/2014/chart" uri="{C3380CC4-5D6E-409C-BE32-E72D297353CC}">
                <c16:uniqueId val="{0000000A-B5F1-4459-BDB2-E387F3FB240E}"/>
              </c:ext>
            </c:extLst>
          </c:dPt>
          <c:dPt>
            <c:idx val="7"/>
            <c:invertIfNegative val="0"/>
            <c:bubble3D val="0"/>
            <c:extLst>
              <c:ext xmlns:c16="http://schemas.microsoft.com/office/drawing/2014/chart" uri="{C3380CC4-5D6E-409C-BE32-E72D297353CC}">
                <c16:uniqueId val="{00000002-B5F1-4459-BDB2-E387F3FB240E}"/>
              </c:ext>
            </c:extLst>
          </c:dPt>
          <c:dPt>
            <c:idx val="8"/>
            <c:invertIfNegative val="0"/>
            <c:bubble3D val="0"/>
            <c:extLst>
              <c:ext xmlns:c16="http://schemas.microsoft.com/office/drawing/2014/chart" uri="{C3380CC4-5D6E-409C-BE32-E72D297353CC}">
                <c16:uniqueId val="{0000000C-B5F1-4459-BDB2-E387F3FB240E}"/>
              </c:ext>
            </c:extLst>
          </c:dPt>
          <c:dPt>
            <c:idx val="9"/>
            <c:invertIfNegative val="0"/>
            <c:bubble3D val="0"/>
            <c:extLst>
              <c:ext xmlns:c16="http://schemas.microsoft.com/office/drawing/2014/chart" uri="{C3380CC4-5D6E-409C-BE32-E72D297353CC}">
                <c16:uniqueId val="{00000000-B5F1-4459-BDB2-E387F3FB240E}"/>
              </c:ext>
            </c:extLst>
          </c:dPt>
          <c:dLbls>
            <c:dLbl>
              <c:idx val="1"/>
              <c:layout>
                <c:manualLayout>
                  <c:x val="-2.4110901031965549E-3"/>
                  <c:y val="0.13550129718485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5F1-4459-BDB2-E387F3FB240E}"/>
                </c:ext>
              </c:extLst>
            </c:dLbl>
            <c:dLbl>
              <c:idx val="6"/>
              <c:layout>
                <c:manualLayout>
                  <c:x val="-7.4833884735719938E-3"/>
                  <c:y val="0.168021608509225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5F1-4459-BDB2-E387F3FB240E}"/>
                </c:ext>
              </c:extLst>
            </c:dLbl>
            <c:dLbl>
              <c:idx val="7"/>
              <c:layout>
                <c:manualLayout>
                  <c:x val="2.4110901031965549E-3"/>
                  <c:y val="0.189701816058802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F1-4459-BDB2-E387F3FB240E}"/>
                </c:ext>
              </c:extLst>
            </c:dLbl>
            <c:dLbl>
              <c:idx val="8"/>
              <c:layout>
                <c:manualLayout>
                  <c:x val="2.411117028728291E-3"/>
                  <c:y val="-4.3360415099154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5F1-4459-BDB2-E387F3FB240E}"/>
                </c:ext>
              </c:extLst>
            </c:dLbl>
            <c:dLbl>
              <c:idx val="9"/>
              <c:layout>
                <c:manualLayout>
                  <c:x val="7.5974717259730722E-3"/>
                  <c:y val="0.108401037747887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F1-4459-BDB2-E387F3FB240E}"/>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Control_Sheet!$B$65:$B$75</c:f>
              <c:strCache>
                <c:ptCount val="10"/>
                <c:pt idx="0">
                  <c:v>Anxiety Disorder</c:v>
                </c:pt>
                <c:pt idx="1">
                  <c:v>Asthma</c:v>
                </c:pt>
                <c:pt idx="2">
                  <c:v>Coronary Artery Disease</c:v>
                </c:pt>
                <c:pt idx="3">
                  <c:v>Hypertension</c:v>
                </c:pt>
                <c:pt idx="4">
                  <c:v>Hypothyroid</c:v>
                </c:pt>
                <c:pt idx="5">
                  <c:v>Influenza</c:v>
                </c:pt>
                <c:pt idx="6">
                  <c:v>Migraine</c:v>
                </c:pt>
                <c:pt idx="7">
                  <c:v>Obesity</c:v>
                </c:pt>
                <c:pt idx="8">
                  <c:v>Osteoarthritis</c:v>
                </c:pt>
                <c:pt idx="9">
                  <c:v>Type II Diabetes</c:v>
                </c:pt>
              </c:strCache>
            </c:strRef>
          </c:cat>
          <c:val>
            <c:numRef>
              <c:f>Control_Sheet!$C$65:$C$75</c:f>
              <c:numCache>
                <c:formatCode>0.0%</c:formatCode>
                <c:ptCount val="10"/>
                <c:pt idx="0">
                  <c:v>0.66666666666666663</c:v>
                </c:pt>
                <c:pt idx="1">
                  <c:v>0.41666666666666669</c:v>
                </c:pt>
                <c:pt idx="2">
                  <c:v>0.2</c:v>
                </c:pt>
                <c:pt idx="3">
                  <c:v>0.6</c:v>
                </c:pt>
                <c:pt idx="4">
                  <c:v>0.5</c:v>
                </c:pt>
                <c:pt idx="5">
                  <c:v>0.8</c:v>
                </c:pt>
                <c:pt idx="6">
                  <c:v>0.66666666666666663</c:v>
                </c:pt>
                <c:pt idx="7">
                  <c:v>0.5</c:v>
                </c:pt>
                <c:pt idx="8">
                  <c:v>0.66666666666666663</c:v>
                </c:pt>
                <c:pt idx="9">
                  <c:v>0.44444444444444442</c:v>
                </c:pt>
              </c:numCache>
            </c:numRef>
          </c:val>
          <c:extLst>
            <c:ext xmlns:c16="http://schemas.microsoft.com/office/drawing/2014/chart" uri="{C3380CC4-5D6E-409C-BE32-E72D297353CC}">
              <c16:uniqueId val="{00000000-70D0-43F2-B1E3-DFD6A6053E67}"/>
            </c:ext>
          </c:extLst>
        </c:ser>
        <c:dLbls>
          <c:dLblPos val="outEnd"/>
          <c:showLegendKey val="0"/>
          <c:showVal val="1"/>
          <c:showCatName val="0"/>
          <c:showSerName val="0"/>
          <c:showPercent val="0"/>
          <c:showBubbleSize val="0"/>
        </c:dLbls>
        <c:gapWidth val="43"/>
        <c:axId val="1453275551"/>
        <c:axId val="45233279"/>
      </c:barChart>
      <c:lineChart>
        <c:grouping val="standard"/>
        <c:varyColors val="0"/>
        <c:ser>
          <c:idx val="1"/>
          <c:order val="1"/>
          <c:tx>
            <c:strRef>
              <c:f>Control_Sheet!$D$63:$D$64</c:f>
              <c:strCache>
                <c:ptCount val="1"/>
                <c:pt idx="0">
                  <c:v>M</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09-B5F1-4459-BDB2-E387F3FB240E}"/>
              </c:ext>
            </c:extLst>
          </c:dPt>
          <c:dPt>
            <c:idx val="1"/>
            <c:marker>
              <c:symbol val="none"/>
            </c:marker>
            <c:bubble3D val="0"/>
            <c:extLst>
              <c:ext xmlns:c16="http://schemas.microsoft.com/office/drawing/2014/chart" uri="{C3380CC4-5D6E-409C-BE32-E72D297353CC}">
                <c16:uniqueId val="{00000008-B5F1-4459-BDB2-E387F3FB240E}"/>
              </c:ext>
            </c:extLst>
          </c:dPt>
          <c:dPt>
            <c:idx val="2"/>
            <c:marker>
              <c:symbol val="none"/>
            </c:marker>
            <c:bubble3D val="0"/>
            <c:extLst>
              <c:ext xmlns:c16="http://schemas.microsoft.com/office/drawing/2014/chart" uri="{C3380CC4-5D6E-409C-BE32-E72D297353CC}">
                <c16:uniqueId val="{00000003-B5F1-4459-BDB2-E387F3FB240E}"/>
              </c:ext>
            </c:extLst>
          </c:dPt>
          <c:dPt>
            <c:idx val="3"/>
            <c:marker>
              <c:symbol val="none"/>
            </c:marker>
            <c:bubble3D val="0"/>
            <c:extLst>
              <c:ext xmlns:c16="http://schemas.microsoft.com/office/drawing/2014/chart" uri="{C3380CC4-5D6E-409C-BE32-E72D297353CC}">
                <c16:uniqueId val="{00000006-B5F1-4459-BDB2-E387F3FB240E}"/>
              </c:ext>
            </c:extLst>
          </c:dPt>
          <c:dPt>
            <c:idx val="4"/>
            <c:marker>
              <c:symbol val="none"/>
            </c:marker>
            <c:bubble3D val="0"/>
            <c:extLst>
              <c:ext xmlns:c16="http://schemas.microsoft.com/office/drawing/2014/chart" uri="{C3380CC4-5D6E-409C-BE32-E72D297353CC}">
                <c16:uniqueId val="{0000000E-B5F1-4459-BDB2-E387F3FB240E}"/>
              </c:ext>
            </c:extLst>
          </c:dPt>
          <c:dPt>
            <c:idx val="5"/>
            <c:marker>
              <c:symbol val="none"/>
            </c:marker>
            <c:bubble3D val="0"/>
            <c:extLst>
              <c:ext xmlns:c16="http://schemas.microsoft.com/office/drawing/2014/chart" uri="{C3380CC4-5D6E-409C-BE32-E72D297353CC}">
                <c16:uniqueId val="{00000004-B5F1-4459-BDB2-E387F3FB240E}"/>
              </c:ext>
            </c:extLst>
          </c:dPt>
          <c:dPt>
            <c:idx val="6"/>
            <c:marker>
              <c:symbol val="none"/>
            </c:marker>
            <c:bubble3D val="0"/>
            <c:extLst>
              <c:ext xmlns:c16="http://schemas.microsoft.com/office/drawing/2014/chart" uri="{C3380CC4-5D6E-409C-BE32-E72D297353CC}">
                <c16:uniqueId val="{00000005-B5F1-4459-BDB2-E387F3FB240E}"/>
              </c:ext>
            </c:extLst>
          </c:dPt>
          <c:dPt>
            <c:idx val="7"/>
            <c:marker>
              <c:symbol val="none"/>
            </c:marker>
            <c:bubble3D val="0"/>
            <c:extLst>
              <c:ext xmlns:c16="http://schemas.microsoft.com/office/drawing/2014/chart" uri="{C3380CC4-5D6E-409C-BE32-E72D297353CC}">
                <c16:uniqueId val="{0000000B-B5F1-4459-BDB2-E387F3FB240E}"/>
              </c:ext>
            </c:extLst>
          </c:dPt>
          <c:dPt>
            <c:idx val="8"/>
            <c:marker>
              <c:symbol val="none"/>
            </c:marker>
            <c:bubble3D val="0"/>
            <c:extLst>
              <c:ext xmlns:c16="http://schemas.microsoft.com/office/drawing/2014/chart" uri="{C3380CC4-5D6E-409C-BE32-E72D297353CC}">
                <c16:uniqueId val="{00000001-B5F1-4459-BDB2-E387F3FB240E}"/>
              </c:ext>
            </c:extLst>
          </c:dPt>
          <c:dPt>
            <c:idx val="9"/>
            <c:marker>
              <c:symbol val="none"/>
            </c:marker>
            <c:bubble3D val="0"/>
            <c:extLst>
              <c:ext xmlns:c16="http://schemas.microsoft.com/office/drawing/2014/chart" uri="{C3380CC4-5D6E-409C-BE32-E72D297353CC}">
                <c16:uniqueId val="{0000000D-B5F1-4459-BDB2-E387F3FB240E}"/>
              </c:ext>
            </c:extLst>
          </c:dPt>
          <c:dLbls>
            <c:dLbl>
              <c:idx val="0"/>
              <c:layout>
                <c:manualLayout>
                  <c:x val="-6.2285435057327858E-2"/>
                  <c:y val="3.79403632117604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5F1-4459-BDB2-E387F3FB240E}"/>
                </c:ext>
              </c:extLst>
            </c:dLbl>
            <c:dLbl>
              <c:idx val="1"/>
              <c:layout>
                <c:manualLayout>
                  <c:x val="-7.7072694675976966E-2"/>
                  <c:y val="-4.8780466986549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5F1-4459-BDB2-E387F3FB240E}"/>
                </c:ext>
              </c:extLst>
            </c:dLbl>
            <c:dLbl>
              <c:idx val="2"/>
              <c:layout>
                <c:manualLayout>
                  <c:x val="-6.1666518455819434E-2"/>
                  <c:y val="-5.96205707613380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F1-4459-BDB2-E387F3FB240E}"/>
                </c:ext>
              </c:extLst>
            </c:dLbl>
            <c:dLbl>
              <c:idx val="3"/>
              <c:layout>
                <c:manualLayout>
                  <c:x val="-6.6062581063650302E-2"/>
                  <c:y val="5.42005188739436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5F1-4459-BDB2-E387F3FB240E}"/>
                </c:ext>
              </c:extLst>
            </c:dLbl>
            <c:dLbl>
              <c:idx val="4"/>
              <c:layout>
                <c:manualLayout>
                  <c:x val="-6.6062478609390171E-2"/>
                  <c:y val="0.146341400959647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5F1-4459-BDB2-E387F3FB240E}"/>
                </c:ext>
              </c:extLst>
            </c:dLbl>
            <c:dLbl>
              <c:idx val="5"/>
              <c:layout>
                <c:manualLayout>
                  <c:x val="-6.1789052641221462E-2"/>
                  <c:y val="2.1680207549577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5F1-4459-BDB2-E387F3FB240E}"/>
                </c:ext>
              </c:extLst>
            </c:dLbl>
            <c:dLbl>
              <c:idx val="6"/>
              <c:layout>
                <c:manualLayout>
                  <c:x val="-6.5852045252629457E-2"/>
                  <c:y val="5.42005188739436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5F1-4459-BDB2-E387F3FB240E}"/>
                </c:ext>
              </c:extLst>
            </c:dLbl>
            <c:dLbl>
              <c:idx val="7"/>
              <c:layout>
                <c:manualLayout>
                  <c:x val="-5.8413580754096348E-2"/>
                  <c:y val="-2.71002594369718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5F1-4459-BDB2-E387F3FB240E}"/>
                </c:ext>
              </c:extLst>
            </c:dLbl>
            <c:dLbl>
              <c:idx val="8"/>
              <c:layout>
                <c:manualLayout>
                  <c:x val="-6.7799770813487203E-2"/>
                  <c:y val="-0.151761452847042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5F1-4459-BDB2-E387F3FB240E}"/>
                </c:ext>
              </c:extLst>
            </c:dLbl>
            <c:dLbl>
              <c:idx val="9"/>
              <c:layout>
                <c:manualLayout>
                  <c:x val="-4.0988531754341431E-2"/>
                  <c:y val="-3.25203113243662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5F1-4459-BDB2-E387F3FB240E}"/>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Control_Sheet!$B$65:$B$75</c:f>
              <c:strCache>
                <c:ptCount val="10"/>
                <c:pt idx="0">
                  <c:v>Anxiety Disorder</c:v>
                </c:pt>
                <c:pt idx="1">
                  <c:v>Asthma</c:v>
                </c:pt>
                <c:pt idx="2">
                  <c:v>Coronary Artery Disease</c:v>
                </c:pt>
                <c:pt idx="3">
                  <c:v>Hypertension</c:v>
                </c:pt>
                <c:pt idx="4">
                  <c:v>Hypothyroid</c:v>
                </c:pt>
                <c:pt idx="5">
                  <c:v>Influenza</c:v>
                </c:pt>
                <c:pt idx="6">
                  <c:v>Migraine</c:v>
                </c:pt>
                <c:pt idx="7">
                  <c:v>Obesity</c:v>
                </c:pt>
                <c:pt idx="8">
                  <c:v>Osteoarthritis</c:v>
                </c:pt>
                <c:pt idx="9">
                  <c:v>Type II Diabetes</c:v>
                </c:pt>
              </c:strCache>
            </c:strRef>
          </c:cat>
          <c:val>
            <c:numRef>
              <c:f>Control_Sheet!$D$65:$D$75</c:f>
              <c:numCache>
                <c:formatCode>0.0%</c:formatCode>
                <c:ptCount val="10"/>
                <c:pt idx="0">
                  <c:v>0.33333333333333331</c:v>
                </c:pt>
                <c:pt idx="1">
                  <c:v>0.58333333333333337</c:v>
                </c:pt>
                <c:pt idx="2">
                  <c:v>0.8</c:v>
                </c:pt>
                <c:pt idx="3">
                  <c:v>0.4</c:v>
                </c:pt>
                <c:pt idx="4">
                  <c:v>0.5</c:v>
                </c:pt>
                <c:pt idx="5">
                  <c:v>0.2</c:v>
                </c:pt>
                <c:pt idx="6">
                  <c:v>0.33333333333333331</c:v>
                </c:pt>
                <c:pt idx="7">
                  <c:v>0.5</c:v>
                </c:pt>
                <c:pt idx="8">
                  <c:v>0.33333333333333331</c:v>
                </c:pt>
                <c:pt idx="9">
                  <c:v>0.55555555555555558</c:v>
                </c:pt>
              </c:numCache>
            </c:numRef>
          </c:val>
          <c:smooth val="0"/>
          <c:extLst>
            <c:ext xmlns:c16="http://schemas.microsoft.com/office/drawing/2014/chart" uri="{C3380CC4-5D6E-409C-BE32-E72D297353CC}">
              <c16:uniqueId val="{00000001-70D0-43F2-B1E3-DFD6A6053E67}"/>
            </c:ext>
          </c:extLst>
        </c:ser>
        <c:dLbls>
          <c:showLegendKey val="0"/>
          <c:showVal val="0"/>
          <c:showCatName val="0"/>
          <c:showSerName val="0"/>
          <c:showPercent val="0"/>
          <c:showBubbleSize val="0"/>
        </c:dLbls>
        <c:marker val="1"/>
        <c:smooth val="0"/>
        <c:axId val="951662320"/>
        <c:axId val="951852896"/>
      </c:lineChart>
      <c:catAx>
        <c:axId val="95166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51852896"/>
        <c:crosses val="autoZero"/>
        <c:auto val="1"/>
        <c:lblAlgn val="l"/>
        <c:lblOffset val="100"/>
        <c:noMultiLvlLbl val="0"/>
      </c:catAx>
      <c:valAx>
        <c:axId val="951852896"/>
        <c:scaling>
          <c:orientation val="minMax"/>
        </c:scaling>
        <c:delete val="1"/>
        <c:axPos val="l"/>
        <c:numFmt formatCode="0.0%" sourceLinked="1"/>
        <c:majorTickMark val="none"/>
        <c:minorTickMark val="none"/>
        <c:tickLblPos val="nextTo"/>
        <c:crossAx val="951662320"/>
        <c:crosses val="autoZero"/>
        <c:crossBetween val="between"/>
      </c:valAx>
      <c:valAx>
        <c:axId val="45233279"/>
        <c:scaling>
          <c:orientation val="minMax"/>
        </c:scaling>
        <c:delete val="1"/>
        <c:axPos val="r"/>
        <c:numFmt formatCode="0.0%" sourceLinked="1"/>
        <c:majorTickMark val="out"/>
        <c:minorTickMark val="none"/>
        <c:tickLblPos val="nextTo"/>
        <c:crossAx val="1453275551"/>
        <c:crosses val="max"/>
        <c:crossBetween val="between"/>
      </c:valAx>
      <c:catAx>
        <c:axId val="1453275551"/>
        <c:scaling>
          <c:orientation val="minMax"/>
        </c:scaling>
        <c:delete val="1"/>
        <c:axPos val="b"/>
        <c:numFmt formatCode="General" sourceLinked="1"/>
        <c:majorTickMark val="out"/>
        <c:minorTickMark val="none"/>
        <c:tickLblPos val="nextTo"/>
        <c:crossAx val="45233279"/>
        <c:crosses val="autoZero"/>
        <c:auto val="1"/>
        <c:lblAlgn val="ctr"/>
        <c:lblOffset val="100"/>
        <c:noMultiLvlLbl val="0"/>
      </c:catAx>
      <c:spPr>
        <a:noFill/>
        <a:ln>
          <a:noFill/>
        </a:ln>
        <a:effectLst/>
      </c:spPr>
    </c:plotArea>
    <c:legend>
      <c:legendPos val="r"/>
      <c:layout>
        <c:manualLayout>
          <c:xMode val="edge"/>
          <c:yMode val="edge"/>
          <c:x val="0.85732115972423772"/>
          <c:y val="0.17663906423444334"/>
          <c:w val="0.13890171895832856"/>
          <c:h val="0.123307460765439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[meckny_patient_dashboard.xlsm]Control_Sheet!PivotTable3</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Control_Sheet!$C$39:$C$40</c:f>
              <c:strCache>
                <c:ptCount val="1"/>
                <c:pt idx="0">
                  <c:v>Asthma</c:v>
                </c:pt>
              </c:strCache>
            </c:strRef>
          </c:tx>
          <c:spPr>
            <a:ln w="28575" cap="rnd">
              <a:solidFill>
                <a:schemeClr val="accent1"/>
              </a:solidFill>
              <a:round/>
            </a:ln>
            <a:effectLst/>
          </c:spPr>
          <c:marker>
            <c:symbol val="none"/>
          </c:marker>
          <c:cat>
            <c:strRef>
              <c:f>Control_Sheet!$B$41:$B$48</c:f>
              <c:strCache>
                <c:ptCount val="7"/>
                <c:pt idx="0">
                  <c:v>2019</c:v>
                </c:pt>
                <c:pt idx="1">
                  <c:v>2020</c:v>
                </c:pt>
                <c:pt idx="2">
                  <c:v>2021</c:v>
                </c:pt>
                <c:pt idx="3">
                  <c:v>2022</c:v>
                </c:pt>
                <c:pt idx="4">
                  <c:v>2023</c:v>
                </c:pt>
                <c:pt idx="5">
                  <c:v>2024</c:v>
                </c:pt>
                <c:pt idx="6">
                  <c:v>NULL</c:v>
                </c:pt>
              </c:strCache>
            </c:strRef>
          </c:cat>
          <c:val>
            <c:numRef>
              <c:f>Control_Sheet!$C$41:$C$48</c:f>
              <c:numCache>
                <c:formatCode>0</c:formatCode>
                <c:ptCount val="7"/>
                <c:pt idx="0">
                  <c:v>1</c:v>
                </c:pt>
                <c:pt idx="1">
                  <c:v>1</c:v>
                </c:pt>
                <c:pt idx="2">
                  <c:v>4</c:v>
                </c:pt>
                <c:pt idx="3">
                  <c:v>2</c:v>
                </c:pt>
                <c:pt idx="4">
                  <c:v>2</c:v>
                </c:pt>
                <c:pt idx="5">
                  <c:v>1</c:v>
                </c:pt>
                <c:pt idx="6">
                  <c:v>1</c:v>
                </c:pt>
              </c:numCache>
            </c:numRef>
          </c:val>
          <c:smooth val="0"/>
          <c:extLst>
            <c:ext xmlns:c16="http://schemas.microsoft.com/office/drawing/2014/chart" uri="{C3380CC4-5D6E-409C-BE32-E72D297353CC}">
              <c16:uniqueId val="{0000001C-FFCA-4183-81AE-55D673AF59A1}"/>
            </c:ext>
          </c:extLst>
        </c:ser>
        <c:ser>
          <c:idx val="1"/>
          <c:order val="1"/>
          <c:tx>
            <c:strRef>
              <c:f>Control_Sheet!$D$39:$D$40</c:f>
              <c:strCache>
                <c:ptCount val="1"/>
                <c:pt idx="0">
                  <c:v>Migraine</c:v>
                </c:pt>
              </c:strCache>
            </c:strRef>
          </c:tx>
          <c:spPr>
            <a:ln w="28575" cap="rnd">
              <a:solidFill>
                <a:schemeClr val="accent2"/>
              </a:solidFill>
              <a:round/>
            </a:ln>
            <a:effectLst/>
          </c:spPr>
          <c:marker>
            <c:symbol val="none"/>
          </c:marker>
          <c:cat>
            <c:strRef>
              <c:f>Control_Sheet!$B$41:$B$48</c:f>
              <c:strCache>
                <c:ptCount val="7"/>
                <c:pt idx="0">
                  <c:v>2019</c:v>
                </c:pt>
                <c:pt idx="1">
                  <c:v>2020</c:v>
                </c:pt>
                <c:pt idx="2">
                  <c:v>2021</c:v>
                </c:pt>
                <c:pt idx="3">
                  <c:v>2022</c:v>
                </c:pt>
                <c:pt idx="4">
                  <c:v>2023</c:v>
                </c:pt>
                <c:pt idx="5">
                  <c:v>2024</c:v>
                </c:pt>
                <c:pt idx="6">
                  <c:v>NULL</c:v>
                </c:pt>
              </c:strCache>
            </c:strRef>
          </c:cat>
          <c:val>
            <c:numRef>
              <c:f>Control_Sheet!$D$41:$D$48</c:f>
              <c:numCache>
                <c:formatCode>0</c:formatCode>
                <c:ptCount val="7"/>
                <c:pt idx="0">
                  <c:v>1</c:v>
                </c:pt>
                <c:pt idx="1">
                  <c:v>1</c:v>
                </c:pt>
                <c:pt idx="3">
                  <c:v>2</c:v>
                </c:pt>
                <c:pt idx="5">
                  <c:v>2</c:v>
                </c:pt>
                <c:pt idx="6">
                  <c:v>3</c:v>
                </c:pt>
              </c:numCache>
            </c:numRef>
          </c:val>
          <c:smooth val="0"/>
          <c:extLst>
            <c:ext xmlns:c16="http://schemas.microsoft.com/office/drawing/2014/chart" uri="{C3380CC4-5D6E-409C-BE32-E72D297353CC}">
              <c16:uniqueId val="{00000032-FFCA-4183-81AE-55D673AF59A1}"/>
            </c:ext>
          </c:extLst>
        </c:ser>
        <c:ser>
          <c:idx val="2"/>
          <c:order val="2"/>
          <c:tx>
            <c:strRef>
              <c:f>Control_Sheet!$E$39:$E$40</c:f>
              <c:strCache>
                <c:ptCount val="1"/>
                <c:pt idx="0">
                  <c:v>Obesity</c:v>
                </c:pt>
              </c:strCache>
            </c:strRef>
          </c:tx>
          <c:spPr>
            <a:ln w="28575" cap="rnd">
              <a:solidFill>
                <a:schemeClr val="accent3"/>
              </a:solidFill>
              <a:round/>
            </a:ln>
            <a:effectLst/>
          </c:spPr>
          <c:marker>
            <c:symbol val="none"/>
          </c:marker>
          <c:cat>
            <c:strRef>
              <c:f>Control_Sheet!$B$41:$B$48</c:f>
              <c:strCache>
                <c:ptCount val="7"/>
                <c:pt idx="0">
                  <c:v>2019</c:v>
                </c:pt>
                <c:pt idx="1">
                  <c:v>2020</c:v>
                </c:pt>
                <c:pt idx="2">
                  <c:v>2021</c:v>
                </c:pt>
                <c:pt idx="3">
                  <c:v>2022</c:v>
                </c:pt>
                <c:pt idx="4">
                  <c:v>2023</c:v>
                </c:pt>
                <c:pt idx="5">
                  <c:v>2024</c:v>
                </c:pt>
                <c:pt idx="6">
                  <c:v>NULL</c:v>
                </c:pt>
              </c:strCache>
            </c:strRef>
          </c:cat>
          <c:val>
            <c:numRef>
              <c:f>Control_Sheet!$E$41:$E$48</c:f>
              <c:numCache>
                <c:formatCode>0</c:formatCode>
                <c:ptCount val="7"/>
                <c:pt idx="0">
                  <c:v>2</c:v>
                </c:pt>
                <c:pt idx="2">
                  <c:v>3</c:v>
                </c:pt>
                <c:pt idx="3">
                  <c:v>2</c:v>
                </c:pt>
                <c:pt idx="6">
                  <c:v>3</c:v>
                </c:pt>
              </c:numCache>
            </c:numRef>
          </c:val>
          <c:smooth val="0"/>
          <c:extLst>
            <c:ext xmlns:c16="http://schemas.microsoft.com/office/drawing/2014/chart" uri="{C3380CC4-5D6E-409C-BE32-E72D297353CC}">
              <c16:uniqueId val="{00000033-FFCA-4183-81AE-55D673AF59A1}"/>
            </c:ext>
          </c:extLst>
        </c:ser>
        <c:ser>
          <c:idx val="3"/>
          <c:order val="3"/>
          <c:tx>
            <c:strRef>
              <c:f>Control_Sheet!$F$39:$F$40</c:f>
              <c:strCache>
                <c:ptCount val="1"/>
                <c:pt idx="0">
                  <c:v>Type II Diabetes</c:v>
                </c:pt>
              </c:strCache>
            </c:strRef>
          </c:tx>
          <c:spPr>
            <a:ln w="28575" cap="rnd">
              <a:solidFill>
                <a:schemeClr val="accent4"/>
              </a:solidFill>
              <a:round/>
            </a:ln>
            <a:effectLst/>
          </c:spPr>
          <c:marker>
            <c:symbol val="none"/>
          </c:marker>
          <c:cat>
            <c:strRef>
              <c:f>Control_Sheet!$B$41:$B$48</c:f>
              <c:strCache>
                <c:ptCount val="7"/>
                <c:pt idx="0">
                  <c:v>2019</c:v>
                </c:pt>
                <c:pt idx="1">
                  <c:v>2020</c:v>
                </c:pt>
                <c:pt idx="2">
                  <c:v>2021</c:v>
                </c:pt>
                <c:pt idx="3">
                  <c:v>2022</c:v>
                </c:pt>
                <c:pt idx="4">
                  <c:v>2023</c:v>
                </c:pt>
                <c:pt idx="5">
                  <c:v>2024</c:v>
                </c:pt>
                <c:pt idx="6">
                  <c:v>NULL</c:v>
                </c:pt>
              </c:strCache>
            </c:strRef>
          </c:cat>
          <c:val>
            <c:numRef>
              <c:f>Control_Sheet!$F$41:$F$48</c:f>
              <c:numCache>
                <c:formatCode>0</c:formatCode>
                <c:ptCount val="7"/>
                <c:pt idx="2">
                  <c:v>1</c:v>
                </c:pt>
                <c:pt idx="3">
                  <c:v>2</c:v>
                </c:pt>
                <c:pt idx="4">
                  <c:v>2</c:v>
                </c:pt>
                <c:pt idx="5">
                  <c:v>2</c:v>
                </c:pt>
                <c:pt idx="6">
                  <c:v>2</c:v>
                </c:pt>
              </c:numCache>
            </c:numRef>
          </c:val>
          <c:smooth val="0"/>
          <c:extLst>
            <c:ext xmlns:c16="http://schemas.microsoft.com/office/drawing/2014/chart" uri="{C3380CC4-5D6E-409C-BE32-E72D297353CC}">
              <c16:uniqueId val="{00000034-FFCA-4183-81AE-55D673AF59A1}"/>
            </c:ext>
          </c:extLst>
        </c:ser>
        <c:dLbls>
          <c:showLegendKey val="0"/>
          <c:showVal val="0"/>
          <c:showCatName val="0"/>
          <c:showSerName val="0"/>
          <c:showPercent val="0"/>
          <c:showBubbleSize val="0"/>
        </c:dLbls>
        <c:smooth val="0"/>
        <c:axId val="108969344"/>
        <c:axId val="46427520"/>
      </c:lineChart>
      <c:catAx>
        <c:axId val="10896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7520"/>
        <c:crosses val="autoZero"/>
        <c:auto val="1"/>
        <c:lblAlgn val="ctr"/>
        <c:lblOffset val="100"/>
        <c:noMultiLvlLbl val="0"/>
      </c:catAx>
      <c:valAx>
        <c:axId val="464275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69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Control_Sheet!$B$2" fmlaRange="work_table!$B$2:$B$78" noThreeD="1" sel="12" val="9"/>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8.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6.xml"/><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8.webp"/><Relationship Id="rId13" Type="http://schemas.openxmlformats.org/officeDocument/2006/relationships/image" Target="../media/image13.png"/><Relationship Id="rId18" Type="http://schemas.microsoft.com/office/2007/relationships/hdphoto" Target="../media/hdphoto1.wdp"/><Relationship Id="rId3" Type="http://schemas.openxmlformats.org/officeDocument/2006/relationships/image" Target="../media/image4.png"/><Relationship Id="rId21" Type="http://schemas.openxmlformats.org/officeDocument/2006/relationships/chart" Target="../charts/chart12.xml"/><Relationship Id="rId7" Type="http://schemas.openxmlformats.org/officeDocument/2006/relationships/chart" Target="../charts/chart9.xml"/><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3.png"/><Relationship Id="rId16" Type="http://schemas.openxmlformats.org/officeDocument/2006/relationships/image" Target="../media/image16.png"/><Relationship Id="rId20" Type="http://schemas.openxmlformats.org/officeDocument/2006/relationships/chart" Target="../charts/chart11.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1.png"/><Relationship Id="rId5" Type="http://schemas.openxmlformats.org/officeDocument/2006/relationships/image" Target="../media/image6.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chart" Target="../charts/chart10.xml"/><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5</xdr:col>
      <xdr:colOff>457200</xdr:colOff>
      <xdr:row>48</xdr:row>
      <xdr:rowOff>119062</xdr:rowOff>
    </xdr:from>
    <xdr:to>
      <xdr:col>9</xdr:col>
      <xdr:colOff>428625</xdr:colOff>
      <xdr:row>63</xdr:row>
      <xdr:rowOff>4762</xdr:rowOff>
    </xdr:to>
    <xdr:graphicFrame macro="">
      <xdr:nvGraphicFramePr>
        <xdr:cNvPr id="7" name="Chart 6">
          <a:extLst>
            <a:ext uri="{FF2B5EF4-FFF2-40B4-BE49-F238E27FC236}">
              <a16:creationId xmlns:a16="http://schemas.microsoft.com/office/drawing/2014/main" id="{E2D74041-7B9F-E9ED-E3EE-57D4312EC8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142875</xdr:colOff>
      <xdr:row>2</xdr:row>
      <xdr:rowOff>157162</xdr:rowOff>
    </xdr:from>
    <xdr:to>
      <xdr:col>24</xdr:col>
      <xdr:colOff>190500</xdr:colOff>
      <xdr:row>17</xdr:row>
      <xdr:rowOff>42862</xdr:rowOff>
    </xdr:to>
    <xdr:graphicFrame macro="">
      <xdr:nvGraphicFramePr>
        <xdr:cNvPr id="12" name="Chart 11">
          <a:extLst>
            <a:ext uri="{FF2B5EF4-FFF2-40B4-BE49-F238E27FC236}">
              <a16:creationId xmlns:a16="http://schemas.microsoft.com/office/drawing/2014/main" id="{C285C446-C4F0-A004-E8B6-45FECF1B13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0</xdr:row>
      <xdr:rowOff>104775</xdr:rowOff>
    </xdr:from>
    <xdr:to>
      <xdr:col>20</xdr:col>
      <xdr:colOff>495300</xdr:colOff>
      <xdr:row>33</xdr:row>
      <xdr:rowOff>28575</xdr:rowOff>
    </xdr:to>
    <xdr:sp macro="" textlink="">
      <xdr:nvSpPr>
        <xdr:cNvPr id="2" name="Rectangle 1">
          <a:extLst>
            <a:ext uri="{FF2B5EF4-FFF2-40B4-BE49-F238E27FC236}">
              <a16:creationId xmlns:a16="http://schemas.microsoft.com/office/drawing/2014/main" id="{F122C149-6750-4C66-BDD1-D48866F09FDB}"/>
            </a:ext>
          </a:extLst>
        </xdr:cNvPr>
        <xdr:cNvSpPr/>
      </xdr:nvSpPr>
      <xdr:spPr>
        <a:xfrm>
          <a:off x="190500" y="104775"/>
          <a:ext cx="12496800" cy="6210300"/>
        </a:xfrm>
        <a:prstGeom prst="rect">
          <a:avLst/>
        </a:prstGeom>
        <a:solidFill>
          <a:schemeClr val="bg1">
            <a:lumMod val="9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247652</xdr:colOff>
      <xdr:row>1</xdr:row>
      <xdr:rowOff>9525</xdr:rowOff>
    </xdr:from>
    <xdr:to>
      <xdr:col>1</xdr:col>
      <xdr:colOff>561976</xdr:colOff>
      <xdr:row>32</xdr:row>
      <xdr:rowOff>180975</xdr:rowOff>
    </xdr:to>
    <xdr:sp macro="" textlink="">
      <xdr:nvSpPr>
        <xdr:cNvPr id="3" name="Rectangle: Rounded Corners 2">
          <a:extLst>
            <a:ext uri="{FF2B5EF4-FFF2-40B4-BE49-F238E27FC236}">
              <a16:creationId xmlns:a16="http://schemas.microsoft.com/office/drawing/2014/main" id="{491C81F6-42A6-B697-9C93-67E8560784CA}"/>
            </a:ext>
          </a:extLst>
        </xdr:cNvPr>
        <xdr:cNvSpPr/>
      </xdr:nvSpPr>
      <xdr:spPr>
        <a:xfrm>
          <a:off x="247652" y="200025"/>
          <a:ext cx="923924" cy="6076950"/>
        </a:xfrm>
        <a:prstGeom prst="roundRect">
          <a:avLst>
            <a:gd name="adj" fmla="val 6349"/>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66677</xdr:colOff>
      <xdr:row>1</xdr:row>
      <xdr:rowOff>104775</xdr:rowOff>
    </xdr:from>
    <xdr:to>
      <xdr:col>2</xdr:col>
      <xdr:colOff>600075</xdr:colOff>
      <xdr:row>4</xdr:row>
      <xdr:rowOff>47625</xdr:rowOff>
    </xdr:to>
    <xdr:sp macro="" textlink="">
      <xdr:nvSpPr>
        <xdr:cNvPr id="4" name="Rectangle: Rounded Corners 3">
          <a:extLst>
            <a:ext uri="{FF2B5EF4-FFF2-40B4-BE49-F238E27FC236}">
              <a16:creationId xmlns:a16="http://schemas.microsoft.com/office/drawing/2014/main" id="{0EFC6A74-7802-53ED-32CE-E9368230D488}"/>
            </a:ext>
          </a:extLst>
        </xdr:cNvPr>
        <xdr:cNvSpPr/>
      </xdr:nvSpPr>
      <xdr:spPr>
        <a:xfrm>
          <a:off x="1285877" y="295275"/>
          <a:ext cx="533398" cy="514350"/>
        </a:xfrm>
        <a:prstGeom prst="roundRect">
          <a:avLst>
            <a:gd name="adj" fmla="val 6349"/>
          </a:avLst>
        </a:prstGeom>
        <a:solidFill>
          <a:sysClr val="window" lastClr="FFFFFF"/>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359550</xdr:colOff>
      <xdr:row>5</xdr:row>
      <xdr:rowOff>178575</xdr:rowOff>
    </xdr:from>
    <xdr:to>
      <xdr:col>22</xdr:col>
      <xdr:colOff>523875</xdr:colOff>
      <xdr:row>11</xdr:row>
      <xdr:rowOff>38100</xdr:rowOff>
    </xdr:to>
    <xdr:pic>
      <xdr:nvPicPr>
        <xdr:cNvPr id="8" name="Picture 7">
          <a:extLst>
            <a:ext uri="{FF2B5EF4-FFF2-40B4-BE49-F238E27FC236}">
              <a16:creationId xmlns:a16="http://schemas.microsoft.com/office/drawing/2014/main" id="{E6B49212-93D6-D28C-DD6C-172FA8F616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551550" y="1131075"/>
          <a:ext cx="1383525" cy="1002525"/>
        </a:xfrm>
        <a:prstGeom prst="rect">
          <a:avLst/>
        </a:prstGeom>
      </xdr:spPr>
    </xdr:pic>
    <xdr:clientData/>
  </xdr:twoCellAnchor>
  <xdr:twoCellAnchor editAs="oneCell">
    <xdr:from>
      <xdr:col>2</xdr:col>
      <xdr:colOff>147527</xdr:colOff>
      <xdr:row>1</xdr:row>
      <xdr:rowOff>152400</xdr:rowOff>
    </xdr:from>
    <xdr:to>
      <xdr:col>2</xdr:col>
      <xdr:colOff>504825</xdr:colOff>
      <xdr:row>3</xdr:row>
      <xdr:rowOff>183412</xdr:rowOff>
    </xdr:to>
    <xdr:pic>
      <xdr:nvPicPr>
        <xdr:cNvPr id="18" name="Picture 17">
          <a:extLst>
            <a:ext uri="{FF2B5EF4-FFF2-40B4-BE49-F238E27FC236}">
              <a16:creationId xmlns:a16="http://schemas.microsoft.com/office/drawing/2014/main" id="{B34FC8CF-42F8-7D5F-2641-25753754A39F}"/>
            </a:ext>
          </a:extLst>
        </xdr:cNvPr>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rcRect/>
        <a:stretch/>
      </xdr:blipFill>
      <xdr:spPr>
        <a:xfrm>
          <a:off x="1366727" y="342900"/>
          <a:ext cx="357298" cy="412012"/>
        </a:xfrm>
        <a:prstGeom prst="rect">
          <a:avLst/>
        </a:prstGeom>
        <a:noFill/>
        <a:ln>
          <a:solidFill>
            <a:schemeClr val="bg1"/>
          </a:solidFill>
        </a:ln>
      </xdr:spPr>
    </xdr:pic>
    <xdr:clientData/>
  </xdr:twoCellAnchor>
  <xdr:twoCellAnchor>
    <xdr:from>
      <xdr:col>3</xdr:col>
      <xdr:colOff>38100</xdr:colOff>
      <xdr:row>1</xdr:row>
      <xdr:rowOff>9525</xdr:rowOff>
    </xdr:from>
    <xdr:to>
      <xdr:col>8</xdr:col>
      <xdr:colOff>180975</xdr:colOff>
      <xdr:row>3</xdr:row>
      <xdr:rowOff>66675</xdr:rowOff>
    </xdr:to>
    <xdr:sp macro="" textlink="">
      <xdr:nvSpPr>
        <xdr:cNvPr id="19" name="TextBox 18">
          <a:extLst>
            <a:ext uri="{FF2B5EF4-FFF2-40B4-BE49-F238E27FC236}">
              <a16:creationId xmlns:a16="http://schemas.microsoft.com/office/drawing/2014/main" id="{9417D0BE-0D32-87B0-42A7-115062878269}"/>
            </a:ext>
          </a:extLst>
        </xdr:cNvPr>
        <xdr:cNvSpPr txBox="1"/>
      </xdr:nvSpPr>
      <xdr:spPr>
        <a:xfrm>
          <a:off x="1866900" y="200025"/>
          <a:ext cx="31908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1">
                  <a:lumMod val="50000"/>
                </a:schemeClr>
              </a:solidFill>
            </a:rPr>
            <a:t>Meckny</a:t>
          </a:r>
          <a:r>
            <a:rPr lang="en-US" sz="2000" b="1" baseline="0">
              <a:solidFill>
                <a:schemeClr val="accent1">
                  <a:lumMod val="50000"/>
                </a:schemeClr>
              </a:solidFill>
            </a:rPr>
            <a:t> Hospital Dashboard</a:t>
          </a:r>
          <a:endParaRPr lang="en-US" sz="2000" b="1">
            <a:solidFill>
              <a:schemeClr val="accent1">
                <a:lumMod val="50000"/>
              </a:schemeClr>
            </a:solidFill>
          </a:endParaRPr>
        </a:p>
      </xdr:txBody>
    </xdr:sp>
    <xdr:clientData/>
  </xdr:twoCellAnchor>
  <xdr:twoCellAnchor>
    <xdr:from>
      <xdr:col>3</xdr:col>
      <xdr:colOff>19050</xdr:colOff>
      <xdr:row>2</xdr:row>
      <xdr:rowOff>76200</xdr:rowOff>
    </xdr:from>
    <xdr:to>
      <xdr:col>7</xdr:col>
      <xdr:colOff>66675</xdr:colOff>
      <xdr:row>4</xdr:row>
      <xdr:rowOff>9526</xdr:rowOff>
    </xdr:to>
    <xdr:sp macro="" textlink="">
      <xdr:nvSpPr>
        <xdr:cNvPr id="5" name="TextBox 4">
          <a:extLst>
            <a:ext uri="{FF2B5EF4-FFF2-40B4-BE49-F238E27FC236}">
              <a16:creationId xmlns:a16="http://schemas.microsoft.com/office/drawing/2014/main" id="{ECB1ADA6-202F-8FCD-2D22-6DDA15C4B8BC}"/>
            </a:ext>
          </a:extLst>
        </xdr:cNvPr>
        <xdr:cNvSpPr txBox="1"/>
      </xdr:nvSpPr>
      <xdr:spPr>
        <a:xfrm>
          <a:off x="1847850" y="457200"/>
          <a:ext cx="2486025" cy="314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1">
                  <a:lumMod val="50000"/>
                </a:schemeClr>
              </a:solidFill>
            </a:rPr>
            <a:t>Patient</a:t>
          </a:r>
          <a:r>
            <a:rPr lang="en-US" sz="1200" b="0" baseline="0">
              <a:solidFill>
                <a:schemeClr val="accent1">
                  <a:lumMod val="50000"/>
                </a:schemeClr>
              </a:solidFill>
            </a:rPr>
            <a:t> Overview &amp; Health Insights</a:t>
          </a:r>
          <a:endParaRPr lang="en-US" sz="1200" b="0">
            <a:solidFill>
              <a:schemeClr val="accent1">
                <a:lumMod val="50000"/>
              </a:schemeClr>
            </a:solidFill>
          </a:endParaRPr>
        </a:p>
      </xdr:txBody>
    </xdr:sp>
    <xdr:clientData/>
  </xdr:twoCellAnchor>
  <xdr:twoCellAnchor>
    <xdr:from>
      <xdr:col>2</xdr:col>
      <xdr:colOff>57152</xdr:colOff>
      <xdr:row>5</xdr:row>
      <xdr:rowOff>19050</xdr:rowOff>
    </xdr:from>
    <xdr:to>
      <xdr:col>5</xdr:col>
      <xdr:colOff>381000</xdr:colOff>
      <xdr:row>10</xdr:row>
      <xdr:rowOff>28576</xdr:rowOff>
    </xdr:to>
    <xdr:sp macro="" textlink="">
      <xdr:nvSpPr>
        <xdr:cNvPr id="7" name="Rectangle: Rounded Corners 6">
          <a:extLst>
            <a:ext uri="{FF2B5EF4-FFF2-40B4-BE49-F238E27FC236}">
              <a16:creationId xmlns:a16="http://schemas.microsoft.com/office/drawing/2014/main" id="{9338AFE2-0CC3-FF8C-172A-B4020788CCAD}"/>
            </a:ext>
          </a:extLst>
        </xdr:cNvPr>
        <xdr:cNvSpPr/>
      </xdr:nvSpPr>
      <xdr:spPr>
        <a:xfrm>
          <a:off x="1276352" y="97155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490539</xdr:colOff>
      <xdr:row>5</xdr:row>
      <xdr:rowOff>19050</xdr:rowOff>
    </xdr:from>
    <xdr:to>
      <xdr:col>9</xdr:col>
      <xdr:colOff>204787</xdr:colOff>
      <xdr:row>10</xdr:row>
      <xdr:rowOff>28576</xdr:rowOff>
    </xdr:to>
    <xdr:sp macro="" textlink="">
      <xdr:nvSpPr>
        <xdr:cNvPr id="9" name="Rectangle: Rounded Corners 8">
          <a:extLst>
            <a:ext uri="{FF2B5EF4-FFF2-40B4-BE49-F238E27FC236}">
              <a16:creationId xmlns:a16="http://schemas.microsoft.com/office/drawing/2014/main" id="{49BF47D6-28AE-D135-0E04-0988214C9C78}"/>
            </a:ext>
          </a:extLst>
        </xdr:cNvPr>
        <xdr:cNvSpPr/>
      </xdr:nvSpPr>
      <xdr:spPr>
        <a:xfrm>
          <a:off x="3538539" y="97155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314326</xdr:colOff>
      <xdr:row>5</xdr:row>
      <xdr:rowOff>19050</xdr:rowOff>
    </xdr:from>
    <xdr:to>
      <xdr:col>13</xdr:col>
      <xdr:colOff>28574</xdr:colOff>
      <xdr:row>10</xdr:row>
      <xdr:rowOff>28576</xdr:rowOff>
    </xdr:to>
    <xdr:sp macro="" textlink="">
      <xdr:nvSpPr>
        <xdr:cNvPr id="11" name="Rectangle: Rounded Corners 10">
          <a:extLst>
            <a:ext uri="{FF2B5EF4-FFF2-40B4-BE49-F238E27FC236}">
              <a16:creationId xmlns:a16="http://schemas.microsoft.com/office/drawing/2014/main" id="{FEBCCC4B-7FB7-CD1F-3BFD-FA5BFB5ED479}"/>
            </a:ext>
          </a:extLst>
        </xdr:cNvPr>
        <xdr:cNvSpPr/>
      </xdr:nvSpPr>
      <xdr:spPr>
        <a:xfrm>
          <a:off x="5800726" y="97155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138113</xdr:colOff>
      <xdr:row>5</xdr:row>
      <xdr:rowOff>19050</xdr:rowOff>
    </xdr:from>
    <xdr:to>
      <xdr:col>16</xdr:col>
      <xdr:colOff>461961</xdr:colOff>
      <xdr:row>10</xdr:row>
      <xdr:rowOff>28576</xdr:rowOff>
    </xdr:to>
    <xdr:sp macro="" textlink="">
      <xdr:nvSpPr>
        <xdr:cNvPr id="13" name="Rectangle: Rounded Corners 12">
          <a:extLst>
            <a:ext uri="{FF2B5EF4-FFF2-40B4-BE49-F238E27FC236}">
              <a16:creationId xmlns:a16="http://schemas.microsoft.com/office/drawing/2014/main" id="{0CFEB0AB-ACB3-3270-3B01-7BA32D50AE93}"/>
            </a:ext>
          </a:extLst>
        </xdr:cNvPr>
        <xdr:cNvSpPr/>
      </xdr:nvSpPr>
      <xdr:spPr>
        <a:xfrm>
          <a:off x="8062913" y="97155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571502</xdr:colOff>
      <xdr:row>5</xdr:row>
      <xdr:rowOff>19050</xdr:rowOff>
    </xdr:from>
    <xdr:to>
      <xdr:col>20</xdr:col>
      <xdr:colOff>285750</xdr:colOff>
      <xdr:row>10</xdr:row>
      <xdr:rowOff>28576</xdr:rowOff>
    </xdr:to>
    <xdr:sp macro="" textlink="">
      <xdr:nvSpPr>
        <xdr:cNvPr id="15" name="Rectangle: Rounded Corners 14">
          <a:extLst>
            <a:ext uri="{FF2B5EF4-FFF2-40B4-BE49-F238E27FC236}">
              <a16:creationId xmlns:a16="http://schemas.microsoft.com/office/drawing/2014/main" id="{F1F1636C-9077-2DDD-C6A7-2BF70FD13552}"/>
            </a:ext>
          </a:extLst>
        </xdr:cNvPr>
        <xdr:cNvSpPr/>
      </xdr:nvSpPr>
      <xdr:spPr>
        <a:xfrm>
          <a:off x="10325102" y="97155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238125</xdr:colOff>
      <xdr:row>5</xdr:row>
      <xdr:rowOff>180975</xdr:rowOff>
    </xdr:from>
    <xdr:to>
      <xdr:col>3</xdr:col>
      <xdr:colOff>266700</xdr:colOff>
      <xdr:row>9</xdr:row>
      <xdr:rowOff>57150</xdr:rowOff>
    </xdr:to>
    <xdr:sp macro="" textlink="">
      <xdr:nvSpPr>
        <xdr:cNvPr id="17" name="Oval 16">
          <a:extLst>
            <a:ext uri="{FF2B5EF4-FFF2-40B4-BE49-F238E27FC236}">
              <a16:creationId xmlns:a16="http://schemas.microsoft.com/office/drawing/2014/main" id="{63925422-A81A-1086-4333-C9492615F371}"/>
            </a:ext>
          </a:extLst>
        </xdr:cNvPr>
        <xdr:cNvSpPr/>
      </xdr:nvSpPr>
      <xdr:spPr>
        <a:xfrm>
          <a:off x="1457325" y="1133475"/>
          <a:ext cx="638175" cy="638175"/>
        </a:xfrm>
        <a:prstGeom prst="ellipse">
          <a:avLst/>
        </a:prstGeom>
        <a:solidFill>
          <a:srgbClr val="DAE3F3">
            <a:alpha val="69804"/>
          </a:srgbClr>
        </a:solidFill>
        <a:ln>
          <a:solidFill>
            <a:schemeClr val="accent5">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66675</xdr:colOff>
      <xdr:row>6</xdr:row>
      <xdr:rowOff>0</xdr:rowOff>
    </xdr:from>
    <xdr:to>
      <xdr:col>7</xdr:col>
      <xdr:colOff>95250</xdr:colOff>
      <xdr:row>9</xdr:row>
      <xdr:rowOff>66675</xdr:rowOff>
    </xdr:to>
    <xdr:sp macro="" textlink="">
      <xdr:nvSpPr>
        <xdr:cNvPr id="20" name="Oval 19">
          <a:extLst>
            <a:ext uri="{FF2B5EF4-FFF2-40B4-BE49-F238E27FC236}">
              <a16:creationId xmlns:a16="http://schemas.microsoft.com/office/drawing/2014/main" id="{FC65BD12-B265-1889-4C11-DDF07184F408}"/>
            </a:ext>
          </a:extLst>
        </xdr:cNvPr>
        <xdr:cNvSpPr/>
      </xdr:nvSpPr>
      <xdr:spPr>
        <a:xfrm>
          <a:off x="3724275" y="1143000"/>
          <a:ext cx="638175" cy="638175"/>
        </a:xfrm>
        <a:prstGeom prst="ellipse">
          <a:avLst/>
        </a:prstGeom>
        <a:solidFill>
          <a:srgbClr val="92D050">
            <a:alpha val="30196"/>
          </a:srgbClr>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504825</xdr:colOff>
      <xdr:row>6</xdr:row>
      <xdr:rowOff>9525</xdr:rowOff>
    </xdr:from>
    <xdr:to>
      <xdr:col>10</xdr:col>
      <xdr:colOff>533400</xdr:colOff>
      <xdr:row>9</xdr:row>
      <xdr:rowOff>76200</xdr:rowOff>
    </xdr:to>
    <xdr:sp macro="" textlink="">
      <xdr:nvSpPr>
        <xdr:cNvPr id="21" name="Oval 20">
          <a:extLst>
            <a:ext uri="{FF2B5EF4-FFF2-40B4-BE49-F238E27FC236}">
              <a16:creationId xmlns:a16="http://schemas.microsoft.com/office/drawing/2014/main" id="{26BF37B4-024C-297A-9CF5-F97351662BD0}"/>
            </a:ext>
          </a:extLst>
        </xdr:cNvPr>
        <xdr:cNvSpPr/>
      </xdr:nvSpPr>
      <xdr:spPr>
        <a:xfrm>
          <a:off x="5991225" y="1152525"/>
          <a:ext cx="638175" cy="638175"/>
        </a:xfrm>
        <a:prstGeom prst="ellipse">
          <a:avLst/>
        </a:prstGeom>
        <a:solidFill>
          <a:srgbClr val="FFFF00">
            <a:alpha val="20000"/>
          </a:srgbClr>
        </a:solidFill>
        <a:ln>
          <a:solidFill>
            <a:srgbClr val="FFD966">
              <a:alpha val="69804"/>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6</xdr:row>
      <xdr:rowOff>19050</xdr:rowOff>
    </xdr:from>
    <xdr:to>
      <xdr:col>14</xdr:col>
      <xdr:colOff>361950</xdr:colOff>
      <xdr:row>9</xdr:row>
      <xdr:rowOff>85725</xdr:rowOff>
    </xdr:to>
    <xdr:sp macro="" textlink="">
      <xdr:nvSpPr>
        <xdr:cNvPr id="22" name="Oval 21">
          <a:extLst>
            <a:ext uri="{FF2B5EF4-FFF2-40B4-BE49-F238E27FC236}">
              <a16:creationId xmlns:a16="http://schemas.microsoft.com/office/drawing/2014/main" id="{F2D3D71A-88F5-0E5B-CF28-B81AB05E6BF9}"/>
            </a:ext>
          </a:extLst>
        </xdr:cNvPr>
        <xdr:cNvSpPr/>
      </xdr:nvSpPr>
      <xdr:spPr>
        <a:xfrm>
          <a:off x="8258175" y="1162050"/>
          <a:ext cx="638175" cy="638175"/>
        </a:xfrm>
        <a:prstGeom prst="ellipse">
          <a:avLst/>
        </a:prstGeom>
        <a:solidFill>
          <a:srgbClr val="7030A0">
            <a:alpha val="10196"/>
          </a:srgbClr>
        </a:solidFill>
        <a:ln>
          <a:solidFill>
            <a:srgbClr val="7030A0">
              <a:alpha val="4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161925</xdr:colOff>
      <xdr:row>6</xdr:row>
      <xdr:rowOff>28575</xdr:rowOff>
    </xdr:from>
    <xdr:to>
      <xdr:col>18</xdr:col>
      <xdr:colOff>190500</xdr:colOff>
      <xdr:row>9</xdr:row>
      <xdr:rowOff>95250</xdr:rowOff>
    </xdr:to>
    <xdr:sp macro="" textlink="">
      <xdr:nvSpPr>
        <xdr:cNvPr id="23" name="Oval 22">
          <a:extLst>
            <a:ext uri="{FF2B5EF4-FFF2-40B4-BE49-F238E27FC236}">
              <a16:creationId xmlns:a16="http://schemas.microsoft.com/office/drawing/2014/main" id="{5EA7109A-4C70-2177-D842-17AC7FDB7A81}"/>
            </a:ext>
          </a:extLst>
        </xdr:cNvPr>
        <xdr:cNvSpPr/>
      </xdr:nvSpPr>
      <xdr:spPr>
        <a:xfrm>
          <a:off x="10525125" y="1171575"/>
          <a:ext cx="638175" cy="638175"/>
        </a:xfrm>
        <a:prstGeom prst="ellipse">
          <a:avLst/>
        </a:prstGeom>
        <a:solidFill>
          <a:srgbClr val="FF0000">
            <a:alpha val="12941"/>
          </a:srgbClr>
        </a:solidFill>
        <a:ln>
          <a:solidFill>
            <a:srgbClr val="FF0000">
              <a:alpha val="34902"/>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195226</xdr:colOff>
      <xdr:row>6</xdr:row>
      <xdr:rowOff>133350</xdr:rowOff>
    </xdr:from>
    <xdr:to>
      <xdr:col>6</xdr:col>
      <xdr:colOff>600075</xdr:colOff>
      <xdr:row>8</xdr:row>
      <xdr:rowOff>104775</xdr:rowOff>
    </xdr:to>
    <xdr:pic>
      <xdr:nvPicPr>
        <xdr:cNvPr id="29" name="Picture 28">
          <a:extLst>
            <a:ext uri="{FF2B5EF4-FFF2-40B4-BE49-F238E27FC236}">
              <a16:creationId xmlns:a16="http://schemas.microsoft.com/office/drawing/2014/main" id="{D1623DE5-BC72-712F-E17A-B36AEEDE223B}"/>
            </a:ext>
          </a:extLst>
        </xdr:cNvPr>
        <xdr:cNvPicPr>
          <a:picLocks noChangeAspect="1"/>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852826" y="1276350"/>
          <a:ext cx="404849" cy="352425"/>
        </a:xfrm>
        <a:prstGeom prst="rect">
          <a:avLst/>
        </a:prstGeom>
      </xdr:spPr>
    </xdr:pic>
    <xdr:clientData/>
  </xdr:twoCellAnchor>
  <xdr:twoCellAnchor editAs="oneCell">
    <xdr:from>
      <xdr:col>2</xdr:col>
      <xdr:colOff>354751</xdr:colOff>
      <xdr:row>6</xdr:row>
      <xdr:rowOff>76200</xdr:rowOff>
    </xdr:from>
    <xdr:to>
      <xdr:col>3</xdr:col>
      <xdr:colOff>123824</xdr:colOff>
      <xdr:row>8</xdr:row>
      <xdr:rowOff>152400</xdr:rowOff>
    </xdr:to>
    <xdr:pic>
      <xdr:nvPicPr>
        <xdr:cNvPr id="31" name="Picture 30">
          <a:extLst>
            <a:ext uri="{FF2B5EF4-FFF2-40B4-BE49-F238E27FC236}">
              <a16:creationId xmlns:a16="http://schemas.microsoft.com/office/drawing/2014/main" id="{3957FEA7-D903-103B-BE28-ED29C856BA18}"/>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573951" y="1219200"/>
          <a:ext cx="378673" cy="457200"/>
        </a:xfrm>
        <a:prstGeom prst="rect">
          <a:avLst/>
        </a:prstGeom>
      </xdr:spPr>
    </xdr:pic>
    <xdr:clientData/>
  </xdr:twoCellAnchor>
  <xdr:twoCellAnchor editAs="oneCell">
    <xdr:from>
      <xdr:col>10</xdr:col>
      <xdr:colOff>28575</xdr:colOff>
      <xdr:row>6</xdr:row>
      <xdr:rowOff>154725</xdr:rowOff>
    </xdr:from>
    <xdr:to>
      <xdr:col>10</xdr:col>
      <xdr:colOff>400050</xdr:colOff>
      <xdr:row>8</xdr:row>
      <xdr:rowOff>152400</xdr:rowOff>
    </xdr:to>
    <xdr:pic>
      <xdr:nvPicPr>
        <xdr:cNvPr id="12" name="Picture 11">
          <a:extLst>
            <a:ext uri="{FF2B5EF4-FFF2-40B4-BE49-F238E27FC236}">
              <a16:creationId xmlns:a16="http://schemas.microsoft.com/office/drawing/2014/main" id="{99EC5798-AD64-DB91-39D9-AB2B9818793B}"/>
            </a:ext>
          </a:extLst>
        </xdr:cNvPr>
        <xdr:cNvPicPr>
          <a:picLocks noChangeAspect="1"/>
        </xdr:cNvPicPr>
      </xdr:nvPicPr>
      <xdr:blipFill>
        <a:blip xmlns:r="http://schemas.openxmlformats.org/officeDocument/2006/relationships" r:embed="rId5"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6124575" y="1297725"/>
          <a:ext cx="371475" cy="378675"/>
        </a:xfrm>
        <a:prstGeom prst="rect">
          <a:avLst/>
        </a:prstGeom>
      </xdr:spPr>
    </xdr:pic>
    <xdr:clientData/>
  </xdr:twoCellAnchor>
  <xdr:twoCellAnchor editAs="oneCell">
    <xdr:from>
      <xdr:col>13</xdr:col>
      <xdr:colOff>419100</xdr:colOff>
      <xdr:row>6</xdr:row>
      <xdr:rowOff>171450</xdr:rowOff>
    </xdr:from>
    <xdr:to>
      <xdr:col>14</xdr:col>
      <xdr:colOff>247650</xdr:colOff>
      <xdr:row>8</xdr:row>
      <xdr:rowOff>133350</xdr:rowOff>
    </xdr:to>
    <xdr:pic>
      <xdr:nvPicPr>
        <xdr:cNvPr id="33" name="Picture 32">
          <a:extLst>
            <a:ext uri="{FF2B5EF4-FFF2-40B4-BE49-F238E27FC236}">
              <a16:creationId xmlns:a16="http://schemas.microsoft.com/office/drawing/2014/main" id="{0DA650FA-22C7-25F7-1FD3-E9ABC62DC49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43900" y="1314450"/>
          <a:ext cx="438150" cy="342900"/>
        </a:xfrm>
        <a:prstGeom prst="rect">
          <a:avLst/>
        </a:prstGeom>
        <a:noFill/>
      </xdr:spPr>
    </xdr:pic>
    <xdr:clientData/>
  </xdr:twoCellAnchor>
  <xdr:twoCellAnchor editAs="oneCell">
    <xdr:from>
      <xdr:col>17</xdr:col>
      <xdr:colOff>292874</xdr:colOff>
      <xdr:row>6</xdr:row>
      <xdr:rowOff>169049</xdr:rowOff>
    </xdr:from>
    <xdr:to>
      <xdr:col>18</xdr:col>
      <xdr:colOff>47625</xdr:colOff>
      <xdr:row>8</xdr:row>
      <xdr:rowOff>142875</xdr:rowOff>
    </xdr:to>
    <xdr:pic>
      <xdr:nvPicPr>
        <xdr:cNvPr id="35" name="Picture 34">
          <a:extLst>
            <a:ext uri="{FF2B5EF4-FFF2-40B4-BE49-F238E27FC236}">
              <a16:creationId xmlns:a16="http://schemas.microsoft.com/office/drawing/2014/main" id="{73D8A5B6-CA02-B18F-3172-A132308C575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56074" y="1312049"/>
          <a:ext cx="364351" cy="354826"/>
        </a:xfrm>
        <a:prstGeom prst="rect">
          <a:avLst/>
        </a:prstGeom>
      </xdr:spPr>
    </xdr:pic>
    <xdr:clientData/>
  </xdr:twoCellAnchor>
  <xdr:twoCellAnchor>
    <xdr:from>
      <xdr:col>2</xdr:col>
      <xdr:colOff>76200</xdr:colOff>
      <xdr:row>10</xdr:row>
      <xdr:rowOff>171450</xdr:rowOff>
    </xdr:from>
    <xdr:to>
      <xdr:col>8</xdr:col>
      <xdr:colOff>238125</xdr:colOff>
      <xdr:row>20</xdr:row>
      <xdr:rowOff>128588</xdr:rowOff>
    </xdr:to>
    <xdr:graphicFrame macro="">
      <xdr:nvGraphicFramePr>
        <xdr:cNvPr id="37" name="Chart 36">
          <a:extLst>
            <a:ext uri="{FF2B5EF4-FFF2-40B4-BE49-F238E27FC236}">
              <a16:creationId xmlns:a16="http://schemas.microsoft.com/office/drawing/2014/main" id="{EFE6A9E2-732E-420C-B69D-4C52369A9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361950</xdr:colOff>
      <xdr:row>11</xdr:row>
      <xdr:rowOff>19050</xdr:rowOff>
    </xdr:from>
    <xdr:to>
      <xdr:col>14</xdr:col>
      <xdr:colOff>542925</xdr:colOff>
      <xdr:row>20</xdr:row>
      <xdr:rowOff>104775</xdr:rowOff>
    </xdr:to>
    <xdr:graphicFrame macro="">
      <xdr:nvGraphicFramePr>
        <xdr:cNvPr id="38" name="Chart 37">
          <a:extLst>
            <a:ext uri="{FF2B5EF4-FFF2-40B4-BE49-F238E27FC236}">
              <a16:creationId xmlns:a16="http://schemas.microsoft.com/office/drawing/2014/main" id="{D99C4F67-E7A2-4DCB-8E9B-B698B35D3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85725</xdr:colOff>
      <xdr:row>11</xdr:row>
      <xdr:rowOff>38101</xdr:rowOff>
    </xdr:from>
    <xdr:to>
      <xdr:col>20</xdr:col>
      <xdr:colOff>438150</xdr:colOff>
      <xdr:row>20</xdr:row>
      <xdr:rowOff>95251</xdr:rowOff>
    </xdr:to>
    <xdr:graphicFrame macro="">
      <xdr:nvGraphicFramePr>
        <xdr:cNvPr id="39" name="Chart 38">
          <a:extLst>
            <a:ext uri="{FF2B5EF4-FFF2-40B4-BE49-F238E27FC236}">
              <a16:creationId xmlns:a16="http://schemas.microsoft.com/office/drawing/2014/main" id="{9A1D0B6B-E4CA-4B0C-895B-E10BDC90F8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21</xdr:row>
      <xdr:rowOff>47624</xdr:rowOff>
    </xdr:from>
    <xdr:to>
      <xdr:col>8</xdr:col>
      <xdr:colOff>257175</xdr:colOff>
      <xdr:row>31</xdr:row>
      <xdr:rowOff>152399</xdr:rowOff>
    </xdr:to>
    <xdr:graphicFrame macro="">
      <xdr:nvGraphicFramePr>
        <xdr:cNvPr id="40" name="Chart 39">
          <a:extLst>
            <a:ext uri="{FF2B5EF4-FFF2-40B4-BE49-F238E27FC236}">
              <a16:creationId xmlns:a16="http://schemas.microsoft.com/office/drawing/2014/main" id="{B6E4BC6F-3BC3-4331-9160-571B36922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381000</xdr:colOff>
      <xdr:row>21</xdr:row>
      <xdr:rowOff>28575</xdr:rowOff>
    </xdr:from>
    <xdr:to>
      <xdr:col>14</xdr:col>
      <xdr:colOff>542925</xdr:colOff>
      <xdr:row>31</xdr:row>
      <xdr:rowOff>142875</xdr:rowOff>
    </xdr:to>
    <xdr:graphicFrame macro="">
      <xdr:nvGraphicFramePr>
        <xdr:cNvPr id="43" name="Chart 42">
          <a:extLst>
            <a:ext uri="{FF2B5EF4-FFF2-40B4-BE49-F238E27FC236}">
              <a16:creationId xmlns:a16="http://schemas.microsoft.com/office/drawing/2014/main" id="{8F90C409-5ABC-44BE-BC30-665AA67C9B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114299</xdr:colOff>
      <xdr:row>20</xdr:row>
      <xdr:rowOff>171450</xdr:rowOff>
    </xdr:from>
    <xdr:to>
      <xdr:col>20</xdr:col>
      <xdr:colOff>428624</xdr:colOff>
      <xdr:row>31</xdr:row>
      <xdr:rowOff>104775</xdr:rowOff>
    </xdr:to>
    <xdr:graphicFrame macro="">
      <xdr:nvGraphicFramePr>
        <xdr:cNvPr id="44" name="Chart 43">
          <a:extLst>
            <a:ext uri="{FF2B5EF4-FFF2-40B4-BE49-F238E27FC236}">
              <a16:creationId xmlns:a16="http://schemas.microsoft.com/office/drawing/2014/main" id="{19175C46-C1A3-416C-8320-3F76058705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323850</xdr:colOff>
      <xdr:row>5</xdr:row>
      <xdr:rowOff>114300</xdr:rowOff>
    </xdr:from>
    <xdr:to>
      <xdr:col>5</xdr:col>
      <xdr:colOff>257175</xdr:colOff>
      <xdr:row>6</xdr:row>
      <xdr:rowOff>180975</xdr:rowOff>
    </xdr:to>
    <xdr:sp macro="" textlink="">
      <xdr:nvSpPr>
        <xdr:cNvPr id="45" name="TextBox 44">
          <a:extLst>
            <a:ext uri="{FF2B5EF4-FFF2-40B4-BE49-F238E27FC236}">
              <a16:creationId xmlns:a16="http://schemas.microsoft.com/office/drawing/2014/main" id="{68EA6BEE-55EF-5697-342B-5AF01210E057}"/>
            </a:ext>
          </a:extLst>
        </xdr:cNvPr>
        <xdr:cNvSpPr txBox="1"/>
      </xdr:nvSpPr>
      <xdr:spPr>
        <a:xfrm>
          <a:off x="2152650" y="1066800"/>
          <a:ext cx="11525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1">
                  <a:lumMod val="75000"/>
                </a:schemeClr>
              </a:solidFill>
            </a:rPr>
            <a:t>Total</a:t>
          </a:r>
          <a:r>
            <a:rPr lang="en-US" sz="1200" b="0" baseline="0">
              <a:solidFill>
                <a:schemeClr val="accent1">
                  <a:lumMod val="75000"/>
                </a:schemeClr>
              </a:solidFill>
            </a:rPr>
            <a:t> Patients</a:t>
          </a:r>
          <a:endParaRPr lang="en-US" sz="1200" b="0">
            <a:solidFill>
              <a:schemeClr val="accent1">
                <a:lumMod val="75000"/>
              </a:schemeClr>
            </a:solidFill>
          </a:endParaRPr>
        </a:p>
      </xdr:txBody>
    </xdr:sp>
    <xdr:clientData/>
  </xdr:twoCellAnchor>
  <xdr:twoCellAnchor>
    <xdr:from>
      <xdr:col>3</xdr:col>
      <xdr:colOff>352425</xdr:colOff>
      <xdr:row>6</xdr:row>
      <xdr:rowOff>47625</xdr:rowOff>
    </xdr:from>
    <xdr:to>
      <xdr:col>4</xdr:col>
      <xdr:colOff>266700</xdr:colOff>
      <xdr:row>8</xdr:row>
      <xdr:rowOff>57150</xdr:rowOff>
    </xdr:to>
    <xdr:sp macro="" textlink="analysis!B98">
      <xdr:nvSpPr>
        <xdr:cNvPr id="46" name="TextBox 45">
          <a:extLst>
            <a:ext uri="{FF2B5EF4-FFF2-40B4-BE49-F238E27FC236}">
              <a16:creationId xmlns:a16="http://schemas.microsoft.com/office/drawing/2014/main" id="{392236C4-E1F3-3840-766C-48CAC67A9EFF}"/>
            </a:ext>
          </a:extLst>
        </xdr:cNvPr>
        <xdr:cNvSpPr txBox="1"/>
      </xdr:nvSpPr>
      <xdr:spPr>
        <a:xfrm>
          <a:off x="2181225" y="1190625"/>
          <a:ext cx="5238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6B7764-5858-4E88-AFD9-09735C3B23D6}" type="TxLink">
            <a:rPr lang="en-US" sz="2400" b="1" i="0" u="none" strike="noStrike">
              <a:solidFill>
                <a:schemeClr val="accent1">
                  <a:lumMod val="50000"/>
                </a:schemeClr>
              </a:solidFill>
              <a:latin typeface="Calibri"/>
              <a:cs typeface="Calibri"/>
            </a:rPr>
            <a:pPr/>
            <a:t>77</a:t>
          </a:fld>
          <a:endParaRPr lang="en-US" sz="5400" b="1">
            <a:solidFill>
              <a:schemeClr val="accent1">
                <a:lumMod val="50000"/>
              </a:schemeClr>
            </a:solidFill>
          </a:endParaRPr>
        </a:p>
      </xdr:txBody>
    </xdr:sp>
    <xdr:clientData/>
  </xdr:twoCellAnchor>
  <xdr:twoCellAnchor>
    <xdr:from>
      <xdr:col>3</xdr:col>
      <xdr:colOff>342901</xdr:colOff>
      <xdr:row>7</xdr:row>
      <xdr:rowOff>180975</xdr:rowOff>
    </xdr:from>
    <xdr:to>
      <xdr:col>4</xdr:col>
      <xdr:colOff>495301</xdr:colOff>
      <xdr:row>9</xdr:row>
      <xdr:rowOff>0</xdr:rowOff>
    </xdr:to>
    <xdr:sp macro="" textlink="">
      <xdr:nvSpPr>
        <xdr:cNvPr id="47" name="TextBox 46">
          <a:extLst>
            <a:ext uri="{FF2B5EF4-FFF2-40B4-BE49-F238E27FC236}">
              <a16:creationId xmlns:a16="http://schemas.microsoft.com/office/drawing/2014/main" id="{96E3F3C3-7B69-18BA-93CB-B9C9D7E0C3F3}"/>
            </a:ext>
          </a:extLst>
        </xdr:cNvPr>
        <xdr:cNvSpPr txBox="1"/>
      </xdr:nvSpPr>
      <xdr:spPr>
        <a:xfrm>
          <a:off x="2171701" y="15144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1">
                  <a:lumMod val="75000"/>
                </a:schemeClr>
              </a:solidFill>
            </a:rPr>
            <a:t>100%</a:t>
          </a:r>
          <a:r>
            <a:rPr lang="en-US" sz="800" b="0" baseline="0">
              <a:solidFill>
                <a:schemeClr val="accent1">
                  <a:lumMod val="75000"/>
                </a:schemeClr>
              </a:solidFill>
            </a:rPr>
            <a:t> of Total</a:t>
          </a:r>
          <a:endParaRPr lang="en-US" sz="800" b="0">
            <a:solidFill>
              <a:schemeClr val="accent1">
                <a:lumMod val="75000"/>
              </a:schemeClr>
            </a:solidFill>
          </a:endParaRPr>
        </a:p>
      </xdr:txBody>
    </xdr:sp>
    <xdr:clientData/>
  </xdr:twoCellAnchor>
  <xdr:twoCellAnchor>
    <xdr:from>
      <xdr:col>7</xdr:col>
      <xdr:colOff>161925</xdr:colOff>
      <xdr:row>5</xdr:row>
      <xdr:rowOff>114300</xdr:rowOff>
    </xdr:from>
    <xdr:to>
      <xdr:col>9</xdr:col>
      <xdr:colOff>190500</xdr:colOff>
      <xdr:row>6</xdr:row>
      <xdr:rowOff>180975</xdr:rowOff>
    </xdr:to>
    <xdr:sp macro="" textlink="">
      <xdr:nvSpPr>
        <xdr:cNvPr id="48" name="TextBox 47">
          <a:extLst>
            <a:ext uri="{FF2B5EF4-FFF2-40B4-BE49-F238E27FC236}">
              <a16:creationId xmlns:a16="http://schemas.microsoft.com/office/drawing/2014/main" id="{1E62A924-7A62-D42A-72C2-5DA7FB433B0C}"/>
            </a:ext>
          </a:extLst>
        </xdr:cNvPr>
        <xdr:cNvSpPr txBox="1"/>
      </xdr:nvSpPr>
      <xdr:spPr>
        <a:xfrm>
          <a:off x="4429125" y="106680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6">
                  <a:lumMod val="50000"/>
                </a:schemeClr>
              </a:solidFill>
            </a:rPr>
            <a:t>Total</a:t>
          </a:r>
          <a:r>
            <a:rPr lang="en-US" sz="1200" b="0" baseline="0">
              <a:solidFill>
                <a:schemeClr val="accent6">
                  <a:lumMod val="50000"/>
                </a:schemeClr>
              </a:solidFill>
            </a:rPr>
            <a:t> Admissions</a:t>
          </a:r>
          <a:endParaRPr lang="en-US" sz="1200" b="0">
            <a:solidFill>
              <a:schemeClr val="accent6">
                <a:lumMod val="50000"/>
              </a:schemeClr>
            </a:solidFill>
          </a:endParaRPr>
        </a:p>
      </xdr:txBody>
    </xdr:sp>
    <xdr:clientData/>
  </xdr:twoCellAnchor>
  <xdr:twoCellAnchor>
    <xdr:from>
      <xdr:col>7</xdr:col>
      <xdr:colOff>190500</xdr:colOff>
      <xdr:row>6</xdr:row>
      <xdr:rowOff>66675</xdr:rowOff>
    </xdr:from>
    <xdr:to>
      <xdr:col>8</xdr:col>
      <xdr:colOff>104775</xdr:colOff>
      <xdr:row>8</xdr:row>
      <xdr:rowOff>76200</xdr:rowOff>
    </xdr:to>
    <xdr:sp macro="" textlink="analysis!C98">
      <xdr:nvSpPr>
        <xdr:cNvPr id="49" name="TextBox 48">
          <a:extLst>
            <a:ext uri="{FF2B5EF4-FFF2-40B4-BE49-F238E27FC236}">
              <a16:creationId xmlns:a16="http://schemas.microsoft.com/office/drawing/2014/main" id="{18B1B822-0611-B604-952E-CBA5AEBE6651}"/>
            </a:ext>
          </a:extLst>
        </xdr:cNvPr>
        <xdr:cNvSpPr txBox="1"/>
      </xdr:nvSpPr>
      <xdr:spPr>
        <a:xfrm>
          <a:off x="4457700" y="1209675"/>
          <a:ext cx="5238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F2F05F-0D3E-4347-A4D6-841F4C1A1D34}" type="TxLink">
            <a:rPr lang="en-US" sz="2400" b="1" i="0" u="none" strike="noStrike">
              <a:solidFill>
                <a:schemeClr val="accent6">
                  <a:lumMod val="50000"/>
                </a:schemeClr>
              </a:solidFill>
              <a:latin typeface="Calibri"/>
              <a:cs typeface="Calibri"/>
            </a:rPr>
            <a:pPr/>
            <a:t>61</a:t>
          </a:fld>
          <a:endParaRPr lang="en-US" sz="9600" b="1">
            <a:solidFill>
              <a:schemeClr val="accent6">
                <a:lumMod val="50000"/>
              </a:schemeClr>
            </a:solidFill>
          </a:endParaRPr>
        </a:p>
      </xdr:txBody>
    </xdr:sp>
    <xdr:clientData/>
  </xdr:twoCellAnchor>
  <xdr:twoCellAnchor>
    <xdr:from>
      <xdr:col>7</xdr:col>
      <xdr:colOff>200026</xdr:colOff>
      <xdr:row>8</xdr:row>
      <xdr:rowOff>9525</xdr:rowOff>
    </xdr:from>
    <xdr:to>
      <xdr:col>8</xdr:col>
      <xdr:colOff>352426</xdr:colOff>
      <xdr:row>9</xdr:row>
      <xdr:rowOff>19050</xdr:rowOff>
    </xdr:to>
    <xdr:sp macro="" textlink="">
      <xdr:nvSpPr>
        <xdr:cNvPr id="50" name="TextBox 49">
          <a:extLst>
            <a:ext uri="{FF2B5EF4-FFF2-40B4-BE49-F238E27FC236}">
              <a16:creationId xmlns:a16="http://schemas.microsoft.com/office/drawing/2014/main" id="{CB38D61F-5B00-8C5D-8DEC-D20481672807}"/>
            </a:ext>
          </a:extLst>
        </xdr:cNvPr>
        <xdr:cNvSpPr txBox="1"/>
      </xdr:nvSpPr>
      <xdr:spPr>
        <a:xfrm>
          <a:off x="4467226" y="15335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6">
                  <a:lumMod val="50000"/>
                </a:schemeClr>
              </a:solidFill>
            </a:rPr>
            <a:t>100%</a:t>
          </a:r>
          <a:r>
            <a:rPr lang="en-US" sz="800" b="0" baseline="0">
              <a:solidFill>
                <a:schemeClr val="accent6">
                  <a:lumMod val="50000"/>
                </a:schemeClr>
              </a:solidFill>
            </a:rPr>
            <a:t> of Total</a:t>
          </a:r>
          <a:endParaRPr lang="en-US" sz="800" b="0">
            <a:solidFill>
              <a:schemeClr val="accent6">
                <a:lumMod val="50000"/>
              </a:schemeClr>
            </a:solidFill>
          </a:endParaRPr>
        </a:p>
      </xdr:txBody>
    </xdr:sp>
    <xdr:clientData/>
  </xdr:twoCellAnchor>
  <xdr:twoCellAnchor>
    <xdr:from>
      <xdr:col>10</xdr:col>
      <xdr:colOff>581025</xdr:colOff>
      <xdr:row>5</xdr:row>
      <xdr:rowOff>133350</xdr:rowOff>
    </xdr:from>
    <xdr:to>
      <xdr:col>13</xdr:col>
      <xdr:colOff>0</xdr:colOff>
      <xdr:row>7</xdr:row>
      <xdr:rowOff>9525</xdr:rowOff>
    </xdr:to>
    <xdr:sp macro="" textlink="">
      <xdr:nvSpPr>
        <xdr:cNvPr id="51" name="TextBox 50">
          <a:extLst>
            <a:ext uri="{FF2B5EF4-FFF2-40B4-BE49-F238E27FC236}">
              <a16:creationId xmlns:a16="http://schemas.microsoft.com/office/drawing/2014/main" id="{1ADE780D-3CAC-7922-CB51-A79B9037BFC2}"/>
            </a:ext>
          </a:extLst>
        </xdr:cNvPr>
        <xdr:cNvSpPr txBox="1"/>
      </xdr:nvSpPr>
      <xdr:spPr>
        <a:xfrm>
          <a:off x="6677025" y="108585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4">
                  <a:lumMod val="75000"/>
                </a:schemeClr>
              </a:solidFill>
            </a:rPr>
            <a:t>Avg. BP</a:t>
          </a:r>
        </a:p>
      </xdr:txBody>
    </xdr:sp>
    <xdr:clientData/>
  </xdr:twoCellAnchor>
  <xdr:twoCellAnchor>
    <xdr:from>
      <xdr:col>11</xdr:col>
      <xdr:colOff>9524</xdr:colOff>
      <xdr:row>6</xdr:row>
      <xdr:rowOff>76200</xdr:rowOff>
    </xdr:from>
    <xdr:to>
      <xdr:col>12</xdr:col>
      <xdr:colOff>514349</xdr:colOff>
      <xdr:row>8</xdr:row>
      <xdr:rowOff>57150</xdr:rowOff>
    </xdr:to>
    <xdr:sp macro="" textlink="analysis!N107">
      <xdr:nvSpPr>
        <xdr:cNvPr id="52" name="TextBox 51">
          <a:extLst>
            <a:ext uri="{FF2B5EF4-FFF2-40B4-BE49-F238E27FC236}">
              <a16:creationId xmlns:a16="http://schemas.microsoft.com/office/drawing/2014/main" id="{723F6209-0899-7313-23C2-7AA38BD524FF}"/>
            </a:ext>
          </a:extLst>
        </xdr:cNvPr>
        <xdr:cNvSpPr txBox="1"/>
      </xdr:nvSpPr>
      <xdr:spPr>
        <a:xfrm>
          <a:off x="6715124" y="1219200"/>
          <a:ext cx="11144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7741E7A-2294-476A-9E46-C12DDE3EA500}" type="TxLink">
            <a:rPr lang="en-US" sz="2400" b="1" i="0" u="none" strike="noStrike">
              <a:solidFill>
                <a:schemeClr val="accent4">
                  <a:lumMod val="75000"/>
                </a:schemeClr>
              </a:solidFill>
              <a:latin typeface="Calibri"/>
              <a:cs typeface="Calibri"/>
            </a:rPr>
            <a:pPr/>
            <a:t>109/67</a:t>
          </a:fld>
          <a:endParaRPr lang="en-US" sz="28700" b="1">
            <a:solidFill>
              <a:schemeClr val="accent4">
                <a:lumMod val="75000"/>
              </a:schemeClr>
            </a:solidFill>
          </a:endParaRPr>
        </a:p>
      </xdr:txBody>
    </xdr:sp>
    <xdr:clientData/>
  </xdr:twoCellAnchor>
  <xdr:twoCellAnchor>
    <xdr:from>
      <xdr:col>11</xdr:col>
      <xdr:colOff>19051</xdr:colOff>
      <xdr:row>8</xdr:row>
      <xdr:rowOff>28575</xdr:rowOff>
    </xdr:from>
    <xdr:to>
      <xdr:col>12</xdr:col>
      <xdr:colOff>171451</xdr:colOff>
      <xdr:row>9</xdr:row>
      <xdr:rowOff>38100</xdr:rowOff>
    </xdr:to>
    <xdr:sp macro="" textlink="">
      <xdr:nvSpPr>
        <xdr:cNvPr id="53" name="TextBox 52">
          <a:extLst>
            <a:ext uri="{FF2B5EF4-FFF2-40B4-BE49-F238E27FC236}">
              <a16:creationId xmlns:a16="http://schemas.microsoft.com/office/drawing/2014/main" id="{3C3097A1-975A-0DB5-02CC-CB279319DA44}"/>
            </a:ext>
          </a:extLst>
        </xdr:cNvPr>
        <xdr:cNvSpPr txBox="1"/>
      </xdr:nvSpPr>
      <xdr:spPr>
        <a:xfrm>
          <a:off x="6724651" y="15525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4">
                  <a:lumMod val="75000"/>
                </a:schemeClr>
              </a:solidFill>
            </a:rPr>
            <a:t>mmHg</a:t>
          </a:r>
        </a:p>
      </xdr:txBody>
    </xdr:sp>
    <xdr:clientData/>
  </xdr:twoCellAnchor>
  <xdr:twoCellAnchor>
    <xdr:from>
      <xdr:col>14</xdr:col>
      <xdr:colOff>457200</xdr:colOff>
      <xdr:row>5</xdr:row>
      <xdr:rowOff>114300</xdr:rowOff>
    </xdr:from>
    <xdr:to>
      <xdr:col>16</xdr:col>
      <xdr:colOff>485775</xdr:colOff>
      <xdr:row>6</xdr:row>
      <xdr:rowOff>180975</xdr:rowOff>
    </xdr:to>
    <xdr:sp macro="" textlink="">
      <xdr:nvSpPr>
        <xdr:cNvPr id="54" name="TextBox 53">
          <a:extLst>
            <a:ext uri="{FF2B5EF4-FFF2-40B4-BE49-F238E27FC236}">
              <a16:creationId xmlns:a16="http://schemas.microsoft.com/office/drawing/2014/main" id="{325AC02C-7E8E-1126-6F1E-94FF795BA800}"/>
            </a:ext>
          </a:extLst>
        </xdr:cNvPr>
        <xdr:cNvSpPr txBox="1"/>
      </xdr:nvSpPr>
      <xdr:spPr>
        <a:xfrm>
          <a:off x="8991600" y="106680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rgbClr val="7030A0"/>
              </a:solidFill>
            </a:rPr>
            <a:t>Avg.</a:t>
          </a:r>
          <a:r>
            <a:rPr lang="en-US" sz="1200" b="0" baseline="0">
              <a:solidFill>
                <a:srgbClr val="7030A0"/>
              </a:solidFill>
            </a:rPr>
            <a:t> Weight</a:t>
          </a:r>
          <a:endParaRPr lang="en-US" sz="1200" b="0">
            <a:solidFill>
              <a:srgbClr val="7030A0"/>
            </a:solidFill>
          </a:endParaRPr>
        </a:p>
      </xdr:txBody>
    </xdr:sp>
    <xdr:clientData/>
  </xdr:twoCellAnchor>
  <xdr:twoCellAnchor>
    <xdr:from>
      <xdr:col>14</xdr:col>
      <xdr:colOff>466725</xdr:colOff>
      <xdr:row>6</xdr:row>
      <xdr:rowOff>66675</xdr:rowOff>
    </xdr:from>
    <xdr:to>
      <xdr:col>16</xdr:col>
      <xdr:colOff>257175</xdr:colOff>
      <xdr:row>8</xdr:row>
      <xdr:rowOff>47625</xdr:rowOff>
    </xdr:to>
    <xdr:sp macro="" textlink="analysis!D98">
      <xdr:nvSpPr>
        <xdr:cNvPr id="55" name="TextBox 54">
          <a:extLst>
            <a:ext uri="{FF2B5EF4-FFF2-40B4-BE49-F238E27FC236}">
              <a16:creationId xmlns:a16="http://schemas.microsoft.com/office/drawing/2014/main" id="{7FB30169-C2C5-DDC4-55EA-AD880B3B25BF}"/>
            </a:ext>
          </a:extLst>
        </xdr:cNvPr>
        <xdr:cNvSpPr txBox="1"/>
      </xdr:nvSpPr>
      <xdr:spPr>
        <a:xfrm>
          <a:off x="9001125" y="1209675"/>
          <a:ext cx="1009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9E05A6-6CA6-4830-B8D9-89FA9157310B}" type="TxLink">
            <a:rPr lang="en-US" sz="2400" b="1" i="0" u="none" strike="noStrike">
              <a:solidFill>
                <a:srgbClr val="7030A0"/>
              </a:solidFill>
              <a:latin typeface="Calibri"/>
              <a:cs typeface="Calibri"/>
            </a:rPr>
            <a:pPr/>
            <a:t>65.5</a:t>
          </a:fld>
          <a:endParaRPr lang="en-US" sz="85700" b="1">
            <a:solidFill>
              <a:srgbClr val="7030A0"/>
            </a:solidFill>
          </a:endParaRPr>
        </a:p>
      </xdr:txBody>
    </xdr:sp>
    <xdr:clientData/>
  </xdr:twoCellAnchor>
  <xdr:twoCellAnchor>
    <xdr:from>
      <xdr:col>14</xdr:col>
      <xdr:colOff>485776</xdr:colOff>
      <xdr:row>8</xdr:row>
      <xdr:rowOff>9525</xdr:rowOff>
    </xdr:from>
    <xdr:to>
      <xdr:col>16</xdr:col>
      <xdr:colOff>28576</xdr:colOff>
      <xdr:row>9</xdr:row>
      <xdr:rowOff>19050</xdr:rowOff>
    </xdr:to>
    <xdr:sp macro="" textlink="">
      <xdr:nvSpPr>
        <xdr:cNvPr id="56" name="TextBox 55">
          <a:extLst>
            <a:ext uri="{FF2B5EF4-FFF2-40B4-BE49-F238E27FC236}">
              <a16:creationId xmlns:a16="http://schemas.microsoft.com/office/drawing/2014/main" id="{DEEF676F-C0A3-CA8C-6B01-F404AE9830B4}"/>
            </a:ext>
          </a:extLst>
        </xdr:cNvPr>
        <xdr:cNvSpPr txBox="1"/>
      </xdr:nvSpPr>
      <xdr:spPr>
        <a:xfrm>
          <a:off x="9020176" y="15335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rgbClr val="7030A0"/>
              </a:solidFill>
            </a:rPr>
            <a:t>kg</a:t>
          </a:r>
        </a:p>
      </xdr:txBody>
    </xdr:sp>
    <xdr:clientData/>
  </xdr:twoCellAnchor>
  <xdr:twoCellAnchor>
    <xdr:from>
      <xdr:col>18</xdr:col>
      <xdr:colOff>228601</xdr:colOff>
      <xdr:row>5</xdr:row>
      <xdr:rowOff>152400</xdr:rowOff>
    </xdr:from>
    <xdr:to>
      <xdr:col>20</xdr:col>
      <xdr:colOff>285750</xdr:colOff>
      <xdr:row>7</xdr:row>
      <xdr:rowOff>28575</xdr:rowOff>
    </xdr:to>
    <xdr:sp macro="" textlink="">
      <xdr:nvSpPr>
        <xdr:cNvPr id="57" name="TextBox 56">
          <a:extLst>
            <a:ext uri="{FF2B5EF4-FFF2-40B4-BE49-F238E27FC236}">
              <a16:creationId xmlns:a16="http://schemas.microsoft.com/office/drawing/2014/main" id="{ACD4FEAF-DC52-351C-5AE7-B2B0DED9BAB0}"/>
            </a:ext>
          </a:extLst>
        </xdr:cNvPr>
        <xdr:cNvSpPr txBox="1"/>
      </xdr:nvSpPr>
      <xdr:spPr>
        <a:xfrm>
          <a:off x="11201401" y="1104900"/>
          <a:ext cx="127634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rgbClr val="C00000"/>
              </a:solidFill>
            </a:rPr>
            <a:t>Latest</a:t>
          </a:r>
          <a:r>
            <a:rPr lang="en-US" sz="1200" b="0" baseline="0">
              <a:solidFill>
                <a:srgbClr val="C00000"/>
              </a:solidFill>
            </a:rPr>
            <a:t> Admission</a:t>
          </a:r>
          <a:endParaRPr lang="en-US" sz="1200" b="0">
            <a:solidFill>
              <a:srgbClr val="C00000"/>
            </a:solidFill>
          </a:endParaRPr>
        </a:p>
      </xdr:txBody>
    </xdr:sp>
    <xdr:clientData/>
  </xdr:twoCellAnchor>
  <xdr:twoCellAnchor>
    <xdr:from>
      <xdr:col>18</xdr:col>
      <xdr:colOff>238125</xdr:colOff>
      <xdr:row>6</xdr:row>
      <xdr:rowOff>133350</xdr:rowOff>
    </xdr:from>
    <xdr:to>
      <xdr:col>20</xdr:col>
      <xdr:colOff>266701</xdr:colOff>
      <xdr:row>8</xdr:row>
      <xdr:rowOff>114300</xdr:rowOff>
    </xdr:to>
    <xdr:sp macro="" textlink="analysis!D102">
      <xdr:nvSpPr>
        <xdr:cNvPr id="58" name="TextBox 57">
          <a:extLst>
            <a:ext uri="{FF2B5EF4-FFF2-40B4-BE49-F238E27FC236}">
              <a16:creationId xmlns:a16="http://schemas.microsoft.com/office/drawing/2014/main" id="{086F0CCD-0110-EF6C-AEBD-B9F3B3FA4A74}"/>
            </a:ext>
          </a:extLst>
        </xdr:cNvPr>
        <xdr:cNvSpPr txBox="1"/>
      </xdr:nvSpPr>
      <xdr:spPr>
        <a:xfrm>
          <a:off x="11210925" y="1276350"/>
          <a:ext cx="12477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42DA29-475C-4D40-8075-956CDF0B4A81}" type="TxLink">
            <a:rPr lang="en-US" sz="1600" b="1" i="0" u="none" strike="noStrike">
              <a:solidFill>
                <a:srgbClr val="C00000"/>
              </a:solidFill>
              <a:latin typeface="Calibri"/>
              <a:cs typeface="Calibri"/>
            </a:rPr>
            <a:pPr/>
            <a:t>2024-12-15</a:t>
          </a:fld>
          <a:endParaRPr lang="en-US" sz="85700" b="1">
            <a:solidFill>
              <a:srgbClr val="C00000"/>
            </a:solidFill>
          </a:endParaRPr>
        </a:p>
      </xdr:txBody>
    </xdr:sp>
    <xdr:clientData/>
  </xdr:twoCellAnchor>
  <xdr:twoCellAnchor editAs="oneCell">
    <xdr:from>
      <xdr:col>10</xdr:col>
      <xdr:colOff>28575</xdr:colOff>
      <xdr:row>0</xdr:row>
      <xdr:rowOff>180975</xdr:rowOff>
    </xdr:from>
    <xdr:to>
      <xdr:col>13</xdr:col>
      <xdr:colOff>28575</xdr:colOff>
      <xdr:row>4</xdr:row>
      <xdr:rowOff>114301</xdr:rowOff>
    </xdr:to>
    <mc:AlternateContent xmlns:mc="http://schemas.openxmlformats.org/markup-compatibility/2006" xmlns:a14="http://schemas.microsoft.com/office/drawing/2010/main">
      <mc:Choice Requires="a14">
        <xdr:graphicFrame macro="">
          <xdr:nvGraphicFramePr>
            <xdr:cNvPr id="59" name="Year">
              <a:extLst>
                <a:ext uri="{FF2B5EF4-FFF2-40B4-BE49-F238E27FC236}">
                  <a16:creationId xmlns:a16="http://schemas.microsoft.com/office/drawing/2014/main" id="{05AC071B-D14F-4780-BC6A-619E436247E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124575" y="180975"/>
              <a:ext cx="1828800" cy="695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76200</xdr:colOff>
      <xdr:row>1</xdr:row>
      <xdr:rowOff>0</xdr:rowOff>
    </xdr:from>
    <xdr:to>
      <xdr:col>14</xdr:col>
      <xdr:colOff>581026</xdr:colOff>
      <xdr:row>3</xdr:row>
      <xdr:rowOff>28575</xdr:rowOff>
    </xdr:to>
    <mc:AlternateContent xmlns:mc="http://schemas.openxmlformats.org/markup-compatibility/2006" xmlns:a14="http://schemas.microsoft.com/office/drawing/2010/main">
      <mc:Choice Requires="a14">
        <xdr:graphicFrame macro="">
          <xdr:nvGraphicFramePr>
            <xdr:cNvPr id="60" name="gender">
              <a:extLst>
                <a:ext uri="{FF2B5EF4-FFF2-40B4-BE49-F238E27FC236}">
                  <a16:creationId xmlns:a16="http://schemas.microsoft.com/office/drawing/2014/main" id="{CF84BC5E-5AA1-4600-AD4D-CEC53500E70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001000" y="190500"/>
              <a:ext cx="1114426"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171450</xdr:colOff>
      <xdr:row>0</xdr:row>
      <xdr:rowOff>171450</xdr:rowOff>
    </xdr:from>
    <xdr:to>
      <xdr:col>20</xdr:col>
      <xdr:colOff>205741</xdr:colOff>
      <xdr:row>4</xdr:row>
      <xdr:rowOff>57150</xdr:rowOff>
    </xdr:to>
    <mc:AlternateContent xmlns:mc="http://schemas.openxmlformats.org/markup-compatibility/2006" xmlns:a14="http://schemas.microsoft.com/office/drawing/2010/main">
      <mc:Choice Requires="a14">
        <xdr:graphicFrame macro="">
          <xdr:nvGraphicFramePr>
            <xdr:cNvPr id="61" name="diagnosis">
              <a:extLst>
                <a:ext uri="{FF2B5EF4-FFF2-40B4-BE49-F238E27FC236}">
                  <a16:creationId xmlns:a16="http://schemas.microsoft.com/office/drawing/2014/main" id="{A031D4A6-AD50-409C-AD2E-3D96607A48A6}"/>
                </a:ext>
              </a:extLst>
            </xdr:cNvPr>
            <xdr:cNvGraphicFramePr/>
          </xdr:nvGraphicFramePr>
          <xdr:xfrm>
            <a:off x="0" y="0"/>
            <a:ext cx="0" cy="0"/>
          </xdr:xfrm>
          <a:graphic>
            <a:graphicData uri="http://schemas.microsoft.com/office/drawing/2010/slicer">
              <sle:slicer xmlns:sle="http://schemas.microsoft.com/office/drawing/2010/slicer" name="diagnosis"/>
            </a:graphicData>
          </a:graphic>
        </xdr:graphicFrame>
      </mc:Choice>
      <mc:Fallback xmlns="">
        <xdr:sp macro="" textlink="">
          <xdr:nvSpPr>
            <xdr:cNvPr id="0" name=""/>
            <xdr:cNvSpPr>
              <a:spLocks noTextEdit="1"/>
            </xdr:cNvSpPr>
          </xdr:nvSpPr>
          <xdr:spPr>
            <a:xfrm>
              <a:off x="9315450" y="171450"/>
              <a:ext cx="3082291" cy="647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0</xdr:row>
      <xdr:rowOff>85725</xdr:rowOff>
    </xdr:from>
    <xdr:to>
      <xdr:col>20</xdr:col>
      <xdr:colOff>466725</xdr:colOff>
      <xdr:row>33</xdr:row>
      <xdr:rowOff>9525</xdr:rowOff>
    </xdr:to>
    <xdr:sp macro="" textlink="">
      <xdr:nvSpPr>
        <xdr:cNvPr id="2" name="Rectangle 1">
          <a:extLst>
            <a:ext uri="{FF2B5EF4-FFF2-40B4-BE49-F238E27FC236}">
              <a16:creationId xmlns:a16="http://schemas.microsoft.com/office/drawing/2014/main" id="{1E7A77B3-CBA0-44BC-8FE9-461DD6A11700}"/>
            </a:ext>
          </a:extLst>
        </xdr:cNvPr>
        <xdr:cNvSpPr/>
      </xdr:nvSpPr>
      <xdr:spPr>
        <a:xfrm>
          <a:off x="161925" y="85725"/>
          <a:ext cx="12496800" cy="6210300"/>
        </a:xfrm>
        <a:prstGeom prst="rect">
          <a:avLst/>
        </a:prstGeom>
        <a:solidFill>
          <a:schemeClr val="bg1">
            <a:lumMod val="9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285750</xdr:colOff>
      <xdr:row>10</xdr:row>
      <xdr:rowOff>85726</xdr:rowOff>
    </xdr:from>
    <xdr:to>
      <xdr:col>14</xdr:col>
      <xdr:colOff>552449</xdr:colOff>
      <xdr:row>33</xdr:row>
      <xdr:rowOff>0</xdr:rowOff>
    </xdr:to>
    <xdr:sp macro="" textlink="">
      <xdr:nvSpPr>
        <xdr:cNvPr id="48" name="Rectangle: Rounded Corners 47">
          <a:extLst>
            <a:ext uri="{FF2B5EF4-FFF2-40B4-BE49-F238E27FC236}">
              <a16:creationId xmlns:a16="http://schemas.microsoft.com/office/drawing/2014/main" id="{0D1D524C-E747-EAD0-F8EF-428728144F11}"/>
            </a:ext>
          </a:extLst>
        </xdr:cNvPr>
        <xdr:cNvSpPr/>
      </xdr:nvSpPr>
      <xdr:spPr>
        <a:xfrm>
          <a:off x="4552950" y="1990726"/>
          <a:ext cx="4533899" cy="4295774"/>
        </a:xfrm>
        <a:prstGeom prst="roundRect">
          <a:avLst>
            <a:gd name="adj" fmla="val 1834"/>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219077</xdr:colOff>
      <xdr:row>0</xdr:row>
      <xdr:rowOff>180975</xdr:rowOff>
    </xdr:from>
    <xdr:to>
      <xdr:col>1</xdr:col>
      <xdr:colOff>533401</xdr:colOff>
      <xdr:row>32</xdr:row>
      <xdr:rowOff>161925</xdr:rowOff>
    </xdr:to>
    <xdr:sp macro="" textlink="">
      <xdr:nvSpPr>
        <xdr:cNvPr id="3" name="Rectangle: Rounded Corners 2">
          <a:extLst>
            <a:ext uri="{FF2B5EF4-FFF2-40B4-BE49-F238E27FC236}">
              <a16:creationId xmlns:a16="http://schemas.microsoft.com/office/drawing/2014/main" id="{6FDE6B7D-7141-4944-B2BC-63F5B2205B56}"/>
            </a:ext>
          </a:extLst>
        </xdr:cNvPr>
        <xdr:cNvSpPr/>
      </xdr:nvSpPr>
      <xdr:spPr>
        <a:xfrm>
          <a:off x="219077" y="180975"/>
          <a:ext cx="923924" cy="6076950"/>
        </a:xfrm>
        <a:prstGeom prst="roundRect">
          <a:avLst>
            <a:gd name="adj" fmla="val 6349"/>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38102</xdr:colOff>
      <xdr:row>1</xdr:row>
      <xdr:rowOff>85725</xdr:rowOff>
    </xdr:from>
    <xdr:to>
      <xdr:col>2</xdr:col>
      <xdr:colOff>571500</xdr:colOff>
      <xdr:row>4</xdr:row>
      <xdr:rowOff>28575</xdr:rowOff>
    </xdr:to>
    <xdr:sp macro="" textlink="">
      <xdr:nvSpPr>
        <xdr:cNvPr id="4" name="Rectangle: Rounded Corners 3">
          <a:extLst>
            <a:ext uri="{FF2B5EF4-FFF2-40B4-BE49-F238E27FC236}">
              <a16:creationId xmlns:a16="http://schemas.microsoft.com/office/drawing/2014/main" id="{8046B3DE-6924-4980-A558-12412840D493}"/>
            </a:ext>
          </a:extLst>
        </xdr:cNvPr>
        <xdr:cNvSpPr/>
      </xdr:nvSpPr>
      <xdr:spPr>
        <a:xfrm>
          <a:off x="1257302" y="276225"/>
          <a:ext cx="533398" cy="514350"/>
        </a:xfrm>
        <a:prstGeom prst="roundRect">
          <a:avLst>
            <a:gd name="adj" fmla="val 6349"/>
          </a:avLst>
        </a:prstGeom>
        <a:solidFill>
          <a:sysClr val="window" lastClr="FFFFFF"/>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118952</xdr:colOff>
      <xdr:row>1</xdr:row>
      <xdr:rowOff>133350</xdr:rowOff>
    </xdr:from>
    <xdr:to>
      <xdr:col>2</xdr:col>
      <xdr:colOff>476250</xdr:colOff>
      <xdr:row>3</xdr:row>
      <xdr:rowOff>164362</xdr:rowOff>
    </xdr:to>
    <xdr:pic>
      <xdr:nvPicPr>
        <xdr:cNvPr id="5" name="Picture 4">
          <a:extLst>
            <a:ext uri="{FF2B5EF4-FFF2-40B4-BE49-F238E27FC236}">
              <a16:creationId xmlns:a16="http://schemas.microsoft.com/office/drawing/2014/main" id="{BA7EA4A1-E325-49E0-B3CF-EB7DC7738D4C}"/>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rcRect/>
        <a:stretch/>
      </xdr:blipFill>
      <xdr:spPr>
        <a:xfrm>
          <a:off x="1338152" y="323850"/>
          <a:ext cx="357298" cy="412012"/>
        </a:xfrm>
        <a:prstGeom prst="rect">
          <a:avLst/>
        </a:prstGeom>
        <a:noFill/>
        <a:ln>
          <a:solidFill>
            <a:schemeClr val="bg1"/>
          </a:solidFill>
        </a:ln>
      </xdr:spPr>
    </xdr:pic>
    <xdr:clientData/>
  </xdr:twoCellAnchor>
  <xdr:twoCellAnchor>
    <xdr:from>
      <xdr:col>3</xdr:col>
      <xdr:colOff>9525</xdr:colOff>
      <xdr:row>0</xdr:row>
      <xdr:rowOff>180975</xdr:rowOff>
    </xdr:from>
    <xdr:to>
      <xdr:col>8</xdr:col>
      <xdr:colOff>152400</xdr:colOff>
      <xdr:row>3</xdr:row>
      <xdr:rowOff>47625</xdr:rowOff>
    </xdr:to>
    <xdr:sp macro="" textlink="">
      <xdr:nvSpPr>
        <xdr:cNvPr id="6" name="TextBox 5">
          <a:extLst>
            <a:ext uri="{FF2B5EF4-FFF2-40B4-BE49-F238E27FC236}">
              <a16:creationId xmlns:a16="http://schemas.microsoft.com/office/drawing/2014/main" id="{F027051C-0AE9-437E-8B3B-627159C4D0AD}"/>
            </a:ext>
          </a:extLst>
        </xdr:cNvPr>
        <xdr:cNvSpPr txBox="1"/>
      </xdr:nvSpPr>
      <xdr:spPr>
        <a:xfrm>
          <a:off x="1838325" y="180975"/>
          <a:ext cx="31908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1">
                  <a:lumMod val="50000"/>
                </a:schemeClr>
              </a:solidFill>
            </a:rPr>
            <a:t>Meckny</a:t>
          </a:r>
          <a:r>
            <a:rPr lang="en-US" sz="2000" b="1" baseline="0">
              <a:solidFill>
                <a:schemeClr val="accent1">
                  <a:lumMod val="50000"/>
                </a:schemeClr>
              </a:solidFill>
            </a:rPr>
            <a:t> Hospital Dashboard</a:t>
          </a:r>
          <a:endParaRPr lang="en-US" sz="2000" b="1">
            <a:solidFill>
              <a:schemeClr val="accent1">
                <a:lumMod val="50000"/>
              </a:schemeClr>
            </a:solidFill>
          </a:endParaRPr>
        </a:p>
      </xdr:txBody>
    </xdr:sp>
    <xdr:clientData/>
  </xdr:twoCellAnchor>
  <xdr:twoCellAnchor>
    <xdr:from>
      <xdr:col>2</xdr:col>
      <xdr:colOff>600075</xdr:colOff>
      <xdr:row>2</xdr:row>
      <xdr:rowOff>57150</xdr:rowOff>
    </xdr:from>
    <xdr:to>
      <xdr:col>7</xdr:col>
      <xdr:colOff>38100</xdr:colOff>
      <xdr:row>3</xdr:row>
      <xdr:rowOff>180976</xdr:rowOff>
    </xdr:to>
    <xdr:sp macro="" textlink="">
      <xdr:nvSpPr>
        <xdr:cNvPr id="7" name="TextBox 6">
          <a:extLst>
            <a:ext uri="{FF2B5EF4-FFF2-40B4-BE49-F238E27FC236}">
              <a16:creationId xmlns:a16="http://schemas.microsoft.com/office/drawing/2014/main" id="{FED56AB2-BF3E-4088-920F-CC1A87B11A8F}"/>
            </a:ext>
          </a:extLst>
        </xdr:cNvPr>
        <xdr:cNvSpPr txBox="1"/>
      </xdr:nvSpPr>
      <xdr:spPr>
        <a:xfrm>
          <a:off x="1819275" y="438150"/>
          <a:ext cx="2486025" cy="314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1">
                  <a:lumMod val="50000"/>
                </a:schemeClr>
              </a:solidFill>
            </a:rPr>
            <a:t>Patient</a:t>
          </a:r>
          <a:r>
            <a:rPr lang="en-US" sz="1200" b="0" baseline="0">
              <a:solidFill>
                <a:schemeClr val="accent1">
                  <a:lumMod val="50000"/>
                </a:schemeClr>
              </a:solidFill>
            </a:rPr>
            <a:t> Overview &amp; Health Insights</a:t>
          </a:r>
          <a:endParaRPr lang="en-US" sz="1200" b="0">
            <a:solidFill>
              <a:schemeClr val="accent1">
                <a:lumMod val="50000"/>
              </a:schemeClr>
            </a:solidFill>
          </a:endParaRPr>
        </a:p>
      </xdr:txBody>
    </xdr:sp>
    <xdr:clientData/>
  </xdr:twoCellAnchor>
  <xdr:twoCellAnchor>
    <xdr:from>
      <xdr:col>2</xdr:col>
      <xdr:colOff>28577</xdr:colOff>
      <xdr:row>5</xdr:row>
      <xdr:rowOff>0</xdr:rowOff>
    </xdr:from>
    <xdr:to>
      <xdr:col>5</xdr:col>
      <xdr:colOff>352425</xdr:colOff>
      <xdr:row>10</xdr:row>
      <xdr:rowOff>9526</xdr:rowOff>
    </xdr:to>
    <xdr:sp macro="" textlink="">
      <xdr:nvSpPr>
        <xdr:cNvPr id="8" name="Rectangle: Rounded Corners 7">
          <a:extLst>
            <a:ext uri="{FF2B5EF4-FFF2-40B4-BE49-F238E27FC236}">
              <a16:creationId xmlns:a16="http://schemas.microsoft.com/office/drawing/2014/main" id="{722F94B2-B5EE-4B3D-90D1-9F9A105FE06D}"/>
            </a:ext>
          </a:extLst>
        </xdr:cNvPr>
        <xdr:cNvSpPr/>
      </xdr:nvSpPr>
      <xdr:spPr>
        <a:xfrm>
          <a:off x="1247777" y="95250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461964</xdr:colOff>
      <xdr:row>5</xdr:row>
      <xdr:rowOff>0</xdr:rowOff>
    </xdr:from>
    <xdr:to>
      <xdr:col>9</xdr:col>
      <xdr:colOff>176212</xdr:colOff>
      <xdr:row>10</xdr:row>
      <xdr:rowOff>9526</xdr:rowOff>
    </xdr:to>
    <xdr:sp macro="" textlink="">
      <xdr:nvSpPr>
        <xdr:cNvPr id="9" name="Rectangle: Rounded Corners 8">
          <a:extLst>
            <a:ext uri="{FF2B5EF4-FFF2-40B4-BE49-F238E27FC236}">
              <a16:creationId xmlns:a16="http://schemas.microsoft.com/office/drawing/2014/main" id="{48A45AF7-F6BF-4A37-B18B-20A8C15AF0BE}"/>
            </a:ext>
          </a:extLst>
        </xdr:cNvPr>
        <xdr:cNvSpPr/>
      </xdr:nvSpPr>
      <xdr:spPr>
        <a:xfrm>
          <a:off x="3509964" y="95250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285751</xdr:colOff>
      <xdr:row>5</xdr:row>
      <xdr:rowOff>0</xdr:rowOff>
    </xdr:from>
    <xdr:to>
      <xdr:col>12</xdr:col>
      <xdr:colOff>609599</xdr:colOff>
      <xdr:row>10</xdr:row>
      <xdr:rowOff>9526</xdr:rowOff>
    </xdr:to>
    <xdr:sp macro="" textlink="">
      <xdr:nvSpPr>
        <xdr:cNvPr id="10" name="Rectangle: Rounded Corners 9">
          <a:extLst>
            <a:ext uri="{FF2B5EF4-FFF2-40B4-BE49-F238E27FC236}">
              <a16:creationId xmlns:a16="http://schemas.microsoft.com/office/drawing/2014/main" id="{30AEA2B4-6ACF-44DA-BE05-7573EFF43A92}"/>
            </a:ext>
          </a:extLst>
        </xdr:cNvPr>
        <xdr:cNvSpPr/>
      </xdr:nvSpPr>
      <xdr:spPr>
        <a:xfrm>
          <a:off x="5772151" y="95250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109538</xdr:colOff>
      <xdr:row>5</xdr:row>
      <xdr:rowOff>0</xdr:rowOff>
    </xdr:from>
    <xdr:to>
      <xdr:col>16</xdr:col>
      <xdr:colOff>433386</xdr:colOff>
      <xdr:row>10</xdr:row>
      <xdr:rowOff>9526</xdr:rowOff>
    </xdr:to>
    <xdr:sp macro="" textlink="">
      <xdr:nvSpPr>
        <xdr:cNvPr id="11" name="Rectangle: Rounded Corners 10">
          <a:extLst>
            <a:ext uri="{FF2B5EF4-FFF2-40B4-BE49-F238E27FC236}">
              <a16:creationId xmlns:a16="http://schemas.microsoft.com/office/drawing/2014/main" id="{9321282A-27AC-4716-879C-25FDBC4AA57B}"/>
            </a:ext>
          </a:extLst>
        </xdr:cNvPr>
        <xdr:cNvSpPr/>
      </xdr:nvSpPr>
      <xdr:spPr>
        <a:xfrm>
          <a:off x="8034338" y="95250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542927</xdr:colOff>
      <xdr:row>5</xdr:row>
      <xdr:rowOff>0</xdr:rowOff>
    </xdr:from>
    <xdr:to>
      <xdr:col>20</xdr:col>
      <xdr:colOff>257175</xdr:colOff>
      <xdr:row>10</xdr:row>
      <xdr:rowOff>9526</xdr:rowOff>
    </xdr:to>
    <xdr:sp macro="" textlink="">
      <xdr:nvSpPr>
        <xdr:cNvPr id="12" name="Rectangle: Rounded Corners 11">
          <a:extLst>
            <a:ext uri="{FF2B5EF4-FFF2-40B4-BE49-F238E27FC236}">
              <a16:creationId xmlns:a16="http://schemas.microsoft.com/office/drawing/2014/main" id="{1DD022DF-5F1F-466F-AEB1-153F1D80536B}"/>
            </a:ext>
          </a:extLst>
        </xdr:cNvPr>
        <xdr:cNvSpPr/>
      </xdr:nvSpPr>
      <xdr:spPr>
        <a:xfrm>
          <a:off x="10296527" y="952500"/>
          <a:ext cx="2152648"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209550</xdr:colOff>
      <xdr:row>5</xdr:row>
      <xdr:rowOff>161925</xdr:rowOff>
    </xdr:from>
    <xdr:to>
      <xdr:col>3</xdr:col>
      <xdr:colOff>238125</xdr:colOff>
      <xdr:row>9</xdr:row>
      <xdr:rowOff>38100</xdr:rowOff>
    </xdr:to>
    <xdr:sp macro="" textlink="">
      <xdr:nvSpPr>
        <xdr:cNvPr id="13" name="Oval 12">
          <a:extLst>
            <a:ext uri="{FF2B5EF4-FFF2-40B4-BE49-F238E27FC236}">
              <a16:creationId xmlns:a16="http://schemas.microsoft.com/office/drawing/2014/main" id="{EB046842-6621-4C79-9792-669969BF87F4}"/>
            </a:ext>
          </a:extLst>
        </xdr:cNvPr>
        <xdr:cNvSpPr/>
      </xdr:nvSpPr>
      <xdr:spPr>
        <a:xfrm>
          <a:off x="1428750" y="1114425"/>
          <a:ext cx="638175" cy="638175"/>
        </a:xfrm>
        <a:prstGeom prst="ellipse">
          <a:avLst/>
        </a:prstGeom>
        <a:solidFill>
          <a:srgbClr val="DAE3F3">
            <a:alpha val="69804"/>
          </a:srgbClr>
        </a:solidFill>
        <a:ln>
          <a:solidFill>
            <a:schemeClr val="accent5">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5</xdr:row>
      <xdr:rowOff>171450</xdr:rowOff>
    </xdr:from>
    <xdr:to>
      <xdr:col>7</xdr:col>
      <xdr:colOff>66675</xdr:colOff>
      <xdr:row>9</xdr:row>
      <xdr:rowOff>47625</xdr:rowOff>
    </xdr:to>
    <xdr:sp macro="" textlink="">
      <xdr:nvSpPr>
        <xdr:cNvPr id="14" name="Oval 13">
          <a:extLst>
            <a:ext uri="{FF2B5EF4-FFF2-40B4-BE49-F238E27FC236}">
              <a16:creationId xmlns:a16="http://schemas.microsoft.com/office/drawing/2014/main" id="{4B327AC8-DE19-4916-989D-6BE656216C92}"/>
            </a:ext>
          </a:extLst>
        </xdr:cNvPr>
        <xdr:cNvSpPr/>
      </xdr:nvSpPr>
      <xdr:spPr>
        <a:xfrm>
          <a:off x="3695700" y="1123950"/>
          <a:ext cx="638175" cy="638175"/>
        </a:xfrm>
        <a:prstGeom prst="ellipse">
          <a:avLst/>
        </a:prstGeom>
        <a:solidFill>
          <a:srgbClr val="92D050">
            <a:alpha val="30196"/>
          </a:srgbClr>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476250</xdr:colOff>
      <xdr:row>5</xdr:row>
      <xdr:rowOff>180975</xdr:rowOff>
    </xdr:from>
    <xdr:to>
      <xdr:col>10</xdr:col>
      <xdr:colOff>504825</xdr:colOff>
      <xdr:row>9</xdr:row>
      <xdr:rowOff>57150</xdr:rowOff>
    </xdr:to>
    <xdr:sp macro="" textlink="">
      <xdr:nvSpPr>
        <xdr:cNvPr id="15" name="Oval 14">
          <a:extLst>
            <a:ext uri="{FF2B5EF4-FFF2-40B4-BE49-F238E27FC236}">
              <a16:creationId xmlns:a16="http://schemas.microsoft.com/office/drawing/2014/main" id="{650417E3-C329-481B-B361-6035C6F4061A}"/>
            </a:ext>
          </a:extLst>
        </xdr:cNvPr>
        <xdr:cNvSpPr/>
      </xdr:nvSpPr>
      <xdr:spPr>
        <a:xfrm>
          <a:off x="5962650" y="1133475"/>
          <a:ext cx="638175" cy="638175"/>
        </a:xfrm>
        <a:prstGeom prst="ellipse">
          <a:avLst/>
        </a:prstGeom>
        <a:solidFill>
          <a:srgbClr val="FFFF00">
            <a:alpha val="20000"/>
          </a:srgbClr>
        </a:solidFill>
        <a:ln>
          <a:solidFill>
            <a:srgbClr val="FFD966">
              <a:alpha val="69804"/>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304800</xdr:colOff>
      <xdr:row>6</xdr:row>
      <xdr:rowOff>0</xdr:rowOff>
    </xdr:from>
    <xdr:to>
      <xdr:col>14</xdr:col>
      <xdr:colOff>333375</xdr:colOff>
      <xdr:row>9</xdr:row>
      <xdr:rowOff>66675</xdr:rowOff>
    </xdr:to>
    <xdr:sp macro="" textlink="">
      <xdr:nvSpPr>
        <xdr:cNvPr id="16" name="Oval 15">
          <a:extLst>
            <a:ext uri="{FF2B5EF4-FFF2-40B4-BE49-F238E27FC236}">
              <a16:creationId xmlns:a16="http://schemas.microsoft.com/office/drawing/2014/main" id="{434F8382-27F3-4265-95F8-5BB75DB46DC1}"/>
            </a:ext>
          </a:extLst>
        </xdr:cNvPr>
        <xdr:cNvSpPr/>
      </xdr:nvSpPr>
      <xdr:spPr>
        <a:xfrm>
          <a:off x="8229600" y="1143000"/>
          <a:ext cx="638175" cy="638175"/>
        </a:xfrm>
        <a:prstGeom prst="ellipse">
          <a:avLst/>
        </a:prstGeom>
        <a:solidFill>
          <a:srgbClr val="7030A0">
            <a:alpha val="10196"/>
          </a:srgbClr>
        </a:solidFill>
        <a:ln>
          <a:solidFill>
            <a:srgbClr val="7030A0">
              <a:alpha val="4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133350</xdr:colOff>
      <xdr:row>6</xdr:row>
      <xdr:rowOff>9525</xdr:rowOff>
    </xdr:from>
    <xdr:to>
      <xdr:col>18</xdr:col>
      <xdr:colOff>161925</xdr:colOff>
      <xdr:row>9</xdr:row>
      <xdr:rowOff>76200</xdr:rowOff>
    </xdr:to>
    <xdr:sp macro="" textlink="">
      <xdr:nvSpPr>
        <xdr:cNvPr id="17" name="Oval 16">
          <a:extLst>
            <a:ext uri="{FF2B5EF4-FFF2-40B4-BE49-F238E27FC236}">
              <a16:creationId xmlns:a16="http://schemas.microsoft.com/office/drawing/2014/main" id="{75A300BB-A1CE-41C6-81B3-024F55625F20}"/>
            </a:ext>
          </a:extLst>
        </xdr:cNvPr>
        <xdr:cNvSpPr/>
      </xdr:nvSpPr>
      <xdr:spPr>
        <a:xfrm>
          <a:off x="10496550" y="1152525"/>
          <a:ext cx="638175" cy="638175"/>
        </a:xfrm>
        <a:prstGeom prst="ellipse">
          <a:avLst/>
        </a:prstGeom>
        <a:solidFill>
          <a:srgbClr val="FF0000">
            <a:alpha val="12941"/>
          </a:srgbClr>
        </a:solidFill>
        <a:ln>
          <a:solidFill>
            <a:srgbClr val="FF0000">
              <a:alpha val="34902"/>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166651</xdr:colOff>
      <xdr:row>6</xdr:row>
      <xdr:rowOff>114300</xdr:rowOff>
    </xdr:from>
    <xdr:to>
      <xdr:col>6</xdr:col>
      <xdr:colOff>571500</xdr:colOff>
      <xdr:row>8</xdr:row>
      <xdr:rowOff>85725</xdr:rowOff>
    </xdr:to>
    <xdr:pic>
      <xdr:nvPicPr>
        <xdr:cNvPr id="18" name="Picture 17">
          <a:extLst>
            <a:ext uri="{FF2B5EF4-FFF2-40B4-BE49-F238E27FC236}">
              <a16:creationId xmlns:a16="http://schemas.microsoft.com/office/drawing/2014/main" id="{28A43A89-5E58-4814-A5BA-9CC83CEA6CDC}"/>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824251" y="1257300"/>
          <a:ext cx="404849" cy="352425"/>
        </a:xfrm>
        <a:prstGeom prst="rect">
          <a:avLst/>
        </a:prstGeom>
      </xdr:spPr>
    </xdr:pic>
    <xdr:clientData/>
  </xdr:twoCellAnchor>
  <xdr:twoCellAnchor editAs="oneCell">
    <xdr:from>
      <xdr:col>2</xdr:col>
      <xdr:colOff>326176</xdr:colOff>
      <xdr:row>6</xdr:row>
      <xdr:rowOff>57150</xdr:rowOff>
    </xdr:from>
    <xdr:to>
      <xdr:col>3</xdr:col>
      <xdr:colOff>95249</xdr:colOff>
      <xdr:row>8</xdr:row>
      <xdr:rowOff>133350</xdr:rowOff>
    </xdr:to>
    <xdr:pic>
      <xdr:nvPicPr>
        <xdr:cNvPr id="19" name="Picture 18">
          <a:extLst>
            <a:ext uri="{FF2B5EF4-FFF2-40B4-BE49-F238E27FC236}">
              <a16:creationId xmlns:a16="http://schemas.microsoft.com/office/drawing/2014/main" id="{2E26A5B4-BDC6-43A2-8BAC-5AED1B2C5928}"/>
            </a:ext>
          </a:extLst>
        </xdr:cNvPr>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545376" y="1200150"/>
          <a:ext cx="378673" cy="457200"/>
        </a:xfrm>
        <a:prstGeom prst="rect">
          <a:avLst/>
        </a:prstGeom>
      </xdr:spPr>
    </xdr:pic>
    <xdr:clientData/>
  </xdr:twoCellAnchor>
  <xdr:twoCellAnchor editAs="oneCell">
    <xdr:from>
      <xdr:col>10</xdr:col>
      <xdr:colOff>0</xdr:colOff>
      <xdr:row>6</xdr:row>
      <xdr:rowOff>135675</xdr:rowOff>
    </xdr:from>
    <xdr:to>
      <xdr:col>10</xdr:col>
      <xdr:colOff>371475</xdr:colOff>
      <xdr:row>8</xdr:row>
      <xdr:rowOff>133350</xdr:rowOff>
    </xdr:to>
    <xdr:pic>
      <xdr:nvPicPr>
        <xdr:cNvPr id="20" name="Picture 19">
          <a:extLst>
            <a:ext uri="{FF2B5EF4-FFF2-40B4-BE49-F238E27FC236}">
              <a16:creationId xmlns:a16="http://schemas.microsoft.com/office/drawing/2014/main" id="{DB16DCB5-C533-45CC-976E-72BE61E58CFB}"/>
            </a:ext>
          </a:extLst>
        </xdr:cNvPr>
        <xdr:cNvPicPr>
          <a:picLocks noChangeAspect="1"/>
        </xdr:cNvPicPr>
      </xdr:nvPicPr>
      <xdr:blipFill>
        <a:blip xmlns:r="http://schemas.openxmlformats.org/officeDocument/2006/relationships" r:embed="rId4"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6096000" y="1278675"/>
          <a:ext cx="371475" cy="378675"/>
        </a:xfrm>
        <a:prstGeom prst="rect">
          <a:avLst/>
        </a:prstGeom>
      </xdr:spPr>
    </xdr:pic>
    <xdr:clientData/>
  </xdr:twoCellAnchor>
  <xdr:twoCellAnchor editAs="oneCell">
    <xdr:from>
      <xdr:col>13</xdr:col>
      <xdr:colOff>390525</xdr:colOff>
      <xdr:row>6</xdr:row>
      <xdr:rowOff>152400</xdr:rowOff>
    </xdr:from>
    <xdr:to>
      <xdr:col>14</xdr:col>
      <xdr:colOff>219075</xdr:colOff>
      <xdr:row>8</xdr:row>
      <xdr:rowOff>114300</xdr:rowOff>
    </xdr:to>
    <xdr:pic>
      <xdr:nvPicPr>
        <xdr:cNvPr id="21" name="Picture 20">
          <a:extLst>
            <a:ext uri="{FF2B5EF4-FFF2-40B4-BE49-F238E27FC236}">
              <a16:creationId xmlns:a16="http://schemas.microsoft.com/office/drawing/2014/main" id="{2C915F09-66A9-4E42-9432-0C77D423894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15325" y="1295400"/>
          <a:ext cx="438150" cy="342900"/>
        </a:xfrm>
        <a:prstGeom prst="rect">
          <a:avLst/>
        </a:prstGeom>
        <a:noFill/>
      </xdr:spPr>
    </xdr:pic>
    <xdr:clientData/>
  </xdr:twoCellAnchor>
  <xdr:twoCellAnchor editAs="oneCell">
    <xdr:from>
      <xdr:col>17</xdr:col>
      <xdr:colOff>264299</xdr:colOff>
      <xdr:row>6</xdr:row>
      <xdr:rowOff>149999</xdr:rowOff>
    </xdr:from>
    <xdr:to>
      <xdr:col>18</xdr:col>
      <xdr:colOff>19050</xdr:colOff>
      <xdr:row>8</xdr:row>
      <xdr:rowOff>123825</xdr:rowOff>
    </xdr:to>
    <xdr:pic>
      <xdr:nvPicPr>
        <xdr:cNvPr id="22" name="Picture 21">
          <a:extLst>
            <a:ext uri="{FF2B5EF4-FFF2-40B4-BE49-F238E27FC236}">
              <a16:creationId xmlns:a16="http://schemas.microsoft.com/office/drawing/2014/main" id="{6F45E03D-9B37-498B-B4D1-49437334F7A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27499" y="1292999"/>
          <a:ext cx="364351" cy="354826"/>
        </a:xfrm>
        <a:prstGeom prst="rect">
          <a:avLst/>
        </a:prstGeom>
      </xdr:spPr>
    </xdr:pic>
    <xdr:clientData/>
  </xdr:twoCellAnchor>
  <xdr:twoCellAnchor>
    <xdr:from>
      <xdr:col>2</xdr:col>
      <xdr:colOff>47625</xdr:colOff>
      <xdr:row>10</xdr:row>
      <xdr:rowOff>85726</xdr:rowOff>
    </xdr:from>
    <xdr:to>
      <xdr:col>7</xdr:col>
      <xdr:colOff>190500</xdr:colOff>
      <xdr:row>20</xdr:row>
      <xdr:rowOff>114300</xdr:rowOff>
    </xdr:to>
    <xdr:graphicFrame macro="">
      <xdr:nvGraphicFramePr>
        <xdr:cNvPr id="23" name="Chart 22">
          <a:extLst>
            <a:ext uri="{FF2B5EF4-FFF2-40B4-BE49-F238E27FC236}">
              <a16:creationId xmlns:a16="http://schemas.microsoft.com/office/drawing/2014/main" id="{6A7250D7-AB17-489A-B5BF-4B15A2C30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295275</xdr:colOff>
      <xdr:row>5</xdr:row>
      <xdr:rowOff>95250</xdr:rowOff>
    </xdr:from>
    <xdr:to>
      <xdr:col>5</xdr:col>
      <xdr:colOff>228600</xdr:colOff>
      <xdr:row>6</xdr:row>
      <xdr:rowOff>161925</xdr:rowOff>
    </xdr:to>
    <xdr:sp macro="" textlink="">
      <xdr:nvSpPr>
        <xdr:cNvPr id="29" name="TextBox 28">
          <a:extLst>
            <a:ext uri="{FF2B5EF4-FFF2-40B4-BE49-F238E27FC236}">
              <a16:creationId xmlns:a16="http://schemas.microsoft.com/office/drawing/2014/main" id="{F25B4CEF-4C68-4788-A83F-F5B8713A2F5E}"/>
            </a:ext>
          </a:extLst>
        </xdr:cNvPr>
        <xdr:cNvSpPr txBox="1"/>
      </xdr:nvSpPr>
      <xdr:spPr>
        <a:xfrm>
          <a:off x="2124075" y="1047750"/>
          <a:ext cx="11525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1">
                  <a:lumMod val="75000"/>
                </a:schemeClr>
              </a:solidFill>
            </a:rPr>
            <a:t>Total</a:t>
          </a:r>
          <a:r>
            <a:rPr lang="en-US" sz="1200" b="0" baseline="0">
              <a:solidFill>
                <a:schemeClr val="accent1">
                  <a:lumMod val="75000"/>
                </a:schemeClr>
              </a:solidFill>
            </a:rPr>
            <a:t> Patients</a:t>
          </a:r>
          <a:endParaRPr lang="en-US" sz="1200" b="0">
            <a:solidFill>
              <a:schemeClr val="accent1">
                <a:lumMod val="75000"/>
              </a:schemeClr>
            </a:solidFill>
          </a:endParaRPr>
        </a:p>
      </xdr:txBody>
    </xdr:sp>
    <xdr:clientData/>
  </xdr:twoCellAnchor>
  <xdr:twoCellAnchor>
    <xdr:from>
      <xdr:col>3</xdr:col>
      <xdr:colOff>323850</xdr:colOff>
      <xdr:row>6</xdr:row>
      <xdr:rowOff>28575</xdr:rowOff>
    </xdr:from>
    <xdr:to>
      <xdr:col>4</xdr:col>
      <xdr:colOff>238125</xdr:colOff>
      <xdr:row>8</xdr:row>
      <xdr:rowOff>38100</xdr:rowOff>
    </xdr:to>
    <xdr:sp macro="" textlink="analysis!B98">
      <xdr:nvSpPr>
        <xdr:cNvPr id="30" name="TextBox 29">
          <a:extLst>
            <a:ext uri="{FF2B5EF4-FFF2-40B4-BE49-F238E27FC236}">
              <a16:creationId xmlns:a16="http://schemas.microsoft.com/office/drawing/2014/main" id="{DC8CF6BC-47E8-4FC7-9004-B9E2E7F76577}"/>
            </a:ext>
          </a:extLst>
        </xdr:cNvPr>
        <xdr:cNvSpPr txBox="1"/>
      </xdr:nvSpPr>
      <xdr:spPr>
        <a:xfrm>
          <a:off x="2152650" y="1171575"/>
          <a:ext cx="5238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2191CE-678C-4993-AB7C-C7B28F54A1F0}" type="TxLink">
            <a:rPr lang="en-US" sz="2400" b="1" i="0" u="none" strike="noStrike">
              <a:solidFill>
                <a:schemeClr val="accent1">
                  <a:lumMod val="50000"/>
                </a:schemeClr>
              </a:solidFill>
              <a:latin typeface="Calibri"/>
              <a:ea typeface="+mn-ea"/>
              <a:cs typeface="Calibri"/>
            </a:rPr>
            <a:pPr/>
            <a:t>77</a:t>
          </a:fld>
          <a:endParaRPr lang="en-US" sz="2400" b="1" i="0" u="none" strike="noStrike">
            <a:solidFill>
              <a:schemeClr val="accent1">
                <a:lumMod val="50000"/>
              </a:schemeClr>
            </a:solidFill>
            <a:latin typeface="Calibri"/>
            <a:ea typeface="+mn-ea"/>
            <a:cs typeface="Calibri"/>
          </a:endParaRPr>
        </a:p>
      </xdr:txBody>
    </xdr:sp>
    <xdr:clientData/>
  </xdr:twoCellAnchor>
  <xdr:twoCellAnchor>
    <xdr:from>
      <xdr:col>3</xdr:col>
      <xdr:colOff>314326</xdr:colOff>
      <xdr:row>7</xdr:row>
      <xdr:rowOff>161925</xdr:rowOff>
    </xdr:from>
    <xdr:to>
      <xdr:col>4</xdr:col>
      <xdr:colOff>466726</xdr:colOff>
      <xdr:row>8</xdr:row>
      <xdr:rowOff>171450</xdr:rowOff>
    </xdr:to>
    <xdr:sp macro="" textlink="">
      <xdr:nvSpPr>
        <xdr:cNvPr id="31" name="TextBox 30">
          <a:extLst>
            <a:ext uri="{FF2B5EF4-FFF2-40B4-BE49-F238E27FC236}">
              <a16:creationId xmlns:a16="http://schemas.microsoft.com/office/drawing/2014/main" id="{0AE63658-63A8-4203-A444-15A4C9BB87DF}"/>
            </a:ext>
          </a:extLst>
        </xdr:cNvPr>
        <xdr:cNvSpPr txBox="1"/>
      </xdr:nvSpPr>
      <xdr:spPr>
        <a:xfrm>
          <a:off x="2143126" y="14954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1">
                  <a:lumMod val="75000"/>
                </a:schemeClr>
              </a:solidFill>
            </a:rPr>
            <a:t>100%</a:t>
          </a:r>
          <a:r>
            <a:rPr lang="en-US" sz="800" b="0" baseline="0">
              <a:solidFill>
                <a:schemeClr val="accent1">
                  <a:lumMod val="75000"/>
                </a:schemeClr>
              </a:solidFill>
            </a:rPr>
            <a:t> of Total</a:t>
          </a:r>
          <a:endParaRPr lang="en-US" sz="800" b="0">
            <a:solidFill>
              <a:schemeClr val="accent1">
                <a:lumMod val="75000"/>
              </a:schemeClr>
            </a:solidFill>
          </a:endParaRPr>
        </a:p>
      </xdr:txBody>
    </xdr:sp>
    <xdr:clientData/>
  </xdr:twoCellAnchor>
  <xdr:twoCellAnchor>
    <xdr:from>
      <xdr:col>7</xdr:col>
      <xdr:colOff>133350</xdr:colOff>
      <xdr:row>5</xdr:row>
      <xdr:rowOff>95250</xdr:rowOff>
    </xdr:from>
    <xdr:to>
      <xdr:col>9</xdr:col>
      <xdr:colOff>161925</xdr:colOff>
      <xdr:row>6</xdr:row>
      <xdr:rowOff>161925</xdr:rowOff>
    </xdr:to>
    <xdr:sp macro="" textlink="">
      <xdr:nvSpPr>
        <xdr:cNvPr id="32" name="TextBox 31">
          <a:extLst>
            <a:ext uri="{FF2B5EF4-FFF2-40B4-BE49-F238E27FC236}">
              <a16:creationId xmlns:a16="http://schemas.microsoft.com/office/drawing/2014/main" id="{DBFA06A0-038A-4C34-8F6F-7742A3D18B5C}"/>
            </a:ext>
          </a:extLst>
        </xdr:cNvPr>
        <xdr:cNvSpPr txBox="1"/>
      </xdr:nvSpPr>
      <xdr:spPr>
        <a:xfrm>
          <a:off x="4400550" y="104775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6">
                  <a:lumMod val="50000"/>
                </a:schemeClr>
              </a:solidFill>
            </a:rPr>
            <a:t>Total</a:t>
          </a:r>
          <a:r>
            <a:rPr lang="en-US" sz="1200" b="0" baseline="0">
              <a:solidFill>
                <a:schemeClr val="accent6">
                  <a:lumMod val="50000"/>
                </a:schemeClr>
              </a:solidFill>
            </a:rPr>
            <a:t> Admissions</a:t>
          </a:r>
          <a:endParaRPr lang="en-US" sz="1200" b="0">
            <a:solidFill>
              <a:schemeClr val="accent6">
                <a:lumMod val="50000"/>
              </a:schemeClr>
            </a:solidFill>
          </a:endParaRPr>
        </a:p>
      </xdr:txBody>
    </xdr:sp>
    <xdr:clientData/>
  </xdr:twoCellAnchor>
  <xdr:twoCellAnchor>
    <xdr:from>
      <xdr:col>7</xdr:col>
      <xdr:colOff>161925</xdr:colOff>
      <xdr:row>6</xdr:row>
      <xdr:rowOff>47625</xdr:rowOff>
    </xdr:from>
    <xdr:to>
      <xdr:col>8</xdr:col>
      <xdr:colOff>76200</xdr:colOff>
      <xdr:row>8</xdr:row>
      <xdr:rowOff>57150</xdr:rowOff>
    </xdr:to>
    <xdr:sp macro="" textlink="analysis!C98">
      <xdr:nvSpPr>
        <xdr:cNvPr id="33" name="TextBox 32">
          <a:extLst>
            <a:ext uri="{FF2B5EF4-FFF2-40B4-BE49-F238E27FC236}">
              <a16:creationId xmlns:a16="http://schemas.microsoft.com/office/drawing/2014/main" id="{3C137577-004B-4C42-B856-F35DC1EEDAF4}"/>
            </a:ext>
          </a:extLst>
        </xdr:cNvPr>
        <xdr:cNvSpPr txBox="1"/>
      </xdr:nvSpPr>
      <xdr:spPr>
        <a:xfrm>
          <a:off x="4429125" y="1190625"/>
          <a:ext cx="5238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86F57C-F536-4DC5-B5CC-7CF63EECDD98}" type="TxLink">
            <a:rPr lang="en-US" sz="2400" b="1" i="0" u="none" strike="noStrike">
              <a:solidFill>
                <a:schemeClr val="accent6">
                  <a:lumMod val="50000"/>
                </a:schemeClr>
              </a:solidFill>
              <a:latin typeface="Calibri"/>
              <a:ea typeface="+mn-ea"/>
              <a:cs typeface="Calibri"/>
            </a:rPr>
            <a:pPr/>
            <a:t>61</a:t>
          </a:fld>
          <a:endParaRPr lang="en-US" sz="2400" b="1" i="0" u="none" strike="noStrike">
            <a:solidFill>
              <a:schemeClr val="accent6">
                <a:lumMod val="50000"/>
              </a:schemeClr>
            </a:solidFill>
            <a:latin typeface="Calibri"/>
            <a:ea typeface="+mn-ea"/>
            <a:cs typeface="Calibri"/>
          </a:endParaRPr>
        </a:p>
      </xdr:txBody>
    </xdr:sp>
    <xdr:clientData/>
  </xdr:twoCellAnchor>
  <xdr:twoCellAnchor>
    <xdr:from>
      <xdr:col>7</xdr:col>
      <xdr:colOff>171451</xdr:colOff>
      <xdr:row>7</xdr:row>
      <xdr:rowOff>180975</xdr:rowOff>
    </xdr:from>
    <xdr:to>
      <xdr:col>8</xdr:col>
      <xdr:colOff>323851</xdr:colOff>
      <xdr:row>9</xdr:row>
      <xdr:rowOff>0</xdr:rowOff>
    </xdr:to>
    <xdr:sp macro="" textlink="">
      <xdr:nvSpPr>
        <xdr:cNvPr id="34" name="TextBox 33">
          <a:extLst>
            <a:ext uri="{FF2B5EF4-FFF2-40B4-BE49-F238E27FC236}">
              <a16:creationId xmlns:a16="http://schemas.microsoft.com/office/drawing/2014/main" id="{E1A9D9EC-F3B0-4661-A3E6-74892C3407E4}"/>
            </a:ext>
          </a:extLst>
        </xdr:cNvPr>
        <xdr:cNvSpPr txBox="1"/>
      </xdr:nvSpPr>
      <xdr:spPr>
        <a:xfrm>
          <a:off x="4438651" y="15144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6">
                  <a:lumMod val="50000"/>
                </a:schemeClr>
              </a:solidFill>
            </a:rPr>
            <a:t>100%</a:t>
          </a:r>
          <a:r>
            <a:rPr lang="en-US" sz="800" b="0" baseline="0">
              <a:solidFill>
                <a:schemeClr val="accent6">
                  <a:lumMod val="50000"/>
                </a:schemeClr>
              </a:solidFill>
            </a:rPr>
            <a:t> of Total</a:t>
          </a:r>
          <a:endParaRPr lang="en-US" sz="800" b="0">
            <a:solidFill>
              <a:schemeClr val="accent6">
                <a:lumMod val="50000"/>
              </a:schemeClr>
            </a:solidFill>
          </a:endParaRPr>
        </a:p>
      </xdr:txBody>
    </xdr:sp>
    <xdr:clientData/>
  </xdr:twoCellAnchor>
  <xdr:twoCellAnchor>
    <xdr:from>
      <xdr:col>10</xdr:col>
      <xdr:colOff>552450</xdr:colOff>
      <xdr:row>5</xdr:row>
      <xdr:rowOff>114300</xdr:rowOff>
    </xdr:from>
    <xdr:to>
      <xdr:col>12</xdr:col>
      <xdr:colOff>581025</xdr:colOff>
      <xdr:row>6</xdr:row>
      <xdr:rowOff>180975</xdr:rowOff>
    </xdr:to>
    <xdr:sp macro="" textlink="">
      <xdr:nvSpPr>
        <xdr:cNvPr id="35" name="TextBox 34">
          <a:extLst>
            <a:ext uri="{FF2B5EF4-FFF2-40B4-BE49-F238E27FC236}">
              <a16:creationId xmlns:a16="http://schemas.microsoft.com/office/drawing/2014/main" id="{547C3D5F-B364-4E51-B05C-F1E267B95F42}"/>
            </a:ext>
          </a:extLst>
        </xdr:cNvPr>
        <xdr:cNvSpPr txBox="1"/>
      </xdr:nvSpPr>
      <xdr:spPr>
        <a:xfrm>
          <a:off x="6648450" y="106680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4">
                  <a:lumMod val="75000"/>
                </a:schemeClr>
              </a:solidFill>
            </a:rPr>
            <a:t>Avg. BP</a:t>
          </a:r>
        </a:p>
      </xdr:txBody>
    </xdr:sp>
    <xdr:clientData/>
  </xdr:twoCellAnchor>
  <xdr:twoCellAnchor>
    <xdr:from>
      <xdr:col>10</xdr:col>
      <xdr:colOff>590550</xdr:colOff>
      <xdr:row>6</xdr:row>
      <xdr:rowOff>57150</xdr:rowOff>
    </xdr:from>
    <xdr:to>
      <xdr:col>12</xdr:col>
      <xdr:colOff>495300</xdr:colOff>
      <xdr:row>8</xdr:row>
      <xdr:rowOff>38100</xdr:rowOff>
    </xdr:to>
    <xdr:sp macro="" textlink="analysis!N107">
      <xdr:nvSpPr>
        <xdr:cNvPr id="36" name="TextBox 35">
          <a:extLst>
            <a:ext uri="{FF2B5EF4-FFF2-40B4-BE49-F238E27FC236}">
              <a16:creationId xmlns:a16="http://schemas.microsoft.com/office/drawing/2014/main" id="{D4813532-B041-41C1-A019-9D74A9B2CFC0}"/>
            </a:ext>
          </a:extLst>
        </xdr:cNvPr>
        <xdr:cNvSpPr txBox="1"/>
      </xdr:nvSpPr>
      <xdr:spPr>
        <a:xfrm>
          <a:off x="6686550" y="1200150"/>
          <a:ext cx="11239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AD7E85-CE97-4542-9933-CFD998C07DF1}" type="TxLink">
            <a:rPr lang="en-US" sz="2400" b="1" i="0" u="none" strike="noStrike">
              <a:solidFill>
                <a:schemeClr val="accent4">
                  <a:lumMod val="75000"/>
                </a:schemeClr>
              </a:solidFill>
              <a:latin typeface="Calibri"/>
              <a:ea typeface="+mn-ea"/>
              <a:cs typeface="Calibri"/>
            </a:rPr>
            <a:pPr/>
            <a:t>109/67</a:t>
          </a:fld>
          <a:endParaRPr lang="en-US" sz="2400" b="1" i="0" u="none" strike="noStrike">
            <a:solidFill>
              <a:schemeClr val="accent4">
                <a:lumMod val="75000"/>
              </a:schemeClr>
            </a:solidFill>
            <a:latin typeface="Calibri"/>
            <a:ea typeface="+mn-ea"/>
            <a:cs typeface="Calibri"/>
          </a:endParaRPr>
        </a:p>
      </xdr:txBody>
    </xdr:sp>
    <xdr:clientData/>
  </xdr:twoCellAnchor>
  <xdr:twoCellAnchor>
    <xdr:from>
      <xdr:col>10</xdr:col>
      <xdr:colOff>600076</xdr:colOff>
      <xdr:row>8</xdr:row>
      <xdr:rowOff>9525</xdr:rowOff>
    </xdr:from>
    <xdr:to>
      <xdr:col>12</xdr:col>
      <xdr:colOff>142876</xdr:colOff>
      <xdr:row>9</xdr:row>
      <xdr:rowOff>19050</xdr:rowOff>
    </xdr:to>
    <xdr:sp macro="" textlink="">
      <xdr:nvSpPr>
        <xdr:cNvPr id="37" name="TextBox 36">
          <a:extLst>
            <a:ext uri="{FF2B5EF4-FFF2-40B4-BE49-F238E27FC236}">
              <a16:creationId xmlns:a16="http://schemas.microsoft.com/office/drawing/2014/main" id="{FA54AF25-C5F6-4BFB-8300-47287F7AA42B}"/>
            </a:ext>
          </a:extLst>
        </xdr:cNvPr>
        <xdr:cNvSpPr txBox="1"/>
      </xdr:nvSpPr>
      <xdr:spPr>
        <a:xfrm>
          <a:off x="6696076" y="15335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accent4">
                  <a:lumMod val="75000"/>
                </a:schemeClr>
              </a:solidFill>
            </a:rPr>
            <a:t>mmHg</a:t>
          </a:r>
        </a:p>
      </xdr:txBody>
    </xdr:sp>
    <xdr:clientData/>
  </xdr:twoCellAnchor>
  <xdr:twoCellAnchor>
    <xdr:from>
      <xdr:col>14</xdr:col>
      <xdr:colOff>428625</xdr:colOff>
      <xdr:row>5</xdr:row>
      <xdr:rowOff>95250</xdr:rowOff>
    </xdr:from>
    <xdr:to>
      <xdr:col>16</xdr:col>
      <xdr:colOff>457200</xdr:colOff>
      <xdr:row>6</xdr:row>
      <xdr:rowOff>161925</xdr:rowOff>
    </xdr:to>
    <xdr:sp macro="" textlink="">
      <xdr:nvSpPr>
        <xdr:cNvPr id="38" name="TextBox 37">
          <a:extLst>
            <a:ext uri="{FF2B5EF4-FFF2-40B4-BE49-F238E27FC236}">
              <a16:creationId xmlns:a16="http://schemas.microsoft.com/office/drawing/2014/main" id="{61A793F0-5D82-42D7-B40A-4DD5A32D5D94}"/>
            </a:ext>
          </a:extLst>
        </xdr:cNvPr>
        <xdr:cNvSpPr txBox="1"/>
      </xdr:nvSpPr>
      <xdr:spPr>
        <a:xfrm>
          <a:off x="8963025" y="1047750"/>
          <a:ext cx="1247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rgbClr val="7030A0"/>
              </a:solidFill>
            </a:rPr>
            <a:t>Avg.</a:t>
          </a:r>
          <a:r>
            <a:rPr lang="en-US" sz="1200" b="0" baseline="0">
              <a:solidFill>
                <a:srgbClr val="7030A0"/>
              </a:solidFill>
            </a:rPr>
            <a:t> Weight</a:t>
          </a:r>
          <a:endParaRPr lang="en-US" sz="1200" b="0">
            <a:solidFill>
              <a:srgbClr val="7030A0"/>
            </a:solidFill>
          </a:endParaRPr>
        </a:p>
      </xdr:txBody>
    </xdr:sp>
    <xdr:clientData/>
  </xdr:twoCellAnchor>
  <xdr:twoCellAnchor>
    <xdr:from>
      <xdr:col>14</xdr:col>
      <xdr:colOff>438150</xdr:colOff>
      <xdr:row>6</xdr:row>
      <xdr:rowOff>47625</xdr:rowOff>
    </xdr:from>
    <xdr:to>
      <xdr:col>16</xdr:col>
      <xdr:colOff>228600</xdr:colOff>
      <xdr:row>8</xdr:row>
      <xdr:rowOff>28575</xdr:rowOff>
    </xdr:to>
    <xdr:sp macro="" textlink="analysis!D98">
      <xdr:nvSpPr>
        <xdr:cNvPr id="39" name="TextBox 38">
          <a:extLst>
            <a:ext uri="{FF2B5EF4-FFF2-40B4-BE49-F238E27FC236}">
              <a16:creationId xmlns:a16="http://schemas.microsoft.com/office/drawing/2014/main" id="{42D04407-48CC-498F-8B09-F9BF342107CC}"/>
            </a:ext>
          </a:extLst>
        </xdr:cNvPr>
        <xdr:cNvSpPr txBox="1"/>
      </xdr:nvSpPr>
      <xdr:spPr>
        <a:xfrm>
          <a:off x="8972550" y="1190625"/>
          <a:ext cx="1009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A2DB8A-2804-46F8-8C31-B7E85BA3BC23}" type="TxLink">
            <a:rPr lang="en-US" sz="2400" b="1" i="0" u="none" strike="noStrike">
              <a:solidFill>
                <a:srgbClr val="7030A0"/>
              </a:solidFill>
              <a:latin typeface="Calibri"/>
              <a:ea typeface="+mn-ea"/>
              <a:cs typeface="Calibri"/>
            </a:rPr>
            <a:pPr/>
            <a:t>65.5</a:t>
          </a:fld>
          <a:endParaRPr lang="en-US" sz="2400" b="1" i="0" u="none" strike="noStrike">
            <a:solidFill>
              <a:srgbClr val="7030A0"/>
            </a:solidFill>
            <a:latin typeface="Calibri"/>
            <a:ea typeface="+mn-ea"/>
            <a:cs typeface="Calibri"/>
          </a:endParaRPr>
        </a:p>
      </xdr:txBody>
    </xdr:sp>
    <xdr:clientData/>
  </xdr:twoCellAnchor>
  <xdr:twoCellAnchor>
    <xdr:from>
      <xdr:col>14</xdr:col>
      <xdr:colOff>457201</xdr:colOff>
      <xdr:row>7</xdr:row>
      <xdr:rowOff>180975</xdr:rowOff>
    </xdr:from>
    <xdr:to>
      <xdr:col>16</xdr:col>
      <xdr:colOff>1</xdr:colOff>
      <xdr:row>9</xdr:row>
      <xdr:rowOff>0</xdr:rowOff>
    </xdr:to>
    <xdr:sp macro="" textlink="">
      <xdr:nvSpPr>
        <xdr:cNvPr id="40" name="TextBox 39">
          <a:extLst>
            <a:ext uri="{FF2B5EF4-FFF2-40B4-BE49-F238E27FC236}">
              <a16:creationId xmlns:a16="http://schemas.microsoft.com/office/drawing/2014/main" id="{D8684F3B-B0F4-4FFB-8541-7AC1B800E722}"/>
            </a:ext>
          </a:extLst>
        </xdr:cNvPr>
        <xdr:cNvSpPr txBox="1"/>
      </xdr:nvSpPr>
      <xdr:spPr>
        <a:xfrm>
          <a:off x="8991601" y="15144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rgbClr val="7030A0"/>
              </a:solidFill>
            </a:rPr>
            <a:t>kg</a:t>
          </a:r>
        </a:p>
      </xdr:txBody>
    </xdr:sp>
    <xdr:clientData/>
  </xdr:twoCellAnchor>
  <xdr:twoCellAnchor>
    <xdr:from>
      <xdr:col>18</xdr:col>
      <xdr:colOff>200026</xdr:colOff>
      <xdr:row>5</xdr:row>
      <xdr:rowOff>133350</xdr:rowOff>
    </xdr:from>
    <xdr:to>
      <xdr:col>20</xdr:col>
      <xdr:colOff>257175</xdr:colOff>
      <xdr:row>7</xdr:row>
      <xdr:rowOff>9525</xdr:rowOff>
    </xdr:to>
    <xdr:sp macro="" textlink="">
      <xdr:nvSpPr>
        <xdr:cNvPr id="41" name="TextBox 40">
          <a:extLst>
            <a:ext uri="{FF2B5EF4-FFF2-40B4-BE49-F238E27FC236}">
              <a16:creationId xmlns:a16="http://schemas.microsoft.com/office/drawing/2014/main" id="{027F32A2-F158-4F7D-8013-F8412A4C408F}"/>
            </a:ext>
          </a:extLst>
        </xdr:cNvPr>
        <xdr:cNvSpPr txBox="1"/>
      </xdr:nvSpPr>
      <xdr:spPr>
        <a:xfrm>
          <a:off x="11172826" y="1085850"/>
          <a:ext cx="127634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rgbClr val="C00000"/>
              </a:solidFill>
            </a:rPr>
            <a:t>Latest</a:t>
          </a:r>
          <a:r>
            <a:rPr lang="en-US" sz="1200" b="0" baseline="0">
              <a:solidFill>
                <a:srgbClr val="C00000"/>
              </a:solidFill>
            </a:rPr>
            <a:t> Admission</a:t>
          </a:r>
          <a:endParaRPr lang="en-US" sz="1200" b="0">
            <a:solidFill>
              <a:srgbClr val="C00000"/>
            </a:solidFill>
          </a:endParaRPr>
        </a:p>
      </xdr:txBody>
    </xdr:sp>
    <xdr:clientData/>
  </xdr:twoCellAnchor>
  <xdr:twoCellAnchor>
    <xdr:from>
      <xdr:col>18</xdr:col>
      <xdr:colOff>209550</xdr:colOff>
      <xdr:row>6</xdr:row>
      <xdr:rowOff>114300</xdr:rowOff>
    </xdr:from>
    <xdr:to>
      <xdr:col>20</xdr:col>
      <xdr:colOff>238126</xdr:colOff>
      <xdr:row>8</xdr:row>
      <xdr:rowOff>95250</xdr:rowOff>
    </xdr:to>
    <xdr:sp macro="" textlink="analysis!D102">
      <xdr:nvSpPr>
        <xdr:cNvPr id="42" name="TextBox 41">
          <a:extLst>
            <a:ext uri="{FF2B5EF4-FFF2-40B4-BE49-F238E27FC236}">
              <a16:creationId xmlns:a16="http://schemas.microsoft.com/office/drawing/2014/main" id="{AFBE8C0F-985A-472F-B2B3-FBA591D864A6}"/>
            </a:ext>
          </a:extLst>
        </xdr:cNvPr>
        <xdr:cNvSpPr txBox="1"/>
      </xdr:nvSpPr>
      <xdr:spPr>
        <a:xfrm>
          <a:off x="11182350" y="1257300"/>
          <a:ext cx="12477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549AB0E-77F4-41DF-BEB0-934B096F0CD2}" type="TxLink">
            <a:rPr lang="en-US" sz="1600" b="1" i="0" u="none" strike="noStrike">
              <a:solidFill>
                <a:srgbClr val="C00000"/>
              </a:solidFill>
              <a:latin typeface="Calibri"/>
              <a:ea typeface="+mn-ea"/>
              <a:cs typeface="Calibri"/>
            </a:rPr>
            <a:pPr/>
            <a:t>2024-12-15</a:t>
          </a:fld>
          <a:endParaRPr lang="en-US" sz="1600" b="1" i="0" u="none" strike="noStrike">
            <a:solidFill>
              <a:srgbClr val="C00000"/>
            </a:solidFill>
            <a:latin typeface="Calibri"/>
            <a:ea typeface="+mn-ea"/>
            <a:cs typeface="Calibri"/>
          </a:endParaRPr>
        </a:p>
      </xdr:txBody>
    </xdr:sp>
    <xdr:clientData/>
  </xdr:twoCellAnchor>
  <xdr:twoCellAnchor editAs="oneCell">
    <xdr:from>
      <xdr:col>14</xdr:col>
      <xdr:colOff>495301</xdr:colOff>
      <xdr:row>0</xdr:row>
      <xdr:rowOff>127000</xdr:rowOff>
    </xdr:from>
    <xdr:to>
      <xdr:col>17</xdr:col>
      <xdr:colOff>28575</xdr:colOff>
      <xdr:row>4</xdr:row>
      <xdr:rowOff>133350</xdr:rowOff>
    </xdr:to>
    <mc:AlternateContent xmlns:mc="http://schemas.openxmlformats.org/markup-compatibility/2006" xmlns:a14="http://schemas.microsoft.com/office/drawing/2010/main">
      <mc:Choice Requires="a14">
        <xdr:graphicFrame macro="">
          <xdr:nvGraphicFramePr>
            <xdr:cNvPr id="43" name="Year 1">
              <a:extLst>
                <a:ext uri="{FF2B5EF4-FFF2-40B4-BE49-F238E27FC236}">
                  <a16:creationId xmlns:a16="http://schemas.microsoft.com/office/drawing/2014/main" id="{4407913E-D2DC-413D-BD82-D05A334B4CD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088968" y="485774"/>
              <a:ext cx="1374774"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299507</xdr:colOff>
      <xdr:row>2</xdr:row>
      <xdr:rowOff>116417</xdr:rowOff>
    </xdr:from>
    <xdr:to>
      <xdr:col>14</xdr:col>
      <xdr:colOff>494241</xdr:colOff>
      <xdr:row>4</xdr:row>
      <xdr:rowOff>127001</xdr:rowOff>
    </xdr:to>
    <mc:AlternateContent xmlns:mc="http://schemas.openxmlformats.org/markup-compatibility/2006" xmlns:a14="http://schemas.microsoft.com/office/drawing/2010/main">
      <mc:Choice Requires="a14">
        <xdr:graphicFrame macro="">
          <xdr:nvGraphicFramePr>
            <xdr:cNvPr id="44" name="gender 1">
              <a:extLst>
                <a:ext uri="{FF2B5EF4-FFF2-40B4-BE49-F238E27FC236}">
                  <a16:creationId xmlns:a16="http://schemas.microsoft.com/office/drawing/2014/main" id="{5402B573-C4B3-4EF9-A124-105F0D2336EF}"/>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279340" y="497417"/>
              <a:ext cx="808568" cy="391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28575</xdr:colOff>
      <xdr:row>0</xdr:row>
      <xdr:rowOff>133350</xdr:rowOff>
    </xdr:from>
    <xdr:to>
      <xdr:col>20</xdr:col>
      <xdr:colOff>247650</xdr:colOff>
      <xdr:row>4</xdr:row>
      <xdr:rowOff>123824</xdr:rowOff>
    </xdr:to>
    <mc:AlternateContent xmlns:mc="http://schemas.openxmlformats.org/markup-compatibility/2006" xmlns:a14="http://schemas.microsoft.com/office/drawing/2010/main">
      <mc:Choice Requires="a14">
        <xdr:graphicFrame macro="">
          <xdr:nvGraphicFramePr>
            <xdr:cNvPr id="45" name="diagnosis 1">
              <a:extLst>
                <a:ext uri="{FF2B5EF4-FFF2-40B4-BE49-F238E27FC236}">
                  <a16:creationId xmlns:a16="http://schemas.microsoft.com/office/drawing/2014/main" id="{B6E69C34-E3CE-46B1-8C11-A5BF6BD81AE3}"/>
                </a:ext>
              </a:extLst>
            </xdr:cNvPr>
            <xdr:cNvGraphicFramePr/>
          </xdr:nvGraphicFramePr>
          <xdr:xfrm>
            <a:off x="0" y="0"/>
            <a:ext cx="0" cy="0"/>
          </xdr:xfrm>
          <a:graphic>
            <a:graphicData uri="http://schemas.microsoft.com/office/drawing/2010/slicer">
              <sle:slicer xmlns:sle="http://schemas.microsoft.com/office/drawing/2010/slicer" name="diagnosis 1"/>
            </a:graphicData>
          </a:graphic>
        </xdr:graphicFrame>
      </mc:Choice>
      <mc:Fallback xmlns="">
        <xdr:sp macro="" textlink="">
          <xdr:nvSpPr>
            <xdr:cNvPr id="0" name=""/>
            <xdr:cNvSpPr>
              <a:spLocks noTextEdit="1"/>
            </xdr:cNvSpPr>
          </xdr:nvSpPr>
          <xdr:spPr>
            <a:xfrm>
              <a:off x="10463742" y="133350"/>
              <a:ext cx="2060575" cy="752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171450</xdr:colOff>
      <xdr:row>11</xdr:row>
      <xdr:rowOff>9525</xdr:rowOff>
    </xdr:from>
    <xdr:to>
      <xdr:col>14</xdr:col>
      <xdr:colOff>247650</xdr:colOff>
      <xdr:row>32</xdr:row>
      <xdr:rowOff>104775</xdr:rowOff>
    </xdr:to>
    <xdr:pic>
      <xdr:nvPicPr>
        <xdr:cNvPr id="47" name="Picture 46">
          <a:extLst>
            <a:ext uri="{FF2B5EF4-FFF2-40B4-BE49-F238E27FC236}">
              <a16:creationId xmlns:a16="http://schemas.microsoft.com/office/drawing/2014/main" id="{F12438F9-CFAC-E31E-5229-BE5A281D3DC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48250" y="2105025"/>
          <a:ext cx="3733800" cy="4095750"/>
        </a:xfrm>
        <a:prstGeom prst="rect">
          <a:avLst/>
        </a:prstGeom>
      </xdr:spPr>
    </xdr:pic>
    <xdr:clientData/>
  </xdr:twoCellAnchor>
  <xdr:twoCellAnchor>
    <xdr:from>
      <xdr:col>7</xdr:col>
      <xdr:colOff>504825</xdr:colOff>
      <xdr:row>11</xdr:row>
      <xdr:rowOff>152400</xdr:rowOff>
    </xdr:from>
    <xdr:to>
      <xdr:col>10</xdr:col>
      <xdr:colOff>171450</xdr:colOff>
      <xdr:row>13</xdr:row>
      <xdr:rowOff>104775</xdr:rowOff>
    </xdr:to>
    <xdr:sp macro="" textlink="">
      <xdr:nvSpPr>
        <xdr:cNvPr id="49" name="TextBox 48">
          <a:extLst>
            <a:ext uri="{FF2B5EF4-FFF2-40B4-BE49-F238E27FC236}">
              <a16:creationId xmlns:a16="http://schemas.microsoft.com/office/drawing/2014/main" id="{A6DD4D3F-AADB-4E7C-317A-AA11474C133C}"/>
            </a:ext>
          </a:extLst>
        </xdr:cNvPr>
        <xdr:cNvSpPr txBox="1"/>
      </xdr:nvSpPr>
      <xdr:spPr>
        <a:xfrm>
          <a:off x="4772025" y="2247900"/>
          <a:ext cx="14954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1">
                  <a:lumMod val="50000"/>
                </a:schemeClr>
              </a:solidFill>
            </a:rPr>
            <a:t>Body</a:t>
          </a:r>
          <a:r>
            <a:rPr lang="en-US" sz="1600" b="1" baseline="0">
              <a:solidFill>
                <a:schemeClr val="accent1">
                  <a:lumMod val="50000"/>
                </a:schemeClr>
              </a:solidFill>
            </a:rPr>
            <a:t> Overview</a:t>
          </a:r>
          <a:endParaRPr lang="en-US" sz="1600" b="1">
            <a:solidFill>
              <a:schemeClr val="accent1">
                <a:lumMod val="50000"/>
              </a:schemeClr>
            </a:solidFill>
          </a:endParaRPr>
        </a:p>
      </xdr:txBody>
    </xdr:sp>
    <xdr:clientData/>
  </xdr:twoCellAnchor>
  <xdr:twoCellAnchor>
    <xdr:from>
      <xdr:col>7</xdr:col>
      <xdr:colOff>514349</xdr:colOff>
      <xdr:row>17</xdr:row>
      <xdr:rowOff>95250</xdr:rowOff>
    </xdr:from>
    <xdr:to>
      <xdr:col>9</xdr:col>
      <xdr:colOff>209550</xdr:colOff>
      <xdr:row>22</xdr:row>
      <xdr:rowOff>104776</xdr:rowOff>
    </xdr:to>
    <xdr:sp macro="" textlink="">
      <xdr:nvSpPr>
        <xdr:cNvPr id="27" name="Rectangle: Rounded Corners 26">
          <a:extLst>
            <a:ext uri="{FF2B5EF4-FFF2-40B4-BE49-F238E27FC236}">
              <a16:creationId xmlns:a16="http://schemas.microsoft.com/office/drawing/2014/main" id="{AEE00000-CEAB-FB0F-F6D1-A912D0A69B9C}"/>
            </a:ext>
          </a:extLst>
        </xdr:cNvPr>
        <xdr:cNvSpPr/>
      </xdr:nvSpPr>
      <xdr:spPr>
        <a:xfrm>
          <a:off x="4781549" y="3333750"/>
          <a:ext cx="914401" cy="962026"/>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600074</xdr:colOff>
      <xdr:row>18</xdr:row>
      <xdr:rowOff>76200</xdr:rowOff>
    </xdr:from>
    <xdr:to>
      <xdr:col>8</xdr:col>
      <xdr:colOff>95249</xdr:colOff>
      <xdr:row>18</xdr:row>
      <xdr:rowOff>180975</xdr:rowOff>
    </xdr:to>
    <xdr:sp macro="" textlink="">
      <xdr:nvSpPr>
        <xdr:cNvPr id="46" name="Oval 45">
          <a:extLst>
            <a:ext uri="{FF2B5EF4-FFF2-40B4-BE49-F238E27FC236}">
              <a16:creationId xmlns:a16="http://schemas.microsoft.com/office/drawing/2014/main" id="{A1A2CB61-E22B-8C44-C820-85737DBA2CCB}"/>
            </a:ext>
          </a:extLst>
        </xdr:cNvPr>
        <xdr:cNvSpPr/>
      </xdr:nvSpPr>
      <xdr:spPr>
        <a:xfrm>
          <a:off x="4867274" y="3505200"/>
          <a:ext cx="104775" cy="104775"/>
        </a:xfrm>
        <a:prstGeom prst="ellipse">
          <a:avLst/>
        </a:prstGeom>
        <a:solidFill>
          <a:srgbClr val="70AD4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600074</xdr:colOff>
      <xdr:row>19</xdr:row>
      <xdr:rowOff>161925</xdr:rowOff>
    </xdr:from>
    <xdr:to>
      <xdr:col>8</xdr:col>
      <xdr:colOff>95249</xdr:colOff>
      <xdr:row>20</xdr:row>
      <xdr:rowOff>76200</xdr:rowOff>
    </xdr:to>
    <xdr:sp macro="" textlink="">
      <xdr:nvSpPr>
        <xdr:cNvPr id="50" name="Oval 49">
          <a:extLst>
            <a:ext uri="{FF2B5EF4-FFF2-40B4-BE49-F238E27FC236}">
              <a16:creationId xmlns:a16="http://schemas.microsoft.com/office/drawing/2014/main" id="{0379B060-2205-0AC8-647E-5F54AD111241}"/>
            </a:ext>
          </a:extLst>
        </xdr:cNvPr>
        <xdr:cNvSpPr/>
      </xdr:nvSpPr>
      <xdr:spPr>
        <a:xfrm>
          <a:off x="4867274" y="3781425"/>
          <a:ext cx="104775" cy="104775"/>
        </a:xfrm>
        <a:prstGeom prst="ellipse">
          <a:avLst/>
        </a:prstGeom>
        <a:solidFill>
          <a:srgbClr val="FFD9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600074</xdr:colOff>
      <xdr:row>21</xdr:row>
      <xdr:rowOff>57150</xdr:rowOff>
    </xdr:from>
    <xdr:to>
      <xdr:col>8</xdr:col>
      <xdr:colOff>95249</xdr:colOff>
      <xdr:row>21</xdr:row>
      <xdr:rowOff>161925</xdr:rowOff>
    </xdr:to>
    <xdr:sp macro="" textlink="">
      <xdr:nvSpPr>
        <xdr:cNvPr id="51" name="Oval 50">
          <a:extLst>
            <a:ext uri="{FF2B5EF4-FFF2-40B4-BE49-F238E27FC236}">
              <a16:creationId xmlns:a16="http://schemas.microsoft.com/office/drawing/2014/main" id="{C5A6F8CD-1C57-0613-EE5B-C3314DF46DAE}"/>
            </a:ext>
          </a:extLst>
        </xdr:cNvPr>
        <xdr:cNvSpPr/>
      </xdr:nvSpPr>
      <xdr:spPr>
        <a:xfrm>
          <a:off x="4867274" y="4057650"/>
          <a:ext cx="104775" cy="104775"/>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123826</xdr:colOff>
      <xdr:row>17</xdr:row>
      <xdr:rowOff>180975</xdr:rowOff>
    </xdr:from>
    <xdr:to>
      <xdr:col>9</xdr:col>
      <xdr:colOff>276226</xdr:colOff>
      <xdr:row>19</xdr:row>
      <xdr:rowOff>0</xdr:rowOff>
    </xdr:to>
    <xdr:sp macro="" textlink="">
      <xdr:nvSpPr>
        <xdr:cNvPr id="52" name="TextBox 51">
          <a:extLst>
            <a:ext uri="{FF2B5EF4-FFF2-40B4-BE49-F238E27FC236}">
              <a16:creationId xmlns:a16="http://schemas.microsoft.com/office/drawing/2014/main" id="{A32966C6-4869-4158-6CD7-6F5410C87C11}"/>
            </a:ext>
          </a:extLst>
        </xdr:cNvPr>
        <xdr:cNvSpPr txBox="1"/>
      </xdr:nvSpPr>
      <xdr:spPr>
        <a:xfrm>
          <a:off x="5000626" y="34194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accent6">
                  <a:lumMod val="50000"/>
                </a:schemeClr>
              </a:solidFill>
            </a:rPr>
            <a:t>Normal</a:t>
          </a:r>
        </a:p>
      </xdr:txBody>
    </xdr:sp>
    <xdr:clientData/>
  </xdr:twoCellAnchor>
  <xdr:twoCellAnchor>
    <xdr:from>
      <xdr:col>8</xdr:col>
      <xdr:colOff>123826</xdr:colOff>
      <xdr:row>19</xdr:row>
      <xdr:rowOff>85725</xdr:rowOff>
    </xdr:from>
    <xdr:to>
      <xdr:col>9</xdr:col>
      <xdr:colOff>276226</xdr:colOff>
      <xdr:row>20</xdr:row>
      <xdr:rowOff>95250</xdr:rowOff>
    </xdr:to>
    <xdr:sp macro="" textlink="">
      <xdr:nvSpPr>
        <xdr:cNvPr id="54" name="TextBox 53">
          <a:extLst>
            <a:ext uri="{FF2B5EF4-FFF2-40B4-BE49-F238E27FC236}">
              <a16:creationId xmlns:a16="http://schemas.microsoft.com/office/drawing/2014/main" id="{8F2A76EC-5BAF-4013-B2B8-605265D44EBF}"/>
            </a:ext>
          </a:extLst>
        </xdr:cNvPr>
        <xdr:cNvSpPr txBox="1"/>
      </xdr:nvSpPr>
      <xdr:spPr>
        <a:xfrm>
          <a:off x="5000626" y="37052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accent6">
                  <a:lumMod val="50000"/>
                </a:schemeClr>
              </a:solidFill>
            </a:rPr>
            <a:t>Attention</a:t>
          </a:r>
        </a:p>
      </xdr:txBody>
    </xdr:sp>
    <xdr:clientData/>
  </xdr:twoCellAnchor>
  <xdr:twoCellAnchor>
    <xdr:from>
      <xdr:col>8</xdr:col>
      <xdr:colOff>123826</xdr:colOff>
      <xdr:row>20</xdr:row>
      <xdr:rowOff>180975</xdr:rowOff>
    </xdr:from>
    <xdr:to>
      <xdr:col>9</xdr:col>
      <xdr:colOff>276226</xdr:colOff>
      <xdr:row>22</xdr:row>
      <xdr:rowOff>0</xdr:rowOff>
    </xdr:to>
    <xdr:sp macro="" textlink="">
      <xdr:nvSpPr>
        <xdr:cNvPr id="55" name="TextBox 54">
          <a:extLst>
            <a:ext uri="{FF2B5EF4-FFF2-40B4-BE49-F238E27FC236}">
              <a16:creationId xmlns:a16="http://schemas.microsoft.com/office/drawing/2014/main" id="{367236FF-9A2A-3726-2E53-D5949ACD4399}"/>
            </a:ext>
          </a:extLst>
        </xdr:cNvPr>
        <xdr:cNvSpPr txBox="1"/>
      </xdr:nvSpPr>
      <xdr:spPr>
        <a:xfrm>
          <a:off x="5000626" y="39909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accent6">
                  <a:lumMod val="50000"/>
                </a:schemeClr>
              </a:solidFill>
            </a:rPr>
            <a:t>High</a:t>
          </a:r>
          <a:r>
            <a:rPr lang="en-US" sz="1000" b="1" baseline="0">
              <a:solidFill>
                <a:schemeClr val="accent6">
                  <a:lumMod val="50000"/>
                </a:schemeClr>
              </a:solidFill>
            </a:rPr>
            <a:t> Risk</a:t>
          </a:r>
          <a:endParaRPr lang="en-US" sz="1000" b="1">
            <a:solidFill>
              <a:schemeClr val="accent6">
                <a:lumMod val="50000"/>
              </a:schemeClr>
            </a:solidFill>
          </a:endParaRPr>
        </a:p>
      </xdr:txBody>
    </xdr:sp>
    <xdr:clientData/>
  </xdr:twoCellAnchor>
  <xdr:twoCellAnchor>
    <xdr:from>
      <xdr:col>7</xdr:col>
      <xdr:colOff>495300</xdr:colOff>
      <xdr:row>13</xdr:row>
      <xdr:rowOff>19050</xdr:rowOff>
    </xdr:from>
    <xdr:to>
      <xdr:col>10</xdr:col>
      <xdr:colOff>104775</xdr:colOff>
      <xdr:row>16</xdr:row>
      <xdr:rowOff>38100</xdr:rowOff>
    </xdr:to>
    <xdr:sp macro="" textlink="">
      <xdr:nvSpPr>
        <xdr:cNvPr id="56" name="TextBox 55">
          <a:extLst>
            <a:ext uri="{FF2B5EF4-FFF2-40B4-BE49-F238E27FC236}">
              <a16:creationId xmlns:a16="http://schemas.microsoft.com/office/drawing/2014/main" id="{286C6DFB-D7B0-E84D-D748-B24788CAEB0B}"/>
            </a:ext>
          </a:extLst>
        </xdr:cNvPr>
        <xdr:cNvSpPr txBox="1"/>
      </xdr:nvSpPr>
      <xdr:spPr>
        <a:xfrm>
          <a:off x="4762500" y="2495550"/>
          <a:ext cx="143827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ysClr val="windowText" lastClr="000000"/>
              </a:solidFill>
            </a:rPr>
            <a:t>Click</a:t>
          </a:r>
          <a:r>
            <a:rPr lang="en-US" sz="1050" b="0" baseline="0">
              <a:solidFill>
                <a:sysClr val="windowText" lastClr="000000"/>
              </a:solidFill>
            </a:rPr>
            <a:t> on the patient name button to view related insights.</a:t>
          </a:r>
          <a:endParaRPr lang="en-US" sz="1050" b="0">
            <a:solidFill>
              <a:sysClr val="windowText" lastClr="000000"/>
            </a:solidFill>
          </a:endParaRPr>
        </a:p>
      </xdr:txBody>
    </xdr:sp>
    <xdr:clientData/>
  </xdr:twoCellAnchor>
  <xdr:twoCellAnchor>
    <xdr:from>
      <xdr:col>12</xdr:col>
      <xdr:colOff>419100</xdr:colOff>
      <xdr:row>11</xdr:row>
      <xdr:rowOff>9526</xdr:rowOff>
    </xdr:from>
    <xdr:to>
      <xdr:col>14</xdr:col>
      <xdr:colOff>400050</xdr:colOff>
      <xdr:row>13</xdr:row>
      <xdr:rowOff>16330</xdr:rowOff>
    </xdr:to>
    <xdr:sp macro="" textlink="">
      <xdr:nvSpPr>
        <xdr:cNvPr id="57" name="Rectangle: Rounded Corners 56">
          <a:extLst>
            <a:ext uri="{FF2B5EF4-FFF2-40B4-BE49-F238E27FC236}">
              <a16:creationId xmlns:a16="http://schemas.microsoft.com/office/drawing/2014/main" id="{87B236B1-5067-D482-058A-DA287ABF968C}"/>
            </a:ext>
          </a:extLst>
        </xdr:cNvPr>
        <xdr:cNvSpPr/>
      </xdr:nvSpPr>
      <xdr:spPr>
        <a:xfrm>
          <a:off x="7734300" y="2105026"/>
          <a:ext cx="1200150" cy="387804"/>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13</xdr:row>
      <xdr:rowOff>70758</xdr:rowOff>
    </xdr:from>
    <xdr:to>
      <xdr:col>14</xdr:col>
      <xdr:colOff>400050</xdr:colOff>
      <xdr:row>15</xdr:row>
      <xdr:rowOff>77562</xdr:rowOff>
    </xdr:to>
    <xdr:sp macro="" textlink="">
      <xdr:nvSpPr>
        <xdr:cNvPr id="58" name="Rectangle: Rounded Corners 57">
          <a:extLst>
            <a:ext uri="{FF2B5EF4-FFF2-40B4-BE49-F238E27FC236}">
              <a16:creationId xmlns:a16="http://schemas.microsoft.com/office/drawing/2014/main" id="{B4D85A8B-6A17-659D-DC63-D4BB74946521}"/>
            </a:ext>
          </a:extLst>
        </xdr:cNvPr>
        <xdr:cNvSpPr/>
      </xdr:nvSpPr>
      <xdr:spPr>
        <a:xfrm>
          <a:off x="7734300" y="2547258"/>
          <a:ext cx="1200150" cy="387804"/>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15</xdr:row>
      <xdr:rowOff>131990</xdr:rowOff>
    </xdr:from>
    <xdr:to>
      <xdr:col>14</xdr:col>
      <xdr:colOff>400050</xdr:colOff>
      <xdr:row>17</xdr:row>
      <xdr:rowOff>138794</xdr:rowOff>
    </xdr:to>
    <xdr:sp macro="" textlink="">
      <xdr:nvSpPr>
        <xdr:cNvPr id="59" name="Rectangle: Rounded Corners 58">
          <a:extLst>
            <a:ext uri="{FF2B5EF4-FFF2-40B4-BE49-F238E27FC236}">
              <a16:creationId xmlns:a16="http://schemas.microsoft.com/office/drawing/2014/main" id="{1100E6D2-BEF2-6449-1E17-FE244162CE1B}"/>
            </a:ext>
          </a:extLst>
        </xdr:cNvPr>
        <xdr:cNvSpPr/>
      </xdr:nvSpPr>
      <xdr:spPr>
        <a:xfrm>
          <a:off x="7734300" y="2989490"/>
          <a:ext cx="1200150" cy="387804"/>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27</xdr:row>
      <xdr:rowOff>78922</xdr:rowOff>
    </xdr:from>
    <xdr:to>
      <xdr:col>14</xdr:col>
      <xdr:colOff>400050</xdr:colOff>
      <xdr:row>29</xdr:row>
      <xdr:rowOff>85726</xdr:rowOff>
    </xdr:to>
    <xdr:sp macro="" textlink="">
      <xdr:nvSpPr>
        <xdr:cNvPr id="60" name="Rectangle: Rounded Corners 59">
          <a:extLst>
            <a:ext uri="{FF2B5EF4-FFF2-40B4-BE49-F238E27FC236}">
              <a16:creationId xmlns:a16="http://schemas.microsoft.com/office/drawing/2014/main" id="{D7558456-94E8-8057-87A7-1D96CA50BBFA}"/>
            </a:ext>
          </a:extLst>
        </xdr:cNvPr>
        <xdr:cNvSpPr/>
      </xdr:nvSpPr>
      <xdr:spPr>
        <a:xfrm>
          <a:off x="7734300" y="5222422"/>
          <a:ext cx="1200150" cy="387804"/>
        </a:xfrm>
        <a:prstGeom prst="roundRect">
          <a:avLst>
            <a:gd name="adj" fmla="val 6349"/>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18</xdr:row>
      <xdr:rowOff>6804</xdr:rowOff>
    </xdr:from>
    <xdr:to>
      <xdr:col>14</xdr:col>
      <xdr:colOff>400050</xdr:colOff>
      <xdr:row>20</xdr:row>
      <xdr:rowOff>13608</xdr:rowOff>
    </xdr:to>
    <xdr:sp macro="" textlink="">
      <xdr:nvSpPr>
        <xdr:cNvPr id="61" name="Rectangle: Rounded Corners 60">
          <a:extLst>
            <a:ext uri="{FF2B5EF4-FFF2-40B4-BE49-F238E27FC236}">
              <a16:creationId xmlns:a16="http://schemas.microsoft.com/office/drawing/2014/main" id="{D0080E65-1408-D9AF-F8AF-6C39708A82F1}"/>
            </a:ext>
          </a:extLst>
        </xdr:cNvPr>
        <xdr:cNvSpPr/>
      </xdr:nvSpPr>
      <xdr:spPr>
        <a:xfrm>
          <a:off x="7734300" y="3435804"/>
          <a:ext cx="1200150" cy="387804"/>
        </a:xfrm>
        <a:prstGeom prst="roundRect">
          <a:avLst>
            <a:gd name="adj" fmla="val 6349"/>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20</xdr:row>
      <xdr:rowOff>68036</xdr:rowOff>
    </xdr:from>
    <xdr:to>
      <xdr:col>14</xdr:col>
      <xdr:colOff>400050</xdr:colOff>
      <xdr:row>22</xdr:row>
      <xdr:rowOff>74840</xdr:rowOff>
    </xdr:to>
    <xdr:sp macro="" textlink="">
      <xdr:nvSpPr>
        <xdr:cNvPr id="62" name="Rectangle: Rounded Corners 61">
          <a:extLst>
            <a:ext uri="{FF2B5EF4-FFF2-40B4-BE49-F238E27FC236}">
              <a16:creationId xmlns:a16="http://schemas.microsoft.com/office/drawing/2014/main" id="{B5CCC12D-0A5B-6384-5A05-DA8134D4975F}"/>
            </a:ext>
          </a:extLst>
        </xdr:cNvPr>
        <xdr:cNvSpPr/>
      </xdr:nvSpPr>
      <xdr:spPr>
        <a:xfrm>
          <a:off x="7734300" y="3878036"/>
          <a:ext cx="1200150" cy="387804"/>
        </a:xfrm>
        <a:prstGeom prst="roundRect">
          <a:avLst>
            <a:gd name="adj" fmla="val 6349"/>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22</xdr:row>
      <xdr:rowOff>138793</xdr:rowOff>
    </xdr:from>
    <xdr:to>
      <xdr:col>14</xdr:col>
      <xdr:colOff>400050</xdr:colOff>
      <xdr:row>24</xdr:row>
      <xdr:rowOff>145597</xdr:rowOff>
    </xdr:to>
    <xdr:sp macro="" textlink="">
      <xdr:nvSpPr>
        <xdr:cNvPr id="63" name="Rectangle: Rounded Corners 62">
          <a:extLst>
            <a:ext uri="{FF2B5EF4-FFF2-40B4-BE49-F238E27FC236}">
              <a16:creationId xmlns:a16="http://schemas.microsoft.com/office/drawing/2014/main" id="{C81B16E9-24BA-D6BA-D6BD-797379C17492}"/>
            </a:ext>
          </a:extLst>
        </xdr:cNvPr>
        <xdr:cNvSpPr/>
      </xdr:nvSpPr>
      <xdr:spPr>
        <a:xfrm>
          <a:off x="7734300" y="4329793"/>
          <a:ext cx="1200150" cy="387804"/>
        </a:xfrm>
        <a:prstGeom prst="roundRect">
          <a:avLst>
            <a:gd name="adj" fmla="val 6349"/>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419100</xdr:colOff>
      <xdr:row>25</xdr:row>
      <xdr:rowOff>9526</xdr:rowOff>
    </xdr:from>
    <xdr:to>
      <xdr:col>14</xdr:col>
      <xdr:colOff>400050</xdr:colOff>
      <xdr:row>27</xdr:row>
      <xdr:rowOff>16330</xdr:rowOff>
    </xdr:to>
    <xdr:sp macro="" textlink="">
      <xdr:nvSpPr>
        <xdr:cNvPr id="64" name="Rectangle: Rounded Corners 63">
          <a:extLst>
            <a:ext uri="{FF2B5EF4-FFF2-40B4-BE49-F238E27FC236}">
              <a16:creationId xmlns:a16="http://schemas.microsoft.com/office/drawing/2014/main" id="{0BE7CA39-4622-8004-7A46-748C273A77F2}"/>
            </a:ext>
          </a:extLst>
        </xdr:cNvPr>
        <xdr:cNvSpPr/>
      </xdr:nvSpPr>
      <xdr:spPr>
        <a:xfrm>
          <a:off x="7734300" y="4772026"/>
          <a:ext cx="1200150" cy="387804"/>
        </a:xfrm>
        <a:prstGeom prst="roundRect">
          <a:avLst>
            <a:gd name="adj" fmla="val 6349"/>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447676</xdr:colOff>
      <xdr:row>11</xdr:row>
      <xdr:rowOff>19049</xdr:rowOff>
    </xdr:from>
    <xdr:to>
      <xdr:col>13</xdr:col>
      <xdr:colOff>161926</xdr:colOff>
      <xdr:row>12</xdr:row>
      <xdr:rowOff>161924</xdr:rowOff>
    </xdr:to>
    <xdr:sp macro="" textlink="">
      <xdr:nvSpPr>
        <xdr:cNvPr id="73" name="Oval 72">
          <a:extLst>
            <a:ext uri="{FF2B5EF4-FFF2-40B4-BE49-F238E27FC236}">
              <a16:creationId xmlns:a16="http://schemas.microsoft.com/office/drawing/2014/main" id="{4F77DE79-3F4D-B9E5-C39E-C9C05D2ABD43}"/>
            </a:ext>
          </a:extLst>
        </xdr:cNvPr>
        <xdr:cNvSpPr/>
      </xdr:nvSpPr>
      <xdr:spPr>
        <a:xfrm>
          <a:off x="7762876" y="2114549"/>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447676</xdr:colOff>
      <xdr:row>13</xdr:row>
      <xdr:rowOff>104774</xdr:rowOff>
    </xdr:from>
    <xdr:to>
      <xdr:col>13</xdr:col>
      <xdr:colOff>161926</xdr:colOff>
      <xdr:row>15</xdr:row>
      <xdr:rowOff>57149</xdr:rowOff>
    </xdr:to>
    <xdr:sp macro="" textlink="">
      <xdr:nvSpPr>
        <xdr:cNvPr id="74" name="Oval 73">
          <a:extLst>
            <a:ext uri="{FF2B5EF4-FFF2-40B4-BE49-F238E27FC236}">
              <a16:creationId xmlns:a16="http://schemas.microsoft.com/office/drawing/2014/main" id="{D25C57B0-D0AD-6767-0344-C9F829EADE2F}"/>
            </a:ext>
          </a:extLst>
        </xdr:cNvPr>
        <xdr:cNvSpPr/>
      </xdr:nvSpPr>
      <xdr:spPr>
        <a:xfrm>
          <a:off x="7762876" y="2581274"/>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447676</xdr:colOff>
      <xdr:row>15</xdr:row>
      <xdr:rowOff>161924</xdr:rowOff>
    </xdr:from>
    <xdr:to>
      <xdr:col>13</xdr:col>
      <xdr:colOff>161926</xdr:colOff>
      <xdr:row>17</xdr:row>
      <xdr:rowOff>114299</xdr:rowOff>
    </xdr:to>
    <xdr:sp macro="" textlink="">
      <xdr:nvSpPr>
        <xdr:cNvPr id="75" name="Oval 74">
          <a:extLst>
            <a:ext uri="{FF2B5EF4-FFF2-40B4-BE49-F238E27FC236}">
              <a16:creationId xmlns:a16="http://schemas.microsoft.com/office/drawing/2014/main" id="{D494AE51-AD15-6AE8-3FC7-50A5616193FB}"/>
            </a:ext>
          </a:extLst>
        </xdr:cNvPr>
        <xdr:cNvSpPr/>
      </xdr:nvSpPr>
      <xdr:spPr>
        <a:xfrm>
          <a:off x="7762876" y="3019424"/>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447676</xdr:colOff>
      <xdr:row>27</xdr:row>
      <xdr:rowOff>114299</xdr:rowOff>
    </xdr:from>
    <xdr:to>
      <xdr:col>13</xdr:col>
      <xdr:colOff>161926</xdr:colOff>
      <xdr:row>29</xdr:row>
      <xdr:rowOff>66674</xdr:rowOff>
    </xdr:to>
    <xdr:sp macro="" textlink="">
      <xdr:nvSpPr>
        <xdr:cNvPr id="76" name="Oval 75">
          <a:extLst>
            <a:ext uri="{FF2B5EF4-FFF2-40B4-BE49-F238E27FC236}">
              <a16:creationId xmlns:a16="http://schemas.microsoft.com/office/drawing/2014/main" id="{7506ED38-27FB-B85C-E90B-EC988448923A}"/>
            </a:ext>
          </a:extLst>
        </xdr:cNvPr>
        <xdr:cNvSpPr/>
      </xdr:nvSpPr>
      <xdr:spPr>
        <a:xfrm>
          <a:off x="7762876" y="5257799"/>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447676</xdr:colOff>
      <xdr:row>18</xdr:row>
      <xdr:rowOff>38099</xdr:rowOff>
    </xdr:from>
    <xdr:to>
      <xdr:col>13</xdr:col>
      <xdr:colOff>161926</xdr:colOff>
      <xdr:row>19</xdr:row>
      <xdr:rowOff>180974</xdr:rowOff>
    </xdr:to>
    <xdr:sp macro="" textlink="">
      <xdr:nvSpPr>
        <xdr:cNvPr id="77" name="Oval 76">
          <a:extLst>
            <a:ext uri="{FF2B5EF4-FFF2-40B4-BE49-F238E27FC236}">
              <a16:creationId xmlns:a16="http://schemas.microsoft.com/office/drawing/2014/main" id="{F453F280-6951-CDE5-642F-A62CCD73E312}"/>
            </a:ext>
          </a:extLst>
        </xdr:cNvPr>
        <xdr:cNvSpPr/>
      </xdr:nvSpPr>
      <xdr:spPr>
        <a:xfrm>
          <a:off x="7762876" y="3467099"/>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438151</xdr:colOff>
      <xdr:row>20</xdr:row>
      <xdr:rowOff>104774</xdr:rowOff>
    </xdr:from>
    <xdr:to>
      <xdr:col>13</xdr:col>
      <xdr:colOff>152401</xdr:colOff>
      <xdr:row>22</xdr:row>
      <xdr:rowOff>57149</xdr:rowOff>
    </xdr:to>
    <xdr:sp macro="" textlink="">
      <xdr:nvSpPr>
        <xdr:cNvPr id="78" name="Oval 77">
          <a:extLst>
            <a:ext uri="{FF2B5EF4-FFF2-40B4-BE49-F238E27FC236}">
              <a16:creationId xmlns:a16="http://schemas.microsoft.com/office/drawing/2014/main" id="{3597E3D2-3596-D37E-1752-3516DDE1758D}"/>
            </a:ext>
          </a:extLst>
        </xdr:cNvPr>
        <xdr:cNvSpPr/>
      </xdr:nvSpPr>
      <xdr:spPr>
        <a:xfrm>
          <a:off x="7753351" y="3914774"/>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438151</xdr:colOff>
      <xdr:row>22</xdr:row>
      <xdr:rowOff>171449</xdr:rowOff>
    </xdr:from>
    <xdr:to>
      <xdr:col>13</xdr:col>
      <xdr:colOff>152401</xdr:colOff>
      <xdr:row>24</xdr:row>
      <xdr:rowOff>123824</xdr:rowOff>
    </xdr:to>
    <xdr:sp macro="" textlink="">
      <xdr:nvSpPr>
        <xdr:cNvPr id="79" name="Oval 78">
          <a:extLst>
            <a:ext uri="{FF2B5EF4-FFF2-40B4-BE49-F238E27FC236}">
              <a16:creationId xmlns:a16="http://schemas.microsoft.com/office/drawing/2014/main" id="{42D1C4DD-2CC2-0E3E-7CAB-88A176D7D663}"/>
            </a:ext>
          </a:extLst>
        </xdr:cNvPr>
        <xdr:cNvSpPr/>
      </xdr:nvSpPr>
      <xdr:spPr>
        <a:xfrm>
          <a:off x="7753351" y="4362449"/>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438151</xdr:colOff>
      <xdr:row>25</xdr:row>
      <xdr:rowOff>38099</xdr:rowOff>
    </xdr:from>
    <xdr:to>
      <xdr:col>13</xdr:col>
      <xdr:colOff>152401</xdr:colOff>
      <xdr:row>26</xdr:row>
      <xdr:rowOff>180974</xdr:rowOff>
    </xdr:to>
    <xdr:sp macro="" textlink="">
      <xdr:nvSpPr>
        <xdr:cNvPr id="80" name="Oval 79">
          <a:extLst>
            <a:ext uri="{FF2B5EF4-FFF2-40B4-BE49-F238E27FC236}">
              <a16:creationId xmlns:a16="http://schemas.microsoft.com/office/drawing/2014/main" id="{E09BD221-5F52-777E-1966-439BEA1B6D1A}"/>
            </a:ext>
          </a:extLst>
        </xdr:cNvPr>
        <xdr:cNvSpPr/>
      </xdr:nvSpPr>
      <xdr:spPr>
        <a:xfrm>
          <a:off x="7753351" y="4800599"/>
          <a:ext cx="323850" cy="333375"/>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352425</xdr:colOff>
      <xdr:row>25</xdr:row>
      <xdr:rowOff>57150</xdr:rowOff>
    </xdr:from>
    <xdr:to>
      <xdr:col>13</xdr:col>
      <xdr:colOff>228600</xdr:colOff>
      <xdr:row>26</xdr:row>
      <xdr:rowOff>153080</xdr:rowOff>
    </xdr:to>
    <xdr:pic>
      <xdr:nvPicPr>
        <xdr:cNvPr id="92" name="Picture 91">
          <a:extLst>
            <a:ext uri="{FF2B5EF4-FFF2-40B4-BE49-F238E27FC236}">
              <a16:creationId xmlns:a16="http://schemas.microsoft.com/office/drawing/2014/main" id="{2EFB9D61-E570-52FB-CBCC-D82AE9A7178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667625" y="4819650"/>
          <a:ext cx="485775" cy="286430"/>
        </a:xfrm>
        <a:prstGeom prst="rect">
          <a:avLst/>
        </a:prstGeom>
      </xdr:spPr>
    </xdr:pic>
    <xdr:clientData/>
  </xdr:twoCellAnchor>
  <xdr:twoCellAnchor editAs="oneCell">
    <xdr:from>
      <xdr:col>12</xdr:col>
      <xdr:colOff>492901</xdr:colOff>
      <xdr:row>11</xdr:row>
      <xdr:rowOff>38100</xdr:rowOff>
    </xdr:from>
    <xdr:to>
      <xdr:col>13</xdr:col>
      <xdr:colOff>104775</xdr:colOff>
      <xdr:row>13</xdr:row>
      <xdr:rowOff>19050</xdr:rowOff>
    </xdr:to>
    <xdr:pic>
      <xdr:nvPicPr>
        <xdr:cNvPr id="94" name="Picture 93">
          <a:extLst>
            <a:ext uri="{FF2B5EF4-FFF2-40B4-BE49-F238E27FC236}">
              <a16:creationId xmlns:a16="http://schemas.microsoft.com/office/drawing/2014/main" id="{90919B30-077B-AC90-1F11-5DCBE4AA046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808101" y="2133600"/>
          <a:ext cx="221474" cy="361950"/>
        </a:xfrm>
        <a:prstGeom prst="rect">
          <a:avLst/>
        </a:prstGeom>
      </xdr:spPr>
    </xdr:pic>
    <xdr:clientData/>
  </xdr:twoCellAnchor>
  <xdr:twoCellAnchor editAs="oneCell">
    <xdr:from>
      <xdr:col>12</xdr:col>
      <xdr:colOff>494581</xdr:colOff>
      <xdr:row>27</xdr:row>
      <xdr:rowOff>146643</xdr:rowOff>
    </xdr:from>
    <xdr:to>
      <xdr:col>13</xdr:col>
      <xdr:colOff>103557</xdr:colOff>
      <xdr:row>29</xdr:row>
      <xdr:rowOff>88750</xdr:rowOff>
    </xdr:to>
    <xdr:pic>
      <xdr:nvPicPr>
        <xdr:cNvPr id="96" name="Picture 95">
          <a:extLst>
            <a:ext uri="{FF2B5EF4-FFF2-40B4-BE49-F238E27FC236}">
              <a16:creationId xmlns:a16="http://schemas.microsoft.com/office/drawing/2014/main" id="{592335AB-39AB-3DAD-2622-6AE5D703B2B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rot="2242752">
          <a:off x="7809781" y="5290143"/>
          <a:ext cx="218576" cy="323107"/>
        </a:xfrm>
        <a:prstGeom prst="rect">
          <a:avLst/>
        </a:prstGeom>
      </xdr:spPr>
    </xdr:pic>
    <xdr:clientData/>
  </xdr:twoCellAnchor>
  <xdr:twoCellAnchor editAs="oneCell">
    <xdr:from>
      <xdr:col>12</xdr:col>
      <xdr:colOff>466724</xdr:colOff>
      <xdr:row>23</xdr:row>
      <xdr:rowOff>66675</xdr:rowOff>
    </xdr:from>
    <xdr:to>
      <xdr:col>13</xdr:col>
      <xdr:colOff>114300</xdr:colOff>
      <xdr:row>24</xdr:row>
      <xdr:rowOff>133351</xdr:rowOff>
    </xdr:to>
    <xdr:pic>
      <xdr:nvPicPr>
        <xdr:cNvPr id="98" name="Picture 97">
          <a:extLst>
            <a:ext uri="{FF2B5EF4-FFF2-40B4-BE49-F238E27FC236}">
              <a16:creationId xmlns:a16="http://schemas.microsoft.com/office/drawing/2014/main" id="{1B81839D-8803-211D-38A8-D4D6AFE8E58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781924" y="4448175"/>
          <a:ext cx="257176" cy="257176"/>
        </a:xfrm>
        <a:prstGeom prst="rect">
          <a:avLst/>
        </a:prstGeom>
      </xdr:spPr>
    </xdr:pic>
    <xdr:clientData/>
  </xdr:twoCellAnchor>
  <xdr:twoCellAnchor editAs="oneCell">
    <xdr:from>
      <xdr:col>12</xdr:col>
      <xdr:colOff>514276</xdr:colOff>
      <xdr:row>20</xdr:row>
      <xdr:rowOff>142875</xdr:rowOff>
    </xdr:from>
    <xdr:to>
      <xdr:col>13</xdr:col>
      <xdr:colOff>104775</xdr:colOff>
      <xdr:row>22</xdr:row>
      <xdr:rowOff>38100</xdr:rowOff>
    </xdr:to>
    <xdr:pic>
      <xdr:nvPicPr>
        <xdr:cNvPr id="100" name="Picture 99">
          <a:extLst>
            <a:ext uri="{FF2B5EF4-FFF2-40B4-BE49-F238E27FC236}">
              <a16:creationId xmlns:a16="http://schemas.microsoft.com/office/drawing/2014/main" id="{6D526806-0473-67AF-5BCA-EA25EABA48D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29476" y="3952875"/>
          <a:ext cx="200099" cy="276225"/>
        </a:xfrm>
        <a:prstGeom prst="rect">
          <a:avLst/>
        </a:prstGeom>
      </xdr:spPr>
    </xdr:pic>
    <xdr:clientData/>
  </xdr:twoCellAnchor>
  <xdr:twoCellAnchor editAs="oneCell">
    <xdr:from>
      <xdr:col>12</xdr:col>
      <xdr:colOff>502351</xdr:colOff>
      <xdr:row>18</xdr:row>
      <xdr:rowOff>85725</xdr:rowOff>
    </xdr:from>
    <xdr:to>
      <xdr:col>13</xdr:col>
      <xdr:colOff>123825</xdr:colOff>
      <xdr:row>19</xdr:row>
      <xdr:rowOff>142874</xdr:rowOff>
    </xdr:to>
    <xdr:pic>
      <xdr:nvPicPr>
        <xdr:cNvPr id="102" name="Picture 101">
          <a:extLst>
            <a:ext uri="{FF2B5EF4-FFF2-40B4-BE49-F238E27FC236}">
              <a16:creationId xmlns:a16="http://schemas.microsoft.com/office/drawing/2014/main" id="{06367A6E-A967-772E-8BCA-8D425CE818E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817551" y="3514725"/>
          <a:ext cx="231074" cy="247649"/>
        </a:xfrm>
        <a:prstGeom prst="rect">
          <a:avLst/>
        </a:prstGeom>
      </xdr:spPr>
    </xdr:pic>
    <xdr:clientData/>
  </xdr:twoCellAnchor>
  <xdr:twoCellAnchor editAs="oneCell">
    <xdr:from>
      <xdr:col>12</xdr:col>
      <xdr:colOff>471375</xdr:colOff>
      <xdr:row>15</xdr:row>
      <xdr:rowOff>180976</xdr:rowOff>
    </xdr:from>
    <xdr:to>
      <xdr:col>13</xdr:col>
      <xdr:colOff>152400</xdr:colOff>
      <xdr:row>17</xdr:row>
      <xdr:rowOff>104776</xdr:rowOff>
    </xdr:to>
    <xdr:pic>
      <xdr:nvPicPr>
        <xdr:cNvPr id="104" name="Picture 103">
          <a:extLst>
            <a:ext uri="{FF2B5EF4-FFF2-40B4-BE49-F238E27FC236}">
              <a16:creationId xmlns:a16="http://schemas.microsoft.com/office/drawing/2014/main" id="{FB5B8C96-32AF-E076-B01D-3F75B693EE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786575" y="3038476"/>
          <a:ext cx="290625" cy="304800"/>
        </a:xfrm>
        <a:prstGeom prst="rect">
          <a:avLst/>
        </a:prstGeom>
      </xdr:spPr>
    </xdr:pic>
    <xdr:clientData/>
  </xdr:twoCellAnchor>
  <xdr:twoCellAnchor editAs="oneCell">
    <xdr:from>
      <xdr:col>12</xdr:col>
      <xdr:colOff>421350</xdr:colOff>
      <xdr:row>13</xdr:row>
      <xdr:rowOff>142875</xdr:rowOff>
    </xdr:from>
    <xdr:to>
      <xdr:col>13</xdr:col>
      <xdr:colOff>180975</xdr:colOff>
      <xdr:row>15</xdr:row>
      <xdr:rowOff>38100</xdr:rowOff>
    </xdr:to>
    <xdr:pic>
      <xdr:nvPicPr>
        <xdr:cNvPr id="106" name="Picture 105">
          <a:extLst>
            <a:ext uri="{FF2B5EF4-FFF2-40B4-BE49-F238E27FC236}">
              <a16:creationId xmlns:a16="http://schemas.microsoft.com/office/drawing/2014/main" id="{BDC4A6B6-9FC7-70F0-57E9-F1F995EE291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736550" y="2619375"/>
          <a:ext cx="369225" cy="276225"/>
        </a:xfrm>
        <a:prstGeom prst="rect">
          <a:avLst/>
        </a:prstGeom>
      </xdr:spPr>
    </xdr:pic>
    <xdr:clientData/>
  </xdr:twoCellAnchor>
  <xdr:twoCellAnchor>
    <xdr:from>
      <xdr:col>13</xdr:col>
      <xdr:colOff>371476</xdr:colOff>
      <xdr:row>11</xdr:row>
      <xdr:rowOff>142875</xdr:rowOff>
    </xdr:from>
    <xdr:to>
      <xdr:col>14</xdr:col>
      <xdr:colOff>523876</xdr:colOff>
      <xdr:row>12</xdr:row>
      <xdr:rowOff>152400</xdr:rowOff>
    </xdr:to>
    <xdr:sp macro="" textlink="">
      <xdr:nvSpPr>
        <xdr:cNvPr id="108" name="BrainStatus">
          <a:extLst>
            <a:ext uri="{FF2B5EF4-FFF2-40B4-BE49-F238E27FC236}">
              <a16:creationId xmlns:a16="http://schemas.microsoft.com/office/drawing/2014/main" id="{2177FD79-95A5-2AB1-50E8-E43DBD972053}"/>
            </a:ext>
          </a:extLst>
        </xdr:cNvPr>
        <xdr:cNvSpPr txBox="1"/>
      </xdr:nvSpPr>
      <xdr:spPr>
        <a:xfrm>
          <a:off x="8296276" y="22383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FFC107"/>
              </a:solidFill>
            </a:rPr>
            <a:t>Attention</a:t>
          </a:r>
        </a:p>
      </xdr:txBody>
    </xdr:sp>
    <xdr:clientData/>
  </xdr:twoCellAnchor>
  <xdr:twoCellAnchor>
    <xdr:from>
      <xdr:col>13</xdr:col>
      <xdr:colOff>371476</xdr:colOff>
      <xdr:row>16</xdr:row>
      <xdr:rowOff>71437</xdr:rowOff>
    </xdr:from>
    <xdr:to>
      <xdr:col>14</xdr:col>
      <xdr:colOff>523876</xdr:colOff>
      <xdr:row>17</xdr:row>
      <xdr:rowOff>80962</xdr:rowOff>
    </xdr:to>
    <xdr:sp macro="" textlink="">
      <xdr:nvSpPr>
        <xdr:cNvPr id="112" name="LungStatus">
          <a:extLst>
            <a:ext uri="{FF2B5EF4-FFF2-40B4-BE49-F238E27FC236}">
              <a16:creationId xmlns:a16="http://schemas.microsoft.com/office/drawing/2014/main" id="{51885AC2-6326-8CBF-772F-FF0820E3B09E}"/>
            </a:ext>
          </a:extLst>
        </xdr:cNvPr>
        <xdr:cNvSpPr txBox="1"/>
      </xdr:nvSpPr>
      <xdr:spPr>
        <a:xfrm>
          <a:off x="8296276" y="3119437"/>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371476</xdr:colOff>
      <xdr:row>18</xdr:row>
      <xdr:rowOff>130968</xdr:rowOff>
    </xdr:from>
    <xdr:to>
      <xdr:col>14</xdr:col>
      <xdr:colOff>523876</xdr:colOff>
      <xdr:row>19</xdr:row>
      <xdr:rowOff>140493</xdr:rowOff>
    </xdr:to>
    <xdr:sp macro="" textlink="">
      <xdr:nvSpPr>
        <xdr:cNvPr id="114" name="StomachStatus">
          <a:extLst>
            <a:ext uri="{FF2B5EF4-FFF2-40B4-BE49-F238E27FC236}">
              <a16:creationId xmlns:a16="http://schemas.microsoft.com/office/drawing/2014/main" id="{1CE94CDD-218B-A54E-3F3A-55135E92EA1E}"/>
            </a:ext>
          </a:extLst>
        </xdr:cNvPr>
        <xdr:cNvSpPr txBox="1"/>
      </xdr:nvSpPr>
      <xdr:spPr>
        <a:xfrm>
          <a:off x="8296276" y="3559968"/>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371476</xdr:colOff>
      <xdr:row>25</xdr:row>
      <xdr:rowOff>147636</xdr:rowOff>
    </xdr:from>
    <xdr:to>
      <xdr:col>14</xdr:col>
      <xdr:colOff>400051</xdr:colOff>
      <xdr:row>26</xdr:row>
      <xdr:rowOff>157161</xdr:rowOff>
    </xdr:to>
    <xdr:sp macro="" textlink="">
      <xdr:nvSpPr>
        <xdr:cNvPr id="116" name="JointStatus">
          <a:extLst>
            <a:ext uri="{FF2B5EF4-FFF2-40B4-BE49-F238E27FC236}">
              <a16:creationId xmlns:a16="http://schemas.microsoft.com/office/drawing/2014/main" id="{9EE4FC06-D9DF-E5E5-08CF-B1DC84D9DABD}"/>
            </a:ext>
          </a:extLst>
        </xdr:cNvPr>
        <xdr:cNvSpPr txBox="1"/>
      </xdr:nvSpPr>
      <xdr:spPr>
        <a:xfrm>
          <a:off x="8296276" y="4910136"/>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371476</xdr:colOff>
      <xdr:row>27</xdr:row>
      <xdr:rowOff>178592</xdr:rowOff>
    </xdr:from>
    <xdr:to>
      <xdr:col>14</xdr:col>
      <xdr:colOff>523876</xdr:colOff>
      <xdr:row>28</xdr:row>
      <xdr:rowOff>188117</xdr:rowOff>
    </xdr:to>
    <xdr:sp macro="" textlink="">
      <xdr:nvSpPr>
        <xdr:cNvPr id="118" name="MuscleStatus">
          <a:extLst>
            <a:ext uri="{FF2B5EF4-FFF2-40B4-BE49-F238E27FC236}">
              <a16:creationId xmlns:a16="http://schemas.microsoft.com/office/drawing/2014/main" id="{8EE513A8-8649-AAF7-687F-CCDEA0A04475}"/>
            </a:ext>
          </a:extLst>
        </xdr:cNvPr>
        <xdr:cNvSpPr txBox="1"/>
      </xdr:nvSpPr>
      <xdr:spPr>
        <a:xfrm>
          <a:off x="8296276" y="5322092"/>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371476</xdr:colOff>
      <xdr:row>14</xdr:row>
      <xdr:rowOff>11906</xdr:rowOff>
    </xdr:from>
    <xdr:to>
      <xdr:col>14</xdr:col>
      <xdr:colOff>523876</xdr:colOff>
      <xdr:row>15</xdr:row>
      <xdr:rowOff>21431</xdr:rowOff>
    </xdr:to>
    <xdr:sp macro="" textlink="">
      <xdr:nvSpPr>
        <xdr:cNvPr id="120" name="HeartStatus">
          <a:extLst>
            <a:ext uri="{FF2B5EF4-FFF2-40B4-BE49-F238E27FC236}">
              <a16:creationId xmlns:a16="http://schemas.microsoft.com/office/drawing/2014/main" id="{FC936F64-7C96-BFC0-2EE3-EE31869FCE1E}"/>
            </a:ext>
          </a:extLst>
        </xdr:cNvPr>
        <xdr:cNvSpPr txBox="1"/>
      </xdr:nvSpPr>
      <xdr:spPr>
        <a:xfrm>
          <a:off x="8296276" y="2678906"/>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DC3545"/>
              </a:solidFill>
            </a:rPr>
            <a:t>High Risk</a:t>
          </a:r>
        </a:p>
      </xdr:txBody>
    </xdr:sp>
    <xdr:clientData/>
  </xdr:twoCellAnchor>
  <xdr:twoCellAnchor>
    <xdr:from>
      <xdr:col>13</xdr:col>
      <xdr:colOff>371476</xdr:colOff>
      <xdr:row>21</xdr:row>
      <xdr:rowOff>28574</xdr:rowOff>
    </xdr:from>
    <xdr:to>
      <xdr:col>14</xdr:col>
      <xdr:colOff>400051</xdr:colOff>
      <xdr:row>22</xdr:row>
      <xdr:rowOff>38099</xdr:rowOff>
    </xdr:to>
    <xdr:sp macro="" textlink="">
      <xdr:nvSpPr>
        <xdr:cNvPr id="122" name="LiverStatus">
          <a:extLst>
            <a:ext uri="{FF2B5EF4-FFF2-40B4-BE49-F238E27FC236}">
              <a16:creationId xmlns:a16="http://schemas.microsoft.com/office/drawing/2014/main" id="{DFB70BBB-CD5C-36C4-0FBB-38E591286310}"/>
            </a:ext>
          </a:extLst>
        </xdr:cNvPr>
        <xdr:cNvSpPr txBox="1"/>
      </xdr:nvSpPr>
      <xdr:spPr>
        <a:xfrm>
          <a:off x="8296276" y="4029074"/>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371476</xdr:colOff>
      <xdr:row>23</xdr:row>
      <xdr:rowOff>88105</xdr:rowOff>
    </xdr:from>
    <xdr:to>
      <xdr:col>14</xdr:col>
      <xdr:colOff>400051</xdr:colOff>
      <xdr:row>24</xdr:row>
      <xdr:rowOff>97630</xdr:rowOff>
    </xdr:to>
    <xdr:sp macro="" textlink="">
      <xdr:nvSpPr>
        <xdr:cNvPr id="124" name="KidneyStatus">
          <a:extLst>
            <a:ext uri="{FF2B5EF4-FFF2-40B4-BE49-F238E27FC236}">
              <a16:creationId xmlns:a16="http://schemas.microsoft.com/office/drawing/2014/main" id="{0E8CF56A-B1FD-FA28-87B4-8E6C11B7E1CD}"/>
            </a:ext>
          </a:extLst>
        </xdr:cNvPr>
        <xdr:cNvSpPr txBox="1"/>
      </xdr:nvSpPr>
      <xdr:spPr>
        <a:xfrm>
          <a:off x="8296276" y="4469605"/>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11</xdr:col>
      <xdr:colOff>123824</xdr:colOff>
      <xdr:row>11</xdr:row>
      <xdr:rowOff>114300</xdr:rowOff>
    </xdr:from>
    <xdr:to>
      <xdr:col>11</xdr:col>
      <xdr:colOff>285750</xdr:colOff>
      <xdr:row>12</xdr:row>
      <xdr:rowOff>85726</xdr:rowOff>
    </xdr:to>
    <xdr:grpSp>
      <xdr:nvGrpSpPr>
        <xdr:cNvPr id="141" name="BrainDot">
          <a:extLst>
            <a:ext uri="{FF2B5EF4-FFF2-40B4-BE49-F238E27FC236}">
              <a16:creationId xmlns:a16="http://schemas.microsoft.com/office/drawing/2014/main" id="{FB68672B-252E-5EB7-6C88-14262E404B13}"/>
            </a:ext>
          </a:extLst>
        </xdr:cNvPr>
        <xdr:cNvGrpSpPr/>
      </xdr:nvGrpSpPr>
      <xdr:grpSpPr>
        <a:xfrm>
          <a:off x="6875991" y="2209800"/>
          <a:ext cx="161926" cy="161926"/>
          <a:chOff x="6829424" y="2209800"/>
          <a:chExt cx="161926" cy="161926"/>
        </a:xfrm>
        <a:solidFill>
          <a:srgbClr val="FFC107"/>
        </a:solidFill>
      </xdr:grpSpPr>
      <xdr:sp macro="" textlink="">
        <xdr:nvSpPr>
          <xdr:cNvPr id="125" name="Oval 124">
            <a:extLst>
              <a:ext uri="{FF2B5EF4-FFF2-40B4-BE49-F238E27FC236}">
                <a16:creationId xmlns:a16="http://schemas.microsoft.com/office/drawing/2014/main" id="{1E16D08C-BC20-0862-964D-FABD9569DC00}"/>
              </a:ext>
            </a:extLst>
          </xdr:cNvPr>
          <xdr:cNvSpPr/>
        </xdr:nvSpPr>
        <xdr:spPr>
          <a:xfrm>
            <a:off x="6829424" y="22098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Oval 125">
            <a:extLst>
              <a:ext uri="{FF2B5EF4-FFF2-40B4-BE49-F238E27FC236}">
                <a16:creationId xmlns:a16="http://schemas.microsoft.com/office/drawing/2014/main" id="{4B0EA6D1-430D-0D93-1934-47B6C768EB69}"/>
              </a:ext>
            </a:extLst>
          </xdr:cNvPr>
          <xdr:cNvSpPr/>
        </xdr:nvSpPr>
        <xdr:spPr>
          <a:xfrm>
            <a:off x="6877049" y="2257425"/>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342899</xdr:colOff>
      <xdr:row>17</xdr:row>
      <xdr:rowOff>104775</xdr:rowOff>
    </xdr:from>
    <xdr:to>
      <xdr:col>11</xdr:col>
      <xdr:colOff>504825</xdr:colOff>
      <xdr:row>18</xdr:row>
      <xdr:rowOff>76201</xdr:rowOff>
    </xdr:to>
    <xdr:grpSp>
      <xdr:nvGrpSpPr>
        <xdr:cNvPr id="143" name="HeartDot">
          <a:extLst>
            <a:ext uri="{FF2B5EF4-FFF2-40B4-BE49-F238E27FC236}">
              <a16:creationId xmlns:a16="http://schemas.microsoft.com/office/drawing/2014/main" id="{DCCE0A7B-05CE-C8B0-9C83-F7F9972C9EE4}"/>
            </a:ext>
          </a:extLst>
        </xdr:cNvPr>
        <xdr:cNvGrpSpPr/>
      </xdr:nvGrpSpPr>
      <xdr:grpSpPr>
        <a:xfrm>
          <a:off x="7095066" y="3343275"/>
          <a:ext cx="161926" cy="161926"/>
          <a:chOff x="7048499" y="3343275"/>
          <a:chExt cx="161926" cy="161926"/>
        </a:xfrm>
        <a:solidFill>
          <a:srgbClr val="DC3545"/>
        </a:solidFill>
      </xdr:grpSpPr>
      <xdr:sp macro="" textlink="">
        <xdr:nvSpPr>
          <xdr:cNvPr id="127" name="Oval 126">
            <a:extLst>
              <a:ext uri="{FF2B5EF4-FFF2-40B4-BE49-F238E27FC236}">
                <a16:creationId xmlns:a16="http://schemas.microsoft.com/office/drawing/2014/main" id="{1F3E5CC3-7B86-3A7B-C4CD-7CA135DC89D5}"/>
              </a:ext>
            </a:extLst>
          </xdr:cNvPr>
          <xdr:cNvSpPr/>
        </xdr:nvSpPr>
        <xdr:spPr>
          <a:xfrm>
            <a:off x="7048499" y="33432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Oval 127">
            <a:extLst>
              <a:ext uri="{FF2B5EF4-FFF2-40B4-BE49-F238E27FC236}">
                <a16:creationId xmlns:a16="http://schemas.microsoft.com/office/drawing/2014/main" id="{F4CC5C16-9903-6D50-0443-68FDBC46B8DB}"/>
              </a:ext>
            </a:extLst>
          </xdr:cNvPr>
          <xdr:cNvSpPr/>
        </xdr:nvSpPr>
        <xdr:spPr>
          <a:xfrm>
            <a:off x="7096124" y="3390900"/>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323849</xdr:colOff>
      <xdr:row>22</xdr:row>
      <xdr:rowOff>123825</xdr:rowOff>
    </xdr:from>
    <xdr:to>
      <xdr:col>11</xdr:col>
      <xdr:colOff>485775</xdr:colOff>
      <xdr:row>23</xdr:row>
      <xdr:rowOff>95251</xdr:rowOff>
    </xdr:to>
    <xdr:grpSp>
      <xdr:nvGrpSpPr>
        <xdr:cNvPr id="145" name="StomachDot">
          <a:extLst>
            <a:ext uri="{FF2B5EF4-FFF2-40B4-BE49-F238E27FC236}">
              <a16:creationId xmlns:a16="http://schemas.microsoft.com/office/drawing/2014/main" id="{2450ED62-BE87-986B-CFB1-84C897AA66D9}"/>
            </a:ext>
          </a:extLst>
        </xdr:cNvPr>
        <xdr:cNvGrpSpPr/>
      </xdr:nvGrpSpPr>
      <xdr:grpSpPr>
        <a:xfrm>
          <a:off x="7076016" y="4314825"/>
          <a:ext cx="161926" cy="161926"/>
          <a:chOff x="6838949" y="4162425"/>
          <a:chExt cx="161926" cy="161926"/>
        </a:xfrm>
        <a:solidFill>
          <a:srgbClr val="28A745"/>
        </a:solidFill>
      </xdr:grpSpPr>
      <xdr:sp macro="" textlink="">
        <xdr:nvSpPr>
          <xdr:cNvPr id="129" name="Oval 128">
            <a:extLst>
              <a:ext uri="{FF2B5EF4-FFF2-40B4-BE49-F238E27FC236}">
                <a16:creationId xmlns:a16="http://schemas.microsoft.com/office/drawing/2014/main" id="{031598CB-5833-0DB7-CE42-AE8F3AB4DBDC}"/>
              </a:ext>
            </a:extLst>
          </xdr:cNvPr>
          <xdr:cNvSpPr/>
        </xdr:nvSpPr>
        <xdr:spPr>
          <a:xfrm>
            <a:off x="6838949" y="416242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0" name="Oval 129">
            <a:extLst>
              <a:ext uri="{FF2B5EF4-FFF2-40B4-BE49-F238E27FC236}">
                <a16:creationId xmlns:a16="http://schemas.microsoft.com/office/drawing/2014/main" id="{5FDDC01D-18FE-AF99-B6C7-B3554BECBA12}"/>
              </a:ext>
            </a:extLst>
          </xdr:cNvPr>
          <xdr:cNvSpPr/>
        </xdr:nvSpPr>
        <xdr:spPr>
          <a:xfrm>
            <a:off x="6886574" y="4210050"/>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523874</xdr:colOff>
      <xdr:row>19</xdr:row>
      <xdr:rowOff>180975</xdr:rowOff>
    </xdr:from>
    <xdr:to>
      <xdr:col>11</xdr:col>
      <xdr:colOff>76200</xdr:colOff>
      <xdr:row>20</xdr:row>
      <xdr:rowOff>152401</xdr:rowOff>
    </xdr:to>
    <xdr:grpSp>
      <xdr:nvGrpSpPr>
        <xdr:cNvPr id="148" name="LiverDot">
          <a:extLst>
            <a:ext uri="{FF2B5EF4-FFF2-40B4-BE49-F238E27FC236}">
              <a16:creationId xmlns:a16="http://schemas.microsoft.com/office/drawing/2014/main" id="{0B538EFE-8C38-D8C5-D7D0-394F8F21688E}"/>
            </a:ext>
          </a:extLst>
        </xdr:cNvPr>
        <xdr:cNvGrpSpPr/>
      </xdr:nvGrpSpPr>
      <xdr:grpSpPr>
        <a:xfrm>
          <a:off x="6662207" y="3800475"/>
          <a:ext cx="166160" cy="161926"/>
          <a:chOff x="6619874" y="3800475"/>
          <a:chExt cx="161926" cy="161926"/>
        </a:xfrm>
        <a:solidFill>
          <a:srgbClr val="28A745"/>
        </a:solidFill>
      </xdr:grpSpPr>
      <xdr:sp macro="" textlink="">
        <xdr:nvSpPr>
          <xdr:cNvPr id="131" name="Oval 130">
            <a:extLst>
              <a:ext uri="{FF2B5EF4-FFF2-40B4-BE49-F238E27FC236}">
                <a16:creationId xmlns:a16="http://schemas.microsoft.com/office/drawing/2014/main" id="{3629E533-6643-4C44-9EFB-92E7B50204D0}"/>
              </a:ext>
            </a:extLst>
          </xdr:cNvPr>
          <xdr:cNvSpPr/>
        </xdr:nvSpPr>
        <xdr:spPr>
          <a:xfrm>
            <a:off x="6619874" y="38004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2" name="Oval 131">
            <a:extLst>
              <a:ext uri="{FF2B5EF4-FFF2-40B4-BE49-F238E27FC236}">
                <a16:creationId xmlns:a16="http://schemas.microsoft.com/office/drawing/2014/main" id="{72023728-405A-D6AB-FBB3-A394452B01BE}"/>
              </a:ext>
            </a:extLst>
          </xdr:cNvPr>
          <xdr:cNvSpPr/>
        </xdr:nvSpPr>
        <xdr:spPr>
          <a:xfrm>
            <a:off x="6667499" y="3848100"/>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495299</xdr:colOff>
      <xdr:row>21</xdr:row>
      <xdr:rowOff>161925</xdr:rowOff>
    </xdr:from>
    <xdr:to>
      <xdr:col>11</xdr:col>
      <xdr:colOff>47625</xdr:colOff>
      <xdr:row>22</xdr:row>
      <xdr:rowOff>133351</xdr:rowOff>
    </xdr:to>
    <xdr:grpSp>
      <xdr:nvGrpSpPr>
        <xdr:cNvPr id="144" name="KIdneyDot">
          <a:extLst>
            <a:ext uri="{FF2B5EF4-FFF2-40B4-BE49-F238E27FC236}">
              <a16:creationId xmlns:a16="http://schemas.microsoft.com/office/drawing/2014/main" id="{F474ECAB-4A8E-EBD8-AE2B-E4BC9B725449}"/>
            </a:ext>
          </a:extLst>
        </xdr:cNvPr>
        <xdr:cNvGrpSpPr/>
      </xdr:nvGrpSpPr>
      <xdr:grpSpPr>
        <a:xfrm>
          <a:off x="6633632" y="4162425"/>
          <a:ext cx="166160" cy="161926"/>
          <a:chOff x="7048499" y="3829050"/>
          <a:chExt cx="161926" cy="161926"/>
        </a:xfrm>
        <a:solidFill>
          <a:srgbClr val="28A745"/>
        </a:solidFill>
      </xdr:grpSpPr>
      <xdr:sp macro="" textlink="">
        <xdr:nvSpPr>
          <xdr:cNvPr id="133" name="Oval 132">
            <a:extLst>
              <a:ext uri="{FF2B5EF4-FFF2-40B4-BE49-F238E27FC236}">
                <a16:creationId xmlns:a16="http://schemas.microsoft.com/office/drawing/2014/main" id="{CCD85783-459A-7AC1-5F83-FBFA9B652C44}"/>
              </a:ext>
            </a:extLst>
          </xdr:cNvPr>
          <xdr:cNvSpPr/>
        </xdr:nvSpPr>
        <xdr:spPr>
          <a:xfrm>
            <a:off x="7048499" y="382905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Oval 133">
            <a:extLst>
              <a:ext uri="{FF2B5EF4-FFF2-40B4-BE49-F238E27FC236}">
                <a16:creationId xmlns:a16="http://schemas.microsoft.com/office/drawing/2014/main" id="{36DACD95-CD87-73E6-16C7-30B841E8F293}"/>
              </a:ext>
            </a:extLst>
          </xdr:cNvPr>
          <xdr:cNvSpPr/>
        </xdr:nvSpPr>
        <xdr:spPr>
          <a:xfrm>
            <a:off x="7096124" y="3876675"/>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409574</xdr:colOff>
      <xdr:row>29</xdr:row>
      <xdr:rowOff>123825</xdr:rowOff>
    </xdr:from>
    <xdr:to>
      <xdr:col>11</xdr:col>
      <xdr:colOff>571500</xdr:colOff>
      <xdr:row>30</xdr:row>
      <xdr:rowOff>95251</xdr:rowOff>
    </xdr:to>
    <xdr:grpSp>
      <xdr:nvGrpSpPr>
        <xdr:cNvPr id="146" name="JointDot">
          <a:extLst>
            <a:ext uri="{FF2B5EF4-FFF2-40B4-BE49-F238E27FC236}">
              <a16:creationId xmlns:a16="http://schemas.microsoft.com/office/drawing/2014/main" id="{6F93AAF2-E4AC-4961-A717-BEBA10419ECA}"/>
            </a:ext>
          </a:extLst>
        </xdr:cNvPr>
        <xdr:cNvGrpSpPr/>
      </xdr:nvGrpSpPr>
      <xdr:grpSpPr>
        <a:xfrm>
          <a:off x="7161741" y="5648325"/>
          <a:ext cx="161926" cy="161926"/>
          <a:chOff x="7115174" y="5838825"/>
          <a:chExt cx="161926" cy="161926"/>
        </a:xfrm>
        <a:solidFill>
          <a:srgbClr val="28A745"/>
        </a:solidFill>
      </xdr:grpSpPr>
      <xdr:sp macro="" textlink="">
        <xdr:nvSpPr>
          <xdr:cNvPr id="135" name="Oval 134">
            <a:extLst>
              <a:ext uri="{FF2B5EF4-FFF2-40B4-BE49-F238E27FC236}">
                <a16:creationId xmlns:a16="http://schemas.microsoft.com/office/drawing/2014/main" id="{426617AE-4585-9C2C-5B9E-0FA1178A6776}"/>
              </a:ext>
            </a:extLst>
          </xdr:cNvPr>
          <xdr:cNvSpPr/>
        </xdr:nvSpPr>
        <xdr:spPr>
          <a:xfrm>
            <a:off x="7115174" y="583882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6" name="Oval 135">
            <a:extLst>
              <a:ext uri="{FF2B5EF4-FFF2-40B4-BE49-F238E27FC236}">
                <a16:creationId xmlns:a16="http://schemas.microsoft.com/office/drawing/2014/main" id="{A3548826-3977-BCFF-29E9-CF98139C1CC9}"/>
              </a:ext>
            </a:extLst>
          </xdr:cNvPr>
          <xdr:cNvSpPr/>
        </xdr:nvSpPr>
        <xdr:spPr>
          <a:xfrm>
            <a:off x="7162799" y="5886450"/>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66674</xdr:colOff>
      <xdr:row>19</xdr:row>
      <xdr:rowOff>180975</xdr:rowOff>
    </xdr:from>
    <xdr:to>
      <xdr:col>10</xdr:col>
      <xdr:colOff>228600</xdr:colOff>
      <xdr:row>20</xdr:row>
      <xdr:rowOff>152401</xdr:rowOff>
    </xdr:to>
    <xdr:grpSp>
      <xdr:nvGrpSpPr>
        <xdr:cNvPr id="147" name="MuscleDot">
          <a:extLst>
            <a:ext uri="{FF2B5EF4-FFF2-40B4-BE49-F238E27FC236}">
              <a16:creationId xmlns:a16="http://schemas.microsoft.com/office/drawing/2014/main" id="{14A1ED81-D69F-52AD-1DB3-38A025B058BA}"/>
            </a:ext>
          </a:extLst>
        </xdr:cNvPr>
        <xdr:cNvGrpSpPr/>
      </xdr:nvGrpSpPr>
      <xdr:grpSpPr>
        <a:xfrm>
          <a:off x="6205007" y="3800475"/>
          <a:ext cx="161926" cy="161926"/>
          <a:chOff x="6162674" y="3800475"/>
          <a:chExt cx="161926" cy="161926"/>
        </a:xfrm>
        <a:solidFill>
          <a:srgbClr val="28A745"/>
        </a:solidFill>
      </xdr:grpSpPr>
      <xdr:sp macro="" textlink="">
        <xdr:nvSpPr>
          <xdr:cNvPr id="137" name="Oval 136">
            <a:extLst>
              <a:ext uri="{FF2B5EF4-FFF2-40B4-BE49-F238E27FC236}">
                <a16:creationId xmlns:a16="http://schemas.microsoft.com/office/drawing/2014/main" id="{85F1C30C-20D8-77DF-D2B2-EEF5A00EA735}"/>
              </a:ext>
            </a:extLst>
          </xdr:cNvPr>
          <xdr:cNvSpPr/>
        </xdr:nvSpPr>
        <xdr:spPr>
          <a:xfrm>
            <a:off x="6162674" y="38004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Oval 137">
            <a:extLst>
              <a:ext uri="{FF2B5EF4-FFF2-40B4-BE49-F238E27FC236}">
                <a16:creationId xmlns:a16="http://schemas.microsoft.com/office/drawing/2014/main" id="{CF345977-C90F-F0CF-17A0-A0E76C5F33DA}"/>
              </a:ext>
            </a:extLst>
          </xdr:cNvPr>
          <xdr:cNvSpPr/>
        </xdr:nvSpPr>
        <xdr:spPr>
          <a:xfrm>
            <a:off x="6210299" y="3848100"/>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390524</xdr:colOff>
      <xdr:row>17</xdr:row>
      <xdr:rowOff>0</xdr:rowOff>
    </xdr:from>
    <xdr:to>
      <xdr:col>10</xdr:col>
      <xdr:colOff>552450</xdr:colOff>
      <xdr:row>17</xdr:row>
      <xdr:rowOff>161926</xdr:rowOff>
    </xdr:to>
    <xdr:grpSp>
      <xdr:nvGrpSpPr>
        <xdr:cNvPr id="142" name="LungDot">
          <a:extLst>
            <a:ext uri="{FF2B5EF4-FFF2-40B4-BE49-F238E27FC236}">
              <a16:creationId xmlns:a16="http://schemas.microsoft.com/office/drawing/2014/main" id="{51338C3E-A38E-E205-3FDD-ED5FF6F1BC06}"/>
            </a:ext>
          </a:extLst>
        </xdr:cNvPr>
        <xdr:cNvGrpSpPr/>
      </xdr:nvGrpSpPr>
      <xdr:grpSpPr>
        <a:xfrm>
          <a:off x="6528857" y="3238500"/>
          <a:ext cx="161926" cy="161926"/>
          <a:chOff x="6486524" y="3314700"/>
          <a:chExt cx="161926" cy="161926"/>
        </a:xfrm>
        <a:solidFill>
          <a:srgbClr val="28A745"/>
        </a:solidFill>
      </xdr:grpSpPr>
      <xdr:sp macro="" textlink="">
        <xdr:nvSpPr>
          <xdr:cNvPr id="139" name="Oval 138">
            <a:extLst>
              <a:ext uri="{FF2B5EF4-FFF2-40B4-BE49-F238E27FC236}">
                <a16:creationId xmlns:a16="http://schemas.microsoft.com/office/drawing/2014/main" id="{F121D515-23C6-CBCE-B1C2-0D38A7F1053E}"/>
              </a:ext>
            </a:extLst>
          </xdr:cNvPr>
          <xdr:cNvSpPr/>
        </xdr:nvSpPr>
        <xdr:spPr>
          <a:xfrm>
            <a:off x="6486524" y="33147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0" name="Oval 139">
            <a:extLst>
              <a:ext uri="{FF2B5EF4-FFF2-40B4-BE49-F238E27FC236}">
                <a16:creationId xmlns:a16="http://schemas.microsoft.com/office/drawing/2014/main" id="{41DF0C48-8B5C-4C7B-BB13-FDAF4F8712FE}"/>
              </a:ext>
            </a:extLst>
          </xdr:cNvPr>
          <xdr:cNvSpPr/>
        </xdr:nvSpPr>
        <xdr:spPr>
          <a:xfrm>
            <a:off x="6534149" y="3362325"/>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219074</xdr:colOff>
      <xdr:row>15</xdr:row>
      <xdr:rowOff>85725</xdr:rowOff>
    </xdr:from>
    <xdr:to>
      <xdr:col>11</xdr:col>
      <xdr:colOff>381000</xdr:colOff>
      <xdr:row>16</xdr:row>
      <xdr:rowOff>57151</xdr:rowOff>
    </xdr:to>
    <xdr:grpSp>
      <xdr:nvGrpSpPr>
        <xdr:cNvPr id="149" name="ThyroidDot">
          <a:extLst>
            <a:ext uri="{FF2B5EF4-FFF2-40B4-BE49-F238E27FC236}">
              <a16:creationId xmlns:a16="http://schemas.microsoft.com/office/drawing/2014/main" id="{19160A49-E5DF-E236-CF83-64821B8BBE4F}"/>
            </a:ext>
          </a:extLst>
        </xdr:cNvPr>
        <xdr:cNvGrpSpPr/>
      </xdr:nvGrpSpPr>
      <xdr:grpSpPr>
        <a:xfrm>
          <a:off x="6971241" y="2943225"/>
          <a:ext cx="161926" cy="161926"/>
          <a:chOff x="6829424" y="2209800"/>
          <a:chExt cx="161926" cy="161926"/>
        </a:xfrm>
        <a:solidFill>
          <a:srgbClr val="28A745"/>
        </a:solidFill>
      </xdr:grpSpPr>
      <xdr:sp macro="" textlink="">
        <xdr:nvSpPr>
          <xdr:cNvPr id="150" name="Oval 149">
            <a:extLst>
              <a:ext uri="{FF2B5EF4-FFF2-40B4-BE49-F238E27FC236}">
                <a16:creationId xmlns:a16="http://schemas.microsoft.com/office/drawing/2014/main" id="{7B20BD5F-C9A0-F26F-9A21-ABEC3444890D}"/>
              </a:ext>
            </a:extLst>
          </xdr:cNvPr>
          <xdr:cNvSpPr/>
        </xdr:nvSpPr>
        <xdr:spPr>
          <a:xfrm>
            <a:off x="6829424" y="22098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1" name="Oval 150">
            <a:extLst>
              <a:ext uri="{FF2B5EF4-FFF2-40B4-BE49-F238E27FC236}">
                <a16:creationId xmlns:a16="http://schemas.microsoft.com/office/drawing/2014/main" id="{086B7F2C-7794-8E27-1D2F-A82B14C3010D}"/>
              </a:ext>
            </a:extLst>
          </xdr:cNvPr>
          <xdr:cNvSpPr/>
        </xdr:nvSpPr>
        <xdr:spPr>
          <a:xfrm>
            <a:off x="6877049" y="2257425"/>
            <a:ext cx="66675" cy="66675"/>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390524</xdr:colOff>
      <xdr:row>31</xdr:row>
      <xdr:rowOff>114300</xdr:rowOff>
    </xdr:from>
    <xdr:to>
      <xdr:col>14</xdr:col>
      <xdr:colOff>371475</xdr:colOff>
      <xdr:row>32</xdr:row>
      <xdr:rowOff>171451</xdr:rowOff>
    </xdr:to>
    <xdr:sp macro="" textlink="">
      <xdr:nvSpPr>
        <xdr:cNvPr id="152" name="Rectangle: Rounded Corners 151">
          <a:extLst>
            <a:ext uri="{FF2B5EF4-FFF2-40B4-BE49-F238E27FC236}">
              <a16:creationId xmlns:a16="http://schemas.microsoft.com/office/drawing/2014/main" id="{C89CFD35-7E48-29A6-6E5D-9CAB139AC05F}"/>
            </a:ext>
          </a:extLst>
        </xdr:cNvPr>
        <xdr:cNvSpPr/>
      </xdr:nvSpPr>
      <xdr:spPr>
        <a:xfrm>
          <a:off x="4657724" y="6019800"/>
          <a:ext cx="4248151" cy="247651"/>
        </a:xfrm>
        <a:prstGeom prst="roundRect">
          <a:avLst>
            <a:gd name="adj" fmla="val 0"/>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438150</xdr:colOff>
          <xdr:row>31</xdr:row>
          <xdr:rowOff>142875</xdr:rowOff>
        </xdr:from>
        <xdr:to>
          <xdr:col>9</xdr:col>
          <xdr:colOff>47625</xdr:colOff>
          <xdr:row>32</xdr:row>
          <xdr:rowOff>142875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76200</xdr:colOff>
      <xdr:row>31</xdr:row>
      <xdr:rowOff>114301</xdr:rowOff>
    </xdr:from>
    <xdr:to>
      <xdr:col>9</xdr:col>
      <xdr:colOff>409576</xdr:colOff>
      <xdr:row>32</xdr:row>
      <xdr:rowOff>161925</xdr:rowOff>
    </xdr:to>
    <xdr:sp macro="" textlink="PatientID">
      <xdr:nvSpPr>
        <xdr:cNvPr id="154" name="TextBox 153">
          <a:extLst>
            <a:ext uri="{FF2B5EF4-FFF2-40B4-BE49-F238E27FC236}">
              <a16:creationId xmlns:a16="http://schemas.microsoft.com/office/drawing/2014/main" id="{4D51748C-4572-ED6A-B9A5-D9C992DA0151}"/>
            </a:ext>
          </a:extLst>
        </xdr:cNvPr>
        <xdr:cNvSpPr txBox="1"/>
      </xdr:nvSpPr>
      <xdr:spPr>
        <a:xfrm>
          <a:off x="5562600" y="6019801"/>
          <a:ext cx="333376" cy="238124"/>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16D2E8-E3D4-43E2-9929-96490C95CADC}" type="TxLink">
            <a:rPr lang="en-US" sz="900" b="1" i="0" u="none" strike="noStrike">
              <a:solidFill>
                <a:srgbClr val="000000"/>
              </a:solidFill>
              <a:latin typeface="Calibri"/>
              <a:cs typeface="Calibri"/>
            </a:rPr>
            <a:pPr algn="ctr"/>
            <a:t>12</a:t>
          </a:fld>
          <a:endParaRPr lang="en-US" sz="700" b="1">
            <a:solidFill>
              <a:schemeClr val="accent6">
                <a:lumMod val="50000"/>
              </a:schemeClr>
            </a:solidFill>
          </a:endParaRPr>
        </a:p>
      </xdr:txBody>
    </xdr:sp>
    <xdr:clientData/>
  </xdr:twoCellAnchor>
  <xdr:twoCellAnchor>
    <xdr:from>
      <xdr:col>10</xdr:col>
      <xdr:colOff>390526</xdr:colOff>
      <xdr:row>40</xdr:row>
      <xdr:rowOff>180975</xdr:rowOff>
    </xdr:from>
    <xdr:to>
      <xdr:col>11</xdr:col>
      <xdr:colOff>542926</xdr:colOff>
      <xdr:row>42</xdr:row>
      <xdr:rowOff>0</xdr:rowOff>
    </xdr:to>
    <xdr:sp macro="" textlink="PatientID">
      <xdr:nvSpPr>
        <xdr:cNvPr id="155" name="TextBox 154">
          <a:extLst>
            <a:ext uri="{FF2B5EF4-FFF2-40B4-BE49-F238E27FC236}">
              <a16:creationId xmlns:a16="http://schemas.microsoft.com/office/drawing/2014/main" id="{CDB9F609-DAD9-3569-401B-67E7D1874BBF}"/>
            </a:ext>
          </a:extLst>
        </xdr:cNvPr>
        <xdr:cNvSpPr txBox="1"/>
      </xdr:nvSpPr>
      <xdr:spPr>
        <a:xfrm>
          <a:off x="6486526" y="780097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16D2E8-E3D4-43E2-9929-96490C95CADC}" type="TxLink">
            <a:rPr lang="en-US" sz="1100" b="0" i="0" u="none" strike="noStrike">
              <a:solidFill>
                <a:srgbClr val="000000"/>
              </a:solidFill>
              <a:latin typeface="Calibri"/>
              <a:cs typeface="Calibri"/>
            </a:rPr>
            <a:pPr algn="ctr"/>
            <a:t>12</a:t>
          </a:fld>
          <a:endParaRPr lang="en-US" sz="1000" b="1">
            <a:solidFill>
              <a:schemeClr val="accent6">
                <a:lumMod val="50000"/>
              </a:schemeClr>
            </a:solidFill>
          </a:endParaRPr>
        </a:p>
      </xdr:txBody>
    </xdr:sp>
    <xdr:clientData/>
  </xdr:twoCellAnchor>
  <xdr:twoCellAnchor>
    <xdr:from>
      <xdr:col>9</xdr:col>
      <xdr:colOff>447675</xdr:colOff>
      <xdr:row>31</xdr:row>
      <xdr:rowOff>114300</xdr:rowOff>
    </xdr:from>
    <xdr:to>
      <xdr:col>11</xdr:col>
      <xdr:colOff>95250</xdr:colOff>
      <xdr:row>32</xdr:row>
      <xdr:rowOff>161925</xdr:rowOff>
    </xdr:to>
    <xdr:sp macro="" textlink="Diagnosis">
      <xdr:nvSpPr>
        <xdr:cNvPr id="156" name="TextBox 155">
          <a:extLst>
            <a:ext uri="{FF2B5EF4-FFF2-40B4-BE49-F238E27FC236}">
              <a16:creationId xmlns:a16="http://schemas.microsoft.com/office/drawing/2014/main" id="{E0FF7CEE-35DB-7A83-94BB-0BA227338900}"/>
            </a:ext>
          </a:extLst>
        </xdr:cNvPr>
        <xdr:cNvSpPr txBox="1"/>
      </xdr:nvSpPr>
      <xdr:spPr>
        <a:xfrm>
          <a:off x="5934075" y="6019800"/>
          <a:ext cx="866775" cy="238125"/>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52FDC40-78B5-4A65-83FB-56A1065545B0}" type="TxLink">
            <a:rPr lang="en-US" sz="900" b="1" i="0" u="none" strike="noStrike">
              <a:solidFill>
                <a:srgbClr val="000000"/>
              </a:solidFill>
              <a:latin typeface="Calibri"/>
              <a:cs typeface="Calibri"/>
            </a:rPr>
            <a:pPr algn="l"/>
            <a:t>Anxiety Disorder</a:t>
          </a:fld>
          <a:endParaRPr lang="en-US" sz="900" b="1">
            <a:solidFill>
              <a:schemeClr val="accent6">
                <a:lumMod val="50000"/>
              </a:schemeClr>
            </a:solidFill>
          </a:endParaRPr>
        </a:p>
      </xdr:txBody>
    </xdr:sp>
    <xdr:clientData/>
  </xdr:twoCellAnchor>
  <xdr:twoCellAnchor>
    <xdr:from>
      <xdr:col>11</xdr:col>
      <xdr:colOff>152401</xdr:colOff>
      <xdr:row>31</xdr:row>
      <xdr:rowOff>123825</xdr:rowOff>
    </xdr:from>
    <xdr:to>
      <xdr:col>11</xdr:col>
      <xdr:colOff>514350</xdr:colOff>
      <xdr:row>32</xdr:row>
      <xdr:rowOff>161925</xdr:rowOff>
    </xdr:to>
    <xdr:sp macro="" textlink="Systolic">
      <xdr:nvSpPr>
        <xdr:cNvPr id="157" name="TextBox 156">
          <a:extLst>
            <a:ext uri="{FF2B5EF4-FFF2-40B4-BE49-F238E27FC236}">
              <a16:creationId xmlns:a16="http://schemas.microsoft.com/office/drawing/2014/main" id="{AF7FCA05-B2E7-1BA4-9CE5-310F3A03072A}"/>
            </a:ext>
          </a:extLst>
        </xdr:cNvPr>
        <xdr:cNvSpPr txBox="1"/>
      </xdr:nvSpPr>
      <xdr:spPr>
        <a:xfrm>
          <a:off x="6858001" y="6029325"/>
          <a:ext cx="361949" cy="2286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E84A2C4-9059-4957-8FF3-565F11769332}" type="TxLink">
            <a:rPr lang="en-US" sz="900" b="1" i="0" u="none" strike="noStrike">
              <a:solidFill>
                <a:srgbClr val="000000"/>
              </a:solidFill>
              <a:latin typeface="Calibri"/>
              <a:cs typeface="Calibri"/>
            </a:rPr>
            <a:pPr algn="l"/>
            <a:t>115</a:t>
          </a:fld>
          <a:endParaRPr lang="en-US" sz="700" b="1">
            <a:solidFill>
              <a:schemeClr val="accent6">
                <a:lumMod val="50000"/>
              </a:schemeClr>
            </a:solidFill>
          </a:endParaRPr>
        </a:p>
      </xdr:txBody>
    </xdr:sp>
    <xdr:clientData/>
  </xdr:twoCellAnchor>
  <xdr:twoCellAnchor>
    <xdr:from>
      <xdr:col>11</xdr:col>
      <xdr:colOff>552451</xdr:colOff>
      <xdr:row>31</xdr:row>
      <xdr:rowOff>114301</xdr:rowOff>
    </xdr:from>
    <xdr:to>
      <xdr:col>12</xdr:col>
      <xdr:colOff>304800</xdr:colOff>
      <xdr:row>32</xdr:row>
      <xdr:rowOff>171450</xdr:rowOff>
    </xdr:to>
    <xdr:sp macro="" textlink="Diastolic">
      <xdr:nvSpPr>
        <xdr:cNvPr id="158" name="TextBox 157">
          <a:extLst>
            <a:ext uri="{FF2B5EF4-FFF2-40B4-BE49-F238E27FC236}">
              <a16:creationId xmlns:a16="http://schemas.microsoft.com/office/drawing/2014/main" id="{5679C370-ED7E-4468-A404-800B2DF36B52}"/>
            </a:ext>
          </a:extLst>
        </xdr:cNvPr>
        <xdr:cNvSpPr txBox="1"/>
      </xdr:nvSpPr>
      <xdr:spPr>
        <a:xfrm>
          <a:off x="7258051" y="6019801"/>
          <a:ext cx="361949" cy="247649"/>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7AC8B04-63CD-4D9A-8EED-9EE9123B134C}" type="TxLink">
            <a:rPr lang="en-US" sz="1000" b="1" i="0" u="none" strike="noStrike">
              <a:solidFill>
                <a:srgbClr val="000000"/>
              </a:solidFill>
              <a:latin typeface="Calibri"/>
              <a:cs typeface="Calibri"/>
            </a:rPr>
            <a:pPr algn="l"/>
            <a:t>105</a:t>
          </a:fld>
          <a:endParaRPr lang="en-US" sz="800" b="1">
            <a:solidFill>
              <a:schemeClr val="accent6">
                <a:lumMod val="50000"/>
              </a:schemeClr>
            </a:solidFill>
          </a:endParaRPr>
        </a:p>
      </xdr:txBody>
    </xdr:sp>
    <xdr:clientData/>
  </xdr:twoCellAnchor>
  <xdr:twoCellAnchor>
    <xdr:from>
      <xdr:col>12</xdr:col>
      <xdr:colOff>342901</xdr:colOff>
      <xdr:row>31</xdr:row>
      <xdr:rowOff>114300</xdr:rowOff>
    </xdr:from>
    <xdr:to>
      <xdr:col>13</xdr:col>
      <xdr:colOff>180975</xdr:colOff>
      <xdr:row>32</xdr:row>
      <xdr:rowOff>161925</xdr:rowOff>
    </xdr:to>
    <xdr:sp macro="" textlink="Weight">
      <xdr:nvSpPr>
        <xdr:cNvPr id="159" name="TextBox 158">
          <a:extLst>
            <a:ext uri="{FF2B5EF4-FFF2-40B4-BE49-F238E27FC236}">
              <a16:creationId xmlns:a16="http://schemas.microsoft.com/office/drawing/2014/main" id="{69CDB204-AAE3-C696-5B95-1EAFADBCD083}"/>
            </a:ext>
          </a:extLst>
        </xdr:cNvPr>
        <xdr:cNvSpPr txBox="1"/>
      </xdr:nvSpPr>
      <xdr:spPr>
        <a:xfrm>
          <a:off x="7658101" y="6019800"/>
          <a:ext cx="447674" cy="238125"/>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F7EC28D-6901-426B-93FE-8DAA489CC51F}" type="TxLink">
            <a:rPr lang="en-US" sz="900" b="1" i="0" u="none" strike="noStrike">
              <a:solidFill>
                <a:srgbClr val="000000"/>
              </a:solidFill>
              <a:latin typeface="Calibri"/>
              <a:cs typeface="Calibri"/>
            </a:rPr>
            <a:pPr algn="l"/>
            <a:t>88.8</a:t>
          </a:fld>
          <a:endParaRPr lang="en-US" sz="400" b="1">
            <a:solidFill>
              <a:schemeClr val="accent6">
                <a:lumMod val="50000"/>
              </a:schemeClr>
            </a:solidFill>
          </a:endParaRPr>
        </a:p>
      </xdr:txBody>
    </xdr:sp>
    <xdr:clientData/>
  </xdr:twoCellAnchor>
  <xdr:twoCellAnchor>
    <xdr:from>
      <xdr:col>13</xdr:col>
      <xdr:colOff>219075</xdr:colOff>
      <xdr:row>31</xdr:row>
      <xdr:rowOff>104775</xdr:rowOff>
    </xdr:from>
    <xdr:to>
      <xdr:col>14</xdr:col>
      <xdr:colOff>342901</xdr:colOff>
      <xdr:row>32</xdr:row>
      <xdr:rowOff>171451</xdr:rowOff>
    </xdr:to>
    <xdr:sp macro="" textlink="Admission_date">
      <xdr:nvSpPr>
        <xdr:cNvPr id="160" name="TextBox 159">
          <a:extLst>
            <a:ext uri="{FF2B5EF4-FFF2-40B4-BE49-F238E27FC236}">
              <a16:creationId xmlns:a16="http://schemas.microsoft.com/office/drawing/2014/main" id="{08F45B6D-E1DD-47C2-DD83-64AC2923FE32}"/>
            </a:ext>
          </a:extLst>
        </xdr:cNvPr>
        <xdr:cNvSpPr txBox="1"/>
      </xdr:nvSpPr>
      <xdr:spPr>
        <a:xfrm>
          <a:off x="8143875" y="6010275"/>
          <a:ext cx="733426" cy="257176"/>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F50C830-0E93-4489-9765-EF5D9597CA9D}" type="TxLink">
            <a:rPr lang="en-US" sz="900" b="1" i="0" u="none" strike="noStrike">
              <a:solidFill>
                <a:srgbClr val="000000"/>
              </a:solidFill>
              <a:latin typeface="Calibri"/>
              <a:cs typeface="Calibri"/>
            </a:rPr>
            <a:pPr algn="l"/>
            <a:t>NULL</a:t>
          </a:fld>
          <a:endParaRPr lang="en-US" sz="400" b="1">
            <a:solidFill>
              <a:schemeClr val="accent6">
                <a:lumMod val="50000"/>
              </a:schemeClr>
            </a:solidFill>
          </a:endParaRPr>
        </a:p>
      </xdr:txBody>
    </xdr:sp>
    <xdr:clientData/>
  </xdr:twoCellAnchor>
  <xdr:twoCellAnchor>
    <xdr:from>
      <xdr:col>13</xdr:col>
      <xdr:colOff>359229</xdr:colOff>
      <xdr:row>10</xdr:row>
      <xdr:rowOff>161925</xdr:rowOff>
    </xdr:from>
    <xdr:to>
      <xdr:col>14</xdr:col>
      <xdr:colOff>511629</xdr:colOff>
      <xdr:row>11</xdr:row>
      <xdr:rowOff>171450</xdr:rowOff>
    </xdr:to>
    <xdr:sp macro="" textlink="">
      <xdr:nvSpPr>
        <xdr:cNvPr id="161" name="TextBox 160">
          <a:extLst>
            <a:ext uri="{FF2B5EF4-FFF2-40B4-BE49-F238E27FC236}">
              <a16:creationId xmlns:a16="http://schemas.microsoft.com/office/drawing/2014/main" id="{8DC4B67D-9CBF-0D67-B94B-6F26DED928ED}"/>
            </a:ext>
          </a:extLst>
        </xdr:cNvPr>
        <xdr:cNvSpPr txBox="1"/>
      </xdr:nvSpPr>
      <xdr:spPr>
        <a:xfrm>
          <a:off x="8284029" y="20669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Brain</a:t>
          </a:r>
        </a:p>
      </xdr:txBody>
    </xdr:sp>
    <xdr:clientData/>
  </xdr:twoCellAnchor>
  <xdr:twoCellAnchor>
    <xdr:from>
      <xdr:col>13</xdr:col>
      <xdr:colOff>359229</xdr:colOff>
      <xdr:row>13</xdr:row>
      <xdr:rowOff>35889</xdr:rowOff>
    </xdr:from>
    <xdr:to>
      <xdr:col>14</xdr:col>
      <xdr:colOff>511629</xdr:colOff>
      <xdr:row>14</xdr:row>
      <xdr:rowOff>45414</xdr:rowOff>
    </xdr:to>
    <xdr:sp macro="" textlink="">
      <xdr:nvSpPr>
        <xdr:cNvPr id="163" name="TextBox 162">
          <a:extLst>
            <a:ext uri="{FF2B5EF4-FFF2-40B4-BE49-F238E27FC236}">
              <a16:creationId xmlns:a16="http://schemas.microsoft.com/office/drawing/2014/main" id="{A962EF7A-1678-F0F2-371A-5EB8D9D16046}"/>
            </a:ext>
          </a:extLst>
        </xdr:cNvPr>
        <xdr:cNvSpPr txBox="1"/>
      </xdr:nvSpPr>
      <xdr:spPr>
        <a:xfrm>
          <a:off x="8284029" y="2512389"/>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Heart</a:t>
          </a:r>
        </a:p>
      </xdr:txBody>
    </xdr:sp>
    <xdr:clientData/>
  </xdr:twoCellAnchor>
  <xdr:twoCellAnchor>
    <xdr:from>
      <xdr:col>13</xdr:col>
      <xdr:colOff>359229</xdr:colOff>
      <xdr:row>15</xdr:row>
      <xdr:rowOff>100353</xdr:rowOff>
    </xdr:from>
    <xdr:to>
      <xdr:col>14</xdr:col>
      <xdr:colOff>511629</xdr:colOff>
      <xdr:row>16</xdr:row>
      <xdr:rowOff>109878</xdr:rowOff>
    </xdr:to>
    <xdr:sp macro="" textlink="">
      <xdr:nvSpPr>
        <xdr:cNvPr id="164" name="TextBox 163">
          <a:extLst>
            <a:ext uri="{FF2B5EF4-FFF2-40B4-BE49-F238E27FC236}">
              <a16:creationId xmlns:a16="http://schemas.microsoft.com/office/drawing/2014/main" id="{910D4C2F-A2DE-DA6A-9BAF-865EE8634931}"/>
            </a:ext>
          </a:extLst>
        </xdr:cNvPr>
        <xdr:cNvSpPr txBox="1"/>
      </xdr:nvSpPr>
      <xdr:spPr>
        <a:xfrm>
          <a:off x="8284029" y="2957853"/>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Lung</a:t>
          </a:r>
        </a:p>
      </xdr:txBody>
    </xdr:sp>
    <xdr:clientData/>
  </xdr:twoCellAnchor>
  <xdr:twoCellAnchor>
    <xdr:from>
      <xdr:col>13</xdr:col>
      <xdr:colOff>359229</xdr:colOff>
      <xdr:row>17</xdr:row>
      <xdr:rowOff>174342</xdr:rowOff>
    </xdr:from>
    <xdr:to>
      <xdr:col>14</xdr:col>
      <xdr:colOff>511629</xdr:colOff>
      <xdr:row>18</xdr:row>
      <xdr:rowOff>183867</xdr:rowOff>
    </xdr:to>
    <xdr:sp macro="" textlink="">
      <xdr:nvSpPr>
        <xdr:cNvPr id="165" name="TextBox 164">
          <a:extLst>
            <a:ext uri="{FF2B5EF4-FFF2-40B4-BE49-F238E27FC236}">
              <a16:creationId xmlns:a16="http://schemas.microsoft.com/office/drawing/2014/main" id="{65103B5F-717E-3EDB-97C0-9291C4EF4F21}"/>
            </a:ext>
          </a:extLst>
        </xdr:cNvPr>
        <xdr:cNvSpPr txBox="1"/>
      </xdr:nvSpPr>
      <xdr:spPr>
        <a:xfrm>
          <a:off x="8284029" y="3412842"/>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Stomach</a:t>
          </a:r>
        </a:p>
      </xdr:txBody>
    </xdr:sp>
    <xdr:clientData/>
  </xdr:twoCellAnchor>
  <xdr:twoCellAnchor>
    <xdr:from>
      <xdr:col>13</xdr:col>
      <xdr:colOff>359229</xdr:colOff>
      <xdr:row>20</xdr:row>
      <xdr:rowOff>67356</xdr:rowOff>
    </xdr:from>
    <xdr:to>
      <xdr:col>14</xdr:col>
      <xdr:colOff>387804</xdr:colOff>
      <xdr:row>21</xdr:row>
      <xdr:rowOff>76881</xdr:rowOff>
    </xdr:to>
    <xdr:sp macro="" textlink="">
      <xdr:nvSpPr>
        <xdr:cNvPr id="166" name="TextBox 165">
          <a:extLst>
            <a:ext uri="{FF2B5EF4-FFF2-40B4-BE49-F238E27FC236}">
              <a16:creationId xmlns:a16="http://schemas.microsoft.com/office/drawing/2014/main" id="{16952BFE-AB42-A670-FD9F-D8197D9961B3}"/>
            </a:ext>
          </a:extLst>
        </xdr:cNvPr>
        <xdr:cNvSpPr txBox="1"/>
      </xdr:nvSpPr>
      <xdr:spPr>
        <a:xfrm>
          <a:off x="8284029" y="3877356"/>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Liver</a:t>
          </a:r>
        </a:p>
      </xdr:txBody>
    </xdr:sp>
    <xdr:clientData/>
  </xdr:twoCellAnchor>
  <xdr:twoCellAnchor>
    <xdr:from>
      <xdr:col>13</xdr:col>
      <xdr:colOff>359229</xdr:colOff>
      <xdr:row>22</xdr:row>
      <xdr:rowOff>141345</xdr:rowOff>
    </xdr:from>
    <xdr:to>
      <xdr:col>14</xdr:col>
      <xdr:colOff>387804</xdr:colOff>
      <xdr:row>23</xdr:row>
      <xdr:rowOff>150870</xdr:rowOff>
    </xdr:to>
    <xdr:sp macro="" textlink="">
      <xdr:nvSpPr>
        <xdr:cNvPr id="167" name="TextBox 166">
          <a:extLst>
            <a:ext uri="{FF2B5EF4-FFF2-40B4-BE49-F238E27FC236}">
              <a16:creationId xmlns:a16="http://schemas.microsoft.com/office/drawing/2014/main" id="{3BB9AEF4-75F6-5DCD-1266-4701DD79B37E}"/>
            </a:ext>
          </a:extLst>
        </xdr:cNvPr>
        <xdr:cNvSpPr txBox="1"/>
      </xdr:nvSpPr>
      <xdr:spPr>
        <a:xfrm>
          <a:off x="8284029" y="4332345"/>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Kidney</a:t>
          </a:r>
        </a:p>
      </xdr:txBody>
    </xdr:sp>
    <xdr:clientData/>
  </xdr:twoCellAnchor>
  <xdr:twoCellAnchor>
    <xdr:from>
      <xdr:col>13</xdr:col>
      <xdr:colOff>359229</xdr:colOff>
      <xdr:row>25</xdr:row>
      <xdr:rowOff>5784</xdr:rowOff>
    </xdr:from>
    <xdr:to>
      <xdr:col>14</xdr:col>
      <xdr:colOff>387804</xdr:colOff>
      <xdr:row>26</xdr:row>
      <xdr:rowOff>15309</xdr:rowOff>
    </xdr:to>
    <xdr:sp macro="" textlink="">
      <xdr:nvSpPr>
        <xdr:cNvPr id="168" name="TextBox 167">
          <a:extLst>
            <a:ext uri="{FF2B5EF4-FFF2-40B4-BE49-F238E27FC236}">
              <a16:creationId xmlns:a16="http://schemas.microsoft.com/office/drawing/2014/main" id="{CFCC815B-491E-943A-50E7-B22BA13509ED}"/>
            </a:ext>
          </a:extLst>
        </xdr:cNvPr>
        <xdr:cNvSpPr txBox="1"/>
      </xdr:nvSpPr>
      <xdr:spPr>
        <a:xfrm>
          <a:off x="8284029" y="4768284"/>
          <a:ext cx="6381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Joint</a:t>
          </a:r>
        </a:p>
      </xdr:txBody>
    </xdr:sp>
    <xdr:clientData/>
  </xdr:twoCellAnchor>
  <xdr:twoCellAnchor>
    <xdr:from>
      <xdr:col>13</xdr:col>
      <xdr:colOff>359229</xdr:colOff>
      <xdr:row>27</xdr:row>
      <xdr:rowOff>41673</xdr:rowOff>
    </xdr:from>
    <xdr:to>
      <xdr:col>14</xdr:col>
      <xdr:colOff>511629</xdr:colOff>
      <xdr:row>28</xdr:row>
      <xdr:rowOff>51198</xdr:rowOff>
    </xdr:to>
    <xdr:sp macro="" textlink="">
      <xdr:nvSpPr>
        <xdr:cNvPr id="169" name="TextBox 168">
          <a:extLst>
            <a:ext uri="{FF2B5EF4-FFF2-40B4-BE49-F238E27FC236}">
              <a16:creationId xmlns:a16="http://schemas.microsoft.com/office/drawing/2014/main" id="{8C14D9A7-FAFE-DA36-941C-DEA5AC5D9169}"/>
            </a:ext>
          </a:extLst>
        </xdr:cNvPr>
        <xdr:cNvSpPr txBox="1"/>
      </xdr:nvSpPr>
      <xdr:spPr>
        <a:xfrm>
          <a:off x="8284029" y="5185173"/>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Muscle</a:t>
          </a:r>
        </a:p>
      </xdr:txBody>
    </xdr:sp>
    <xdr:clientData/>
  </xdr:twoCellAnchor>
  <xdr:twoCellAnchor>
    <xdr:from>
      <xdr:col>13</xdr:col>
      <xdr:colOff>239463</xdr:colOff>
      <xdr:row>12</xdr:row>
      <xdr:rowOff>0</xdr:rowOff>
    </xdr:from>
    <xdr:to>
      <xdr:col>13</xdr:col>
      <xdr:colOff>325189</xdr:colOff>
      <xdr:row>12</xdr:row>
      <xdr:rowOff>95250</xdr:rowOff>
    </xdr:to>
    <xdr:grpSp>
      <xdr:nvGrpSpPr>
        <xdr:cNvPr id="170" name="BrainDot2">
          <a:extLst>
            <a:ext uri="{FF2B5EF4-FFF2-40B4-BE49-F238E27FC236}">
              <a16:creationId xmlns:a16="http://schemas.microsoft.com/office/drawing/2014/main" id="{6583A367-64FA-3C6C-4000-FE8C14833EC7}"/>
            </a:ext>
          </a:extLst>
        </xdr:cNvPr>
        <xdr:cNvGrpSpPr/>
      </xdr:nvGrpSpPr>
      <xdr:grpSpPr>
        <a:xfrm>
          <a:off x="8219296" y="2286000"/>
          <a:ext cx="85726" cy="95250"/>
          <a:chOff x="6829424" y="2209800"/>
          <a:chExt cx="161926" cy="161926"/>
        </a:xfrm>
        <a:solidFill>
          <a:srgbClr val="FFC107"/>
        </a:solidFill>
      </xdr:grpSpPr>
      <xdr:sp macro="" textlink="">
        <xdr:nvSpPr>
          <xdr:cNvPr id="171" name="Oval 170">
            <a:extLst>
              <a:ext uri="{FF2B5EF4-FFF2-40B4-BE49-F238E27FC236}">
                <a16:creationId xmlns:a16="http://schemas.microsoft.com/office/drawing/2014/main" id="{CAB0165C-56B4-402C-9F24-E98231537886}"/>
              </a:ext>
            </a:extLst>
          </xdr:cNvPr>
          <xdr:cNvSpPr/>
        </xdr:nvSpPr>
        <xdr:spPr>
          <a:xfrm>
            <a:off x="6829424" y="22098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Oval 171">
            <a:extLst>
              <a:ext uri="{FF2B5EF4-FFF2-40B4-BE49-F238E27FC236}">
                <a16:creationId xmlns:a16="http://schemas.microsoft.com/office/drawing/2014/main" id="{A509725E-BD03-89B9-84CB-A5D1745CC63A}"/>
              </a:ext>
            </a:extLst>
          </xdr:cNvPr>
          <xdr:cNvSpPr/>
        </xdr:nvSpPr>
        <xdr:spPr>
          <a:xfrm>
            <a:off x="6877049" y="2257425"/>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409575</xdr:colOff>
      <xdr:row>29</xdr:row>
      <xdr:rowOff>136072</xdr:rowOff>
    </xdr:from>
    <xdr:to>
      <xdr:col>14</xdr:col>
      <xdr:colOff>390525</xdr:colOff>
      <xdr:row>31</xdr:row>
      <xdr:rowOff>47625</xdr:rowOff>
    </xdr:to>
    <xdr:sp macro="" textlink="">
      <xdr:nvSpPr>
        <xdr:cNvPr id="173" name="Rectangle: Rounded Corners 172">
          <a:extLst>
            <a:ext uri="{FF2B5EF4-FFF2-40B4-BE49-F238E27FC236}">
              <a16:creationId xmlns:a16="http://schemas.microsoft.com/office/drawing/2014/main" id="{8F51B4ED-D9D4-DA7B-BE20-9BF86969BC5E}"/>
            </a:ext>
          </a:extLst>
        </xdr:cNvPr>
        <xdr:cNvSpPr/>
      </xdr:nvSpPr>
      <xdr:spPr>
        <a:xfrm>
          <a:off x="7724775" y="5660572"/>
          <a:ext cx="1200150" cy="292553"/>
        </a:xfrm>
        <a:prstGeom prst="roundRect">
          <a:avLst>
            <a:gd name="adj" fmla="val 6349"/>
          </a:avLst>
        </a:prstGeom>
        <a:solidFill>
          <a:srgbClr val="FFFFFF">
            <a:alpha val="50196"/>
          </a:srgb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234031</xdr:colOff>
      <xdr:row>30</xdr:row>
      <xdr:rowOff>70247</xdr:rowOff>
    </xdr:from>
    <xdr:to>
      <xdr:col>13</xdr:col>
      <xdr:colOff>325115</xdr:colOff>
      <xdr:row>30</xdr:row>
      <xdr:rowOff>171450</xdr:rowOff>
    </xdr:to>
    <xdr:grpSp>
      <xdr:nvGrpSpPr>
        <xdr:cNvPr id="174" name="ThyroidDot2">
          <a:extLst>
            <a:ext uri="{FF2B5EF4-FFF2-40B4-BE49-F238E27FC236}">
              <a16:creationId xmlns:a16="http://schemas.microsoft.com/office/drawing/2014/main" id="{AB8C3D6B-4B5D-616E-3152-54237014BA56}"/>
            </a:ext>
          </a:extLst>
        </xdr:cNvPr>
        <xdr:cNvGrpSpPr/>
      </xdr:nvGrpSpPr>
      <xdr:grpSpPr>
        <a:xfrm>
          <a:off x="8213864" y="5785247"/>
          <a:ext cx="91084" cy="101203"/>
          <a:chOff x="6829424" y="2209800"/>
          <a:chExt cx="161926" cy="161926"/>
        </a:xfrm>
        <a:solidFill>
          <a:srgbClr val="28A745"/>
        </a:solidFill>
      </xdr:grpSpPr>
      <xdr:sp macro="" textlink="">
        <xdr:nvSpPr>
          <xdr:cNvPr id="175" name="Oval 174">
            <a:extLst>
              <a:ext uri="{FF2B5EF4-FFF2-40B4-BE49-F238E27FC236}">
                <a16:creationId xmlns:a16="http://schemas.microsoft.com/office/drawing/2014/main" id="{76ECAD72-F5D4-CC33-2679-B3AB363FC5C0}"/>
              </a:ext>
            </a:extLst>
          </xdr:cNvPr>
          <xdr:cNvSpPr/>
        </xdr:nvSpPr>
        <xdr:spPr>
          <a:xfrm>
            <a:off x="6829424" y="22098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6" name="Oval 175">
            <a:extLst>
              <a:ext uri="{FF2B5EF4-FFF2-40B4-BE49-F238E27FC236}">
                <a16:creationId xmlns:a16="http://schemas.microsoft.com/office/drawing/2014/main" id="{F447377B-5B46-35AA-14D5-2D17F1F69D75}"/>
              </a:ext>
            </a:extLst>
          </xdr:cNvPr>
          <xdr:cNvSpPr/>
        </xdr:nvSpPr>
        <xdr:spPr>
          <a:xfrm>
            <a:off x="6877049" y="2257425"/>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228599</xdr:colOff>
      <xdr:row>14</xdr:row>
      <xdr:rowOff>51197</xdr:rowOff>
    </xdr:from>
    <xdr:to>
      <xdr:col>13</xdr:col>
      <xdr:colOff>319683</xdr:colOff>
      <xdr:row>14</xdr:row>
      <xdr:rowOff>152400</xdr:rowOff>
    </xdr:to>
    <xdr:grpSp>
      <xdr:nvGrpSpPr>
        <xdr:cNvPr id="177" name="HeartDot2">
          <a:extLst>
            <a:ext uri="{FF2B5EF4-FFF2-40B4-BE49-F238E27FC236}">
              <a16:creationId xmlns:a16="http://schemas.microsoft.com/office/drawing/2014/main" id="{7103C5D8-D57B-41A4-F525-93535F380AA7}"/>
            </a:ext>
          </a:extLst>
        </xdr:cNvPr>
        <xdr:cNvGrpSpPr/>
      </xdr:nvGrpSpPr>
      <xdr:grpSpPr>
        <a:xfrm>
          <a:off x="8208432" y="2718197"/>
          <a:ext cx="91084" cy="101203"/>
          <a:chOff x="7048499" y="3343275"/>
          <a:chExt cx="161926" cy="161926"/>
        </a:xfrm>
        <a:solidFill>
          <a:srgbClr val="DC3545"/>
        </a:solidFill>
      </xdr:grpSpPr>
      <xdr:sp macro="" textlink="">
        <xdr:nvSpPr>
          <xdr:cNvPr id="178" name="Oval 177">
            <a:extLst>
              <a:ext uri="{FF2B5EF4-FFF2-40B4-BE49-F238E27FC236}">
                <a16:creationId xmlns:a16="http://schemas.microsoft.com/office/drawing/2014/main" id="{D2BE7027-E695-9860-E51E-4A03CA5D3A4C}"/>
              </a:ext>
            </a:extLst>
          </xdr:cNvPr>
          <xdr:cNvSpPr/>
        </xdr:nvSpPr>
        <xdr:spPr>
          <a:xfrm>
            <a:off x="7048499" y="33432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9" name="Oval 178">
            <a:extLst>
              <a:ext uri="{FF2B5EF4-FFF2-40B4-BE49-F238E27FC236}">
                <a16:creationId xmlns:a16="http://schemas.microsoft.com/office/drawing/2014/main" id="{BB300EDD-0F8B-2510-E3CD-F25283967049}"/>
              </a:ext>
            </a:extLst>
          </xdr:cNvPr>
          <xdr:cNvSpPr/>
        </xdr:nvSpPr>
        <xdr:spPr>
          <a:xfrm>
            <a:off x="7096124" y="3390900"/>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238126</xdr:colOff>
      <xdr:row>16</xdr:row>
      <xdr:rowOff>104775</xdr:rowOff>
    </xdr:from>
    <xdr:to>
      <xdr:col>13</xdr:col>
      <xdr:colOff>333376</xdr:colOff>
      <xdr:row>17</xdr:row>
      <xdr:rowOff>19050</xdr:rowOff>
    </xdr:to>
    <xdr:grpSp>
      <xdr:nvGrpSpPr>
        <xdr:cNvPr id="180" name="LungDot2">
          <a:extLst>
            <a:ext uri="{FF2B5EF4-FFF2-40B4-BE49-F238E27FC236}">
              <a16:creationId xmlns:a16="http://schemas.microsoft.com/office/drawing/2014/main" id="{1D79BC11-30CC-350D-EC3B-B79F362F6443}"/>
            </a:ext>
          </a:extLst>
        </xdr:cNvPr>
        <xdr:cNvGrpSpPr/>
      </xdr:nvGrpSpPr>
      <xdr:grpSpPr>
        <a:xfrm>
          <a:off x="8217959" y="3152775"/>
          <a:ext cx="95250" cy="104775"/>
          <a:chOff x="6486524" y="3314700"/>
          <a:chExt cx="161926" cy="161926"/>
        </a:xfrm>
        <a:solidFill>
          <a:srgbClr val="28A745"/>
        </a:solidFill>
      </xdr:grpSpPr>
      <xdr:sp macro="" textlink="">
        <xdr:nvSpPr>
          <xdr:cNvPr id="181" name="Oval 180">
            <a:extLst>
              <a:ext uri="{FF2B5EF4-FFF2-40B4-BE49-F238E27FC236}">
                <a16:creationId xmlns:a16="http://schemas.microsoft.com/office/drawing/2014/main" id="{AFE90FDF-3BA4-FC1F-0B56-DD58668DBD44}"/>
              </a:ext>
            </a:extLst>
          </xdr:cNvPr>
          <xdr:cNvSpPr/>
        </xdr:nvSpPr>
        <xdr:spPr>
          <a:xfrm>
            <a:off x="6486524" y="331470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2" name="Oval 181">
            <a:extLst>
              <a:ext uri="{FF2B5EF4-FFF2-40B4-BE49-F238E27FC236}">
                <a16:creationId xmlns:a16="http://schemas.microsoft.com/office/drawing/2014/main" id="{630D7577-5014-66F1-CC3E-4FDE029230C5}"/>
              </a:ext>
            </a:extLst>
          </xdr:cNvPr>
          <xdr:cNvSpPr/>
        </xdr:nvSpPr>
        <xdr:spPr>
          <a:xfrm>
            <a:off x="6534149" y="3362325"/>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239537</xdr:colOff>
      <xdr:row>18</xdr:row>
      <xdr:rowOff>165497</xdr:rowOff>
    </xdr:from>
    <xdr:to>
      <xdr:col>13</xdr:col>
      <xdr:colOff>330621</xdr:colOff>
      <xdr:row>19</xdr:row>
      <xdr:rowOff>76200</xdr:rowOff>
    </xdr:to>
    <xdr:grpSp>
      <xdr:nvGrpSpPr>
        <xdr:cNvPr id="183" name="StomachDot2">
          <a:extLst>
            <a:ext uri="{FF2B5EF4-FFF2-40B4-BE49-F238E27FC236}">
              <a16:creationId xmlns:a16="http://schemas.microsoft.com/office/drawing/2014/main" id="{7C5DAC85-3A6E-9EB0-B807-180E99D3DEA6}"/>
            </a:ext>
          </a:extLst>
        </xdr:cNvPr>
        <xdr:cNvGrpSpPr/>
      </xdr:nvGrpSpPr>
      <xdr:grpSpPr>
        <a:xfrm>
          <a:off x="8219370" y="3594497"/>
          <a:ext cx="91084" cy="101203"/>
          <a:chOff x="6838949" y="4162425"/>
          <a:chExt cx="161926" cy="161926"/>
        </a:xfrm>
        <a:solidFill>
          <a:srgbClr val="28A745"/>
        </a:solidFill>
      </xdr:grpSpPr>
      <xdr:sp macro="" textlink="">
        <xdr:nvSpPr>
          <xdr:cNvPr id="184" name="Oval 183">
            <a:extLst>
              <a:ext uri="{FF2B5EF4-FFF2-40B4-BE49-F238E27FC236}">
                <a16:creationId xmlns:a16="http://schemas.microsoft.com/office/drawing/2014/main" id="{5EE5A8E0-81CA-7FED-7261-57085C21F28E}"/>
              </a:ext>
            </a:extLst>
          </xdr:cNvPr>
          <xdr:cNvSpPr/>
        </xdr:nvSpPr>
        <xdr:spPr>
          <a:xfrm>
            <a:off x="6838949" y="416242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5" name="Oval 184">
            <a:extLst>
              <a:ext uri="{FF2B5EF4-FFF2-40B4-BE49-F238E27FC236}">
                <a16:creationId xmlns:a16="http://schemas.microsoft.com/office/drawing/2014/main" id="{AAD9B9E9-A39C-2EAF-451C-08B388E4A5F6}"/>
              </a:ext>
            </a:extLst>
          </xdr:cNvPr>
          <xdr:cNvSpPr/>
        </xdr:nvSpPr>
        <xdr:spPr>
          <a:xfrm>
            <a:off x="6886574" y="4210050"/>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261265</xdr:colOff>
      <xdr:row>21</xdr:row>
      <xdr:rowOff>32147</xdr:rowOff>
    </xdr:from>
    <xdr:to>
      <xdr:col>13</xdr:col>
      <xdr:colOff>352349</xdr:colOff>
      <xdr:row>21</xdr:row>
      <xdr:rowOff>133350</xdr:rowOff>
    </xdr:to>
    <xdr:grpSp>
      <xdr:nvGrpSpPr>
        <xdr:cNvPr id="186" name="LiverDot2">
          <a:extLst>
            <a:ext uri="{FF2B5EF4-FFF2-40B4-BE49-F238E27FC236}">
              <a16:creationId xmlns:a16="http://schemas.microsoft.com/office/drawing/2014/main" id="{EEF72F2A-E426-2811-FFD3-B9BDADE9C5F0}"/>
            </a:ext>
          </a:extLst>
        </xdr:cNvPr>
        <xdr:cNvGrpSpPr/>
      </xdr:nvGrpSpPr>
      <xdr:grpSpPr>
        <a:xfrm>
          <a:off x="8241098" y="4032647"/>
          <a:ext cx="91084" cy="101203"/>
          <a:chOff x="6619874" y="3800475"/>
          <a:chExt cx="161926" cy="161926"/>
        </a:xfrm>
        <a:solidFill>
          <a:srgbClr val="28A745"/>
        </a:solidFill>
      </xdr:grpSpPr>
      <xdr:sp macro="" textlink="">
        <xdr:nvSpPr>
          <xdr:cNvPr id="187" name="Oval 186">
            <a:extLst>
              <a:ext uri="{FF2B5EF4-FFF2-40B4-BE49-F238E27FC236}">
                <a16:creationId xmlns:a16="http://schemas.microsoft.com/office/drawing/2014/main" id="{75325568-6D6F-EDBB-277A-7F208D4DEBCF}"/>
              </a:ext>
            </a:extLst>
          </xdr:cNvPr>
          <xdr:cNvSpPr/>
        </xdr:nvSpPr>
        <xdr:spPr>
          <a:xfrm>
            <a:off x="6619874" y="38004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Oval 187">
            <a:extLst>
              <a:ext uri="{FF2B5EF4-FFF2-40B4-BE49-F238E27FC236}">
                <a16:creationId xmlns:a16="http://schemas.microsoft.com/office/drawing/2014/main" id="{C31A8783-4382-1D2F-39F3-E521AF4A3CE9}"/>
              </a:ext>
            </a:extLst>
          </xdr:cNvPr>
          <xdr:cNvSpPr/>
        </xdr:nvSpPr>
        <xdr:spPr>
          <a:xfrm>
            <a:off x="6667499" y="3848100"/>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244969</xdr:colOff>
      <xdr:row>23</xdr:row>
      <xdr:rowOff>89297</xdr:rowOff>
    </xdr:from>
    <xdr:to>
      <xdr:col>13</xdr:col>
      <xdr:colOff>336053</xdr:colOff>
      <xdr:row>24</xdr:row>
      <xdr:rowOff>0</xdr:rowOff>
    </xdr:to>
    <xdr:grpSp>
      <xdr:nvGrpSpPr>
        <xdr:cNvPr id="189" name="KIdneyDot2">
          <a:extLst>
            <a:ext uri="{FF2B5EF4-FFF2-40B4-BE49-F238E27FC236}">
              <a16:creationId xmlns:a16="http://schemas.microsoft.com/office/drawing/2014/main" id="{F2EA9A66-D12B-DFD5-B44D-A86978504927}"/>
            </a:ext>
          </a:extLst>
        </xdr:cNvPr>
        <xdr:cNvGrpSpPr/>
      </xdr:nvGrpSpPr>
      <xdr:grpSpPr>
        <a:xfrm>
          <a:off x="8224802" y="4470797"/>
          <a:ext cx="91084" cy="101203"/>
          <a:chOff x="7048499" y="3829050"/>
          <a:chExt cx="161926" cy="161926"/>
        </a:xfrm>
        <a:solidFill>
          <a:srgbClr val="28A745"/>
        </a:solidFill>
      </xdr:grpSpPr>
      <xdr:sp macro="" textlink="">
        <xdr:nvSpPr>
          <xdr:cNvPr id="190" name="Oval 189">
            <a:extLst>
              <a:ext uri="{FF2B5EF4-FFF2-40B4-BE49-F238E27FC236}">
                <a16:creationId xmlns:a16="http://schemas.microsoft.com/office/drawing/2014/main" id="{C88E1EC3-978F-9460-DFA9-CE11181890EC}"/>
              </a:ext>
            </a:extLst>
          </xdr:cNvPr>
          <xdr:cNvSpPr/>
        </xdr:nvSpPr>
        <xdr:spPr>
          <a:xfrm>
            <a:off x="7048499" y="3829050"/>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1" name="Oval 190">
            <a:extLst>
              <a:ext uri="{FF2B5EF4-FFF2-40B4-BE49-F238E27FC236}">
                <a16:creationId xmlns:a16="http://schemas.microsoft.com/office/drawing/2014/main" id="{7FCE3129-2580-EB67-CADA-2F2F8D29D954}"/>
              </a:ext>
            </a:extLst>
          </xdr:cNvPr>
          <xdr:cNvSpPr/>
        </xdr:nvSpPr>
        <xdr:spPr>
          <a:xfrm>
            <a:off x="7096124" y="3876675"/>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266699</xdr:colOff>
      <xdr:row>25</xdr:row>
      <xdr:rowOff>146447</xdr:rowOff>
    </xdr:from>
    <xdr:to>
      <xdr:col>13</xdr:col>
      <xdr:colOff>357783</xdr:colOff>
      <xdr:row>26</xdr:row>
      <xdr:rowOff>57150</xdr:rowOff>
    </xdr:to>
    <xdr:grpSp>
      <xdr:nvGrpSpPr>
        <xdr:cNvPr id="1024" name="JointDot2">
          <a:extLst>
            <a:ext uri="{FF2B5EF4-FFF2-40B4-BE49-F238E27FC236}">
              <a16:creationId xmlns:a16="http://schemas.microsoft.com/office/drawing/2014/main" id="{CE6A45D7-C217-02DC-A517-6ECDB5B7B040}"/>
            </a:ext>
          </a:extLst>
        </xdr:cNvPr>
        <xdr:cNvGrpSpPr/>
      </xdr:nvGrpSpPr>
      <xdr:grpSpPr>
        <a:xfrm>
          <a:off x="8246532" y="4908947"/>
          <a:ext cx="91084" cy="101203"/>
          <a:chOff x="7115174" y="5838825"/>
          <a:chExt cx="161926" cy="161926"/>
        </a:xfrm>
        <a:solidFill>
          <a:srgbClr val="28A745"/>
        </a:solidFill>
      </xdr:grpSpPr>
      <xdr:sp macro="" textlink="">
        <xdr:nvSpPr>
          <xdr:cNvPr id="1026" name="Oval 1025">
            <a:extLst>
              <a:ext uri="{FF2B5EF4-FFF2-40B4-BE49-F238E27FC236}">
                <a16:creationId xmlns:a16="http://schemas.microsoft.com/office/drawing/2014/main" id="{D209A757-F2CD-EC22-1DEF-E09C827384AB}"/>
              </a:ext>
            </a:extLst>
          </xdr:cNvPr>
          <xdr:cNvSpPr/>
        </xdr:nvSpPr>
        <xdr:spPr>
          <a:xfrm>
            <a:off x="7115174" y="583882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7" name="Oval 1026">
            <a:extLst>
              <a:ext uri="{FF2B5EF4-FFF2-40B4-BE49-F238E27FC236}">
                <a16:creationId xmlns:a16="http://schemas.microsoft.com/office/drawing/2014/main" id="{D1C6E5B9-A3C9-AE6D-90DF-B29DCA1F1DE1}"/>
              </a:ext>
            </a:extLst>
          </xdr:cNvPr>
          <xdr:cNvSpPr/>
        </xdr:nvSpPr>
        <xdr:spPr>
          <a:xfrm>
            <a:off x="7162799" y="5886450"/>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250401</xdr:colOff>
      <xdr:row>28</xdr:row>
      <xdr:rowOff>13097</xdr:rowOff>
    </xdr:from>
    <xdr:to>
      <xdr:col>13</xdr:col>
      <xdr:colOff>341485</xdr:colOff>
      <xdr:row>28</xdr:row>
      <xdr:rowOff>114300</xdr:rowOff>
    </xdr:to>
    <xdr:grpSp>
      <xdr:nvGrpSpPr>
        <xdr:cNvPr id="1028" name="MuscleDot2">
          <a:extLst>
            <a:ext uri="{FF2B5EF4-FFF2-40B4-BE49-F238E27FC236}">
              <a16:creationId xmlns:a16="http://schemas.microsoft.com/office/drawing/2014/main" id="{E5EC281C-B3DF-16FA-FCA6-A6322AF543D3}"/>
            </a:ext>
          </a:extLst>
        </xdr:cNvPr>
        <xdr:cNvGrpSpPr/>
      </xdr:nvGrpSpPr>
      <xdr:grpSpPr>
        <a:xfrm>
          <a:off x="8230234" y="5347097"/>
          <a:ext cx="91084" cy="101203"/>
          <a:chOff x="6162674" y="3800475"/>
          <a:chExt cx="161926" cy="161926"/>
        </a:xfrm>
        <a:solidFill>
          <a:srgbClr val="28A745"/>
        </a:solidFill>
      </xdr:grpSpPr>
      <xdr:sp macro="" textlink="">
        <xdr:nvSpPr>
          <xdr:cNvPr id="1029" name="Oval 1028">
            <a:extLst>
              <a:ext uri="{FF2B5EF4-FFF2-40B4-BE49-F238E27FC236}">
                <a16:creationId xmlns:a16="http://schemas.microsoft.com/office/drawing/2014/main" id="{49284F7F-72D3-1059-AC7D-7BF855D69172}"/>
              </a:ext>
            </a:extLst>
          </xdr:cNvPr>
          <xdr:cNvSpPr/>
        </xdr:nvSpPr>
        <xdr:spPr>
          <a:xfrm>
            <a:off x="6162674" y="3800475"/>
            <a:ext cx="161926" cy="161926"/>
          </a:xfrm>
          <a:prstGeom prst="ellipse">
            <a:avLst/>
          </a:prstGeom>
          <a:grp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0" name="Oval 1029">
            <a:extLst>
              <a:ext uri="{FF2B5EF4-FFF2-40B4-BE49-F238E27FC236}">
                <a16:creationId xmlns:a16="http://schemas.microsoft.com/office/drawing/2014/main" id="{7D73DC69-5919-A61F-C367-56FF6B7127A1}"/>
              </a:ext>
            </a:extLst>
          </xdr:cNvPr>
          <xdr:cNvSpPr/>
        </xdr:nvSpPr>
        <xdr:spPr>
          <a:xfrm>
            <a:off x="6210299" y="3848100"/>
            <a:ext cx="66675" cy="6667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371476</xdr:colOff>
      <xdr:row>30</xdr:row>
      <xdr:rowOff>47625</xdr:rowOff>
    </xdr:from>
    <xdr:to>
      <xdr:col>14</xdr:col>
      <xdr:colOff>523876</xdr:colOff>
      <xdr:row>31</xdr:row>
      <xdr:rowOff>57150</xdr:rowOff>
    </xdr:to>
    <xdr:sp macro="" textlink="">
      <xdr:nvSpPr>
        <xdr:cNvPr id="1031" name="ThyroidStatus">
          <a:extLst>
            <a:ext uri="{FF2B5EF4-FFF2-40B4-BE49-F238E27FC236}">
              <a16:creationId xmlns:a16="http://schemas.microsoft.com/office/drawing/2014/main" id="{2D16BFC1-F482-13FF-0033-6B2CE8DBBCA3}"/>
            </a:ext>
          </a:extLst>
        </xdr:cNvPr>
        <xdr:cNvSpPr txBox="1"/>
      </xdr:nvSpPr>
      <xdr:spPr>
        <a:xfrm>
          <a:off x="8296276" y="5762625"/>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28A745"/>
              </a:solidFill>
            </a:rPr>
            <a:t>Normal</a:t>
          </a:r>
        </a:p>
      </xdr:txBody>
    </xdr:sp>
    <xdr:clientData/>
  </xdr:twoCellAnchor>
  <xdr:twoCellAnchor>
    <xdr:from>
      <xdr:col>13</xdr:col>
      <xdr:colOff>359229</xdr:colOff>
      <xdr:row>29</xdr:row>
      <xdr:rowOff>106136</xdr:rowOff>
    </xdr:from>
    <xdr:to>
      <xdr:col>14</xdr:col>
      <xdr:colOff>511629</xdr:colOff>
      <xdr:row>30</xdr:row>
      <xdr:rowOff>115661</xdr:rowOff>
    </xdr:to>
    <xdr:sp macro="" textlink="">
      <xdr:nvSpPr>
        <xdr:cNvPr id="1032" name="TextBox 1031">
          <a:extLst>
            <a:ext uri="{FF2B5EF4-FFF2-40B4-BE49-F238E27FC236}">
              <a16:creationId xmlns:a16="http://schemas.microsoft.com/office/drawing/2014/main" id="{5B6E2155-66A5-EDB2-D9CA-20939350FFD3}"/>
            </a:ext>
          </a:extLst>
        </xdr:cNvPr>
        <xdr:cNvSpPr txBox="1"/>
      </xdr:nvSpPr>
      <xdr:spPr>
        <a:xfrm>
          <a:off x="8284029" y="5630636"/>
          <a:ext cx="7620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accent6">
                  <a:lumMod val="50000"/>
                </a:schemeClr>
              </a:solidFill>
            </a:rPr>
            <a:t>Thyroid</a:t>
          </a:r>
        </a:p>
      </xdr:txBody>
    </xdr:sp>
    <xdr:clientData/>
  </xdr:twoCellAnchor>
  <xdr:twoCellAnchor>
    <xdr:from>
      <xdr:col>12</xdr:col>
      <xdr:colOff>447676</xdr:colOff>
      <xdr:row>29</xdr:row>
      <xdr:rowOff>171450</xdr:rowOff>
    </xdr:from>
    <xdr:to>
      <xdr:col>13</xdr:col>
      <xdr:colOff>104775</xdr:colOff>
      <xdr:row>31</xdr:row>
      <xdr:rowOff>47624</xdr:rowOff>
    </xdr:to>
    <xdr:sp macro="" textlink="">
      <xdr:nvSpPr>
        <xdr:cNvPr id="1033" name="Oval 1032">
          <a:extLst>
            <a:ext uri="{FF2B5EF4-FFF2-40B4-BE49-F238E27FC236}">
              <a16:creationId xmlns:a16="http://schemas.microsoft.com/office/drawing/2014/main" id="{DE882427-8938-4F15-321D-E023808A324E}"/>
            </a:ext>
          </a:extLst>
        </xdr:cNvPr>
        <xdr:cNvSpPr/>
      </xdr:nvSpPr>
      <xdr:spPr>
        <a:xfrm>
          <a:off x="7762876" y="5695950"/>
          <a:ext cx="266699" cy="257174"/>
        </a:xfrm>
        <a:prstGeom prst="ellipse">
          <a:avLst/>
        </a:prstGeom>
        <a:solidFill>
          <a:srgbClr val="FFFFFF">
            <a:alpha val="30196"/>
          </a:srgb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447675</xdr:colOff>
      <xdr:row>29</xdr:row>
      <xdr:rowOff>161925</xdr:rowOff>
    </xdr:from>
    <xdr:to>
      <xdr:col>13</xdr:col>
      <xdr:colOff>123825</xdr:colOff>
      <xdr:row>31</xdr:row>
      <xdr:rowOff>34924</xdr:rowOff>
    </xdr:to>
    <xdr:pic>
      <xdr:nvPicPr>
        <xdr:cNvPr id="1035" name="Picture 1034">
          <a:extLst>
            <a:ext uri="{FF2B5EF4-FFF2-40B4-BE49-F238E27FC236}">
              <a16:creationId xmlns:a16="http://schemas.microsoft.com/office/drawing/2014/main" id="{97BED139-DB83-415B-23C1-E6260837C28C}"/>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7762875" y="5686425"/>
          <a:ext cx="285750" cy="253999"/>
        </a:xfrm>
        <a:prstGeom prst="rect">
          <a:avLst/>
        </a:prstGeom>
      </xdr:spPr>
    </xdr:pic>
    <xdr:clientData/>
  </xdr:twoCellAnchor>
  <xdr:twoCellAnchor>
    <xdr:from>
      <xdr:col>7</xdr:col>
      <xdr:colOff>390525</xdr:colOff>
      <xdr:row>30</xdr:row>
      <xdr:rowOff>123825</xdr:rowOff>
    </xdr:from>
    <xdr:to>
      <xdr:col>9</xdr:col>
      <xdr:colOff>47625</xdr:colOff>
      <xdr:row>31</xdr:row>
      <xdr:rowOff>104775</xdr:rowOff>
    </xdr:to>
    <xdr:sp macro="" textlink="PatientID">
      <xdr:nvSpPr>
        <xdr:cNvPr id="53" name="TextBox 52">
          <a:extLst>
            <a:ext uri="{FF2B5EF4-FFF2-40B4-BE49-F238E27FC236}">
              <a16:creationId xmlns:a16="http://schemas.microsoft.com/office/drawing/2014/main" id="{796FB464-F89C-2EB8-7DF4-12C263810DA0}"/>
            </a:ext>
          </a:extLst>
        </xdr:cNvPr>
        <xdr:cNvSpPr txBox="1"/>
      </xdr:nvSpPr>
      <xdr:spPr>
        <a:xfrm>
          <a:off x="4657725" y="5838825"/>
          <a:ext cx="876300" cy="171450"/>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solidFill>
                <a:sysClr val="windowText" lastClr="000000"/>
              </a:solidFill>
            </a:rPr>
            <a:t>Patient Name</a:t>
          </a:r>
        </a:p>
      </xdr:txBody>
    </xdr:sp>
    <xdr:clientData/>
  </xdr:twoCellAnchor>
  <xdr:twoCellAnchor>
    <xdr:from>
      <xdr:col>9</xdr:col>
      <xdr:colOff>76200</xdr:colOff>
      <xdr:row>30</xdr:row>
      <xdr:rowOff>123825</xdr:rowOff>
    </xdr:from>
    <xdr:to>
      <xdr:col>9</xdr:col>
      <xdr:colOff>409576</xdr:colOff>
      <xdr:row>31</xdr:row>
      <xdr:rowOff>114299</xdr:rowOff>
    </xdr:to>
    <xdr:sp macro="" textlink="PatientID">
      <xdr:nvSpPr>
        <xdr:cNvPr id="65" name="TextBox 64">
          <a:extLst>
            <a:ext uri="{FF2B5EF4-FFF2-40B4-BE49-F238E27FC236}">
              <a16:creationId xmlns:a16="http://schemas.microsoft.com/office/drawing/2014/main" id="{590D80F2-862D-5B0F-965C-483261A73C5F}"/>
            </a:ext>
          </a:extLst>
        </xdr:cNvPr>
        <xdr:cNvSpPr txBox="1"/>
      </xdr:nvSpPr>
      <xdr:spPr>
        <a:xfrm>
          <a:off x="5562600" y="5838825"/>
          <a:ext cx="333376" cy="180974"/>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ysClr val="windowText" lastClr="000000"/>
              </a:solidFill>
            </a:rPr>
            <a:t>ID</a:t>
          </a:r>
        </a:p>
      </xdr:txBody>
    </xdr:sp>
    <xdr:clientData/>
  </xdr:twoCellAnchor>
  <xdr:twoCellAnchor>
    <xdr:from>
      <xdr:col>9</xdr:col>
      <xdr:colOff>447674</xdr:colOff>
      <xdr:row>30</xdr:row>
      <xdr:rowOff>123825</xdr:rowOff>
    </xdr:from>
    <xdr:to>
      <xdr:col>11</xdr:col>
      <xdr:colOff>114299</xdr:colOff>
      <xdr:row>31</xdr:row>
      <xdr:rowOff>133350</xdr:rowOff>
    </xdr:to>
    <xdr:sp macro="" textlink="PatientID">
      <xdr:nvSpPr>
        <xdr:cNvPr id="66" name="TextBox 65">
          <a:extLst>
            <a:ext uri="{FF2B5EF4-FFF2-40B4-BE49-F238E27FC236}">
              <a16:creationId xmlns:a16="http://schemas.microsoft.com/office/drawing/2014/main" id="{B6CBDCA8-0CCD-878B-9D86-F0CFBE58BB0B}"/>
            </a:ext>
          </a:extLst>
        </xdr:cNvPr>
        <xdr:cNvSpPr txBox="1"/>
      </xdr:nvSpPr>
      <xdr:spPr>
        <a:xfrm>
          <a:off x="5934074" y="5838825"/>
          <a:ext cx="885825" cy="200025"/>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ysClr val="windowText" lastClr="000000"/>
              </a:solidFill>
            </a:rPr>
            <a:t>Diagnosis</a:t>
          </a:r>
        </a:p>
      </xdr:txBody>
    </xdr:sp>
    <xdr:clientData/>
  </xdr:twoCellAnchor>
  <xdr:twoCellAnchor>
    <xdr:from>
      <xdr:col>11</xdr:col>
      <xdr:colOff>152399</xdr:colOff>
      <xdr:row>30</xdr:row>
      <xdr:rowOff>133350</xdr:rowOff>
    </xdr:from>
    <xdr:to>
      <xdr:col>11</xdr:col>
      <xdr:colOff>514350</xdr:colOff>
      <xdr:row>31</xdr:row>
      <xdr:rowOff>133350</xdr:rowOff>
    </xdr:to>
    <xdr:sp macro="" textlink="PatientID">
      <xdr:nvSpPr>
        <xdr:cNvPr id="67" name="TextBox 66">
          <a:extLst>
            <a:ext uri="{FF2B5EF4-FFF2-40B4-BE49-F238E27FC236}">
              <a16:creationId xmlns:a16="http://schemas.microsoft.com/office/drawing/2014/main" id="{A456AB9E-E9D0-0454-8C21-4CF968019F29}"/>
            </a:ext>
          </a:extLst>
        </xdr:cNvPr>
        <xdr:cNvSpPr txBox="1"/>
      </xdr:nvSpPr>
      <xdr:spPr>
        <a:xfrm>
          <a:off x="6857999" y="5848350"/>
          <a:ext cx="361951" cy="190500"/>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ysClr val="windowText" lastClr="000000"/>
              </a:solidFill>
            </a:rPr>
            <a:t>Sys</a:t>
          </a:r>
        </a:p>
      </xdr:txBody>
    </xdr:sp>
    <xdr:clientData/>
  </xdr:twoCellAnchor>
  <xdr:twoCellAnchor>
    <xdr:from>
      <xdr:col>11</xdr:col>
      <xdr:colOff>552450</xdr:colOff>
      <xdr:row>30</xdr:row>
      <xdr:rowOff>133350</xdr:rowOff>
    </xdr:from>
    <xdr:to>
      <xdr:col>12</xdr:col>
      <xdr:colOff>304799</xdr:colOff>
      <xdr:row>31</xdr:row>
      <xdr:rowOff>114300</xdr:rowOff>
    </xdr:to>
    <xdr:sp macro="" textlink="PatientID">
      <xdr:nvSpPr>
        <xdr:cNvPr id="68" name="TextBox 67">
          <a:extLst>
            <a:ext uri="{FF2B5EF4-FFF2-40B4-BE49-F238E27FC236}">
              <a16:creationId xmlns:a16="http://schemas.microsoft.com/office/drawing/2014/main" id="{332C6CF9-7A8A-2ED8-E85D-4573EDBD1DFF}"/>
            </a:ext>
          </a:extLst>
        </xdr:cNvPr>
        <xdr:cNvSpPr txBox="1"/>
      </xdr:nvSpPr>
      <xdr:spPr>
        <a:xfrm>
          <a:off x="7258050" y="5848350"/>
          <a:ext cx="361949" cy="171450"/>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solidFill>
                <a:sysClr val="windowText" lastClr="000000"/>
              </a:solidFill>
            </a:rPr>
            <a:t>Dys</a:t>
          </a:r>
        </a:p>
      </xdr:txBody>
    </xdr:sp>
    <xdr:clientData/>
  </xdr:twoCellAnchor>
  <xdr:twoCellAnchor>
    <xdr:from>
      <xdr:col>12</xdr:col>
      <xdr:colOff>342900</xdr:colOff>
      <xdr:row>30</xdr:row>
      <xdr:rowOff>133350</xdr:rowOff>
    </xdr:from>
    <xdr:to>
      <xdr:col>13</xdr:col>
      <xdr:colOff>171450</xdr:colOff>
      <xdr:row>31</xdr:row>
      <xdr:rowOff>123824</xdr:rowOff>
    </xdr:to>
    <xdr:sp macro="" textlink="PatientID">
      <xdr:nvSpPr>
        <xdr:cNvPr id="69" name="TextBox 68">
          <a:extLst>
            <a:ext uri="{FF2B5EF4-FFF2-40B4-BE49-F238E27FC236}">
              <a16:creationId xmlns:a16="http://schemas.microsoft.com/office/drawing/2014/main" id="{175C8659-178D-744E-7C1A-18405A1EE489}"/>
            </a:ext>
          </a:extLst>
        </xdr:cNvPr>
        <xdr:cNvSpPr txBox="1"/>
      </xdr:nvSpPr>
      <xdr:spPr>
        <a:xfrm>
          <a:off x="7658100" y="5848350"/>
          <a:ext cx="438150" cy="180974"/>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ysClr val="windowText" lastClr="000000"/>
              </a:solidFill>
            </a:rPr>
            <a:t>KG</a:t>
          </a:r>
        </a:p>
      </xdr:txBody>
    </xdr:sp>
    <xdr:clientData/>
  </xdr:twoCellAnchor>
  <xdr:twoCellAnchor>
    <xdr:from>
      <xdr:col>13</xdr:col>
      <xdr:colOff>209549</xdr:colOff>
      <xdr:row>30</xdr:row>
      <xdr:rowOff>95250</xdr:rowOff>
    </xdr:from>
    <xdr:to>
      <xdr:col>14</xdr:col>
      <xdr:colOff>342900</xdr:colOff>
      <xdr:row>31</xdr:row>
      <xdr:rowOff>133349</xdr:rowOff>
    </xdr:to>
    <xdr:sp macro="" textlink="PatientID">
      <xdr:nvSpPr>
        <xdr:cNvPr id="70" name="TextBox 69">
          <a:extLst>
            <a:ext uri="{FF2B5EF4-FFF2-40B4-BE49-F238E27FC236}">
              <a16:creationId xmlns:a16="http://schemas.microsoft.com/office/drawing/2014/main" id="{C5D336C9-2E6A-63DD-1138-054CE3B50EE7}"/>
            </a:ext>
          </a:extLst>
        </xdr:cNvPr>
        <xdr:cNvSpPr txBox="1"/>
      </xdr:nvSpPr>
      <xdr:spPr>
        <a:xfrm>
          <a:off x="8134349" y="5810250"/>
          <a:ext cx="742951" cy="228599"/>
        </a:xfrm>
        <a:prstGeom prst="rect">
          <a:avLst/>
        </a:prstGeom>
        <a:solidFill>
          <a:srgbClr val="FFFFFF">
            <a:alpha val="50196"/>
          </a:srgb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ysClr val="windowText" lastClr="000000"/>
              </a:solidFill>
            </a:rPr>
            <a:t>Adm.</a:t>
          </a:r>
          <a:r>
            <a:rPr lang="en-US" sz="1000" b="1" baseline="0">
              <a:solidFill>
                <a:sysClr val="windowText" lastClr="000000"/>
              </a:solidFill>
            </a:rPr>
            <a:t> </a:t>
          </a:r>
          <a:r>
            <a:rPr lang="en-US" sz="1000" b="1">
              <a:solidFill>
                <a:sysClr val="windowText" lastClr="000000"/>
              </a:solidFill>
            </a:rPr>
            <a:t>date</a:t>
          </a:r>
        </a:p>
      </xdr:txBody>
    </xdr:sp>
    <xdr:clientData/>
  </xdr:twoCellAnchor>
  <xdr:twoCellAnchor>
    <xdr:from>
      <xdr:col>2</xdr:col>
      <xdr:colOff>38101</xdr:colOff>
      <xdr:row>21</xdr:row>
      <xdr:rowOff>9526</xdr:rowOff>
    </xdr:from>
    <xdr:to>
      <xdr:col>7</xdr:col>
      <xdr:colOff>200025</xdr:colOff>
      <xdr:row>32</xdr:row>
      <xdr:rowOff>114300</xdr:rowOff>
    </xdr:to>
    <xdr:graphicFrame macro="">
      <xdr:nvGraphicFramePr>
        <xdr:cNvPr id="71" name="Chart 70">
          <a:extLst>
            <a:ext uri="{FF2B5EF4-FFF2-40B4-BE49-F238E27FC236}">
              <a16:creationId xmlns:a16="http://schemas.microsoft.com/office/drawing/2014/main" id="{1569CBB5-49D4-4F36-822F-D45C82354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38100</xdr:colOff>
      <xdr:row>10</xdr:row>
      <xdr:rowOff>95248</xdr:rowOff>
    </xdr:from>
    <xdr:to>
      <xdr:col>20</xdr:col>
      <xdr:colOff>361950</xdr:colOff>
      <xdr:row>19</xdr:row>
      <xdr:rowOff>171449</xdr:rowOff>
    </xdr:to>
    <xdr:graphicFrame macro="">
      <xdr:nvGraphicFramePr>
        <xdr:cNvPr id="81" name="Chart 80">
          <a:extLst>
            <a:ext uri="{FF2B5EF4-FFF2-40B4-BE49-F238E27FC236}">
              <a16:creationId xmlns:a16="http://schemas.microsoft.com/office/drawing/2014/main" id="{044F9BF3-FA26-489C-8794-8E09862F36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47623</xdr:colOff>
      <xdr:row>20</xdr:row>
      <xdr:rowOff>47624</xdr:rowOff>
    </xdr:from>
    <xdr:to>
      <xdr:col>20</xdr:col>
      <xdr:colOff>361950</xdr:colOff>
      <xdr:row>32</xdr:row>
      <xdr:rowOff>104775</xdr:rowOff>
    </xdr:to>
    <xdr:graphicFrame macro="">
      <xdr:nvGraphicFramePr>
        <xdr:cNvPr id="82" name="Chart 81">
          <a:extLst>
            <a:ext uri="{FF2B5EF4-FFF2-40B4-BE49-F238E27FC236}">
              <a16:creationId xmlns:a16="http://schemas.microsoft.com/office/drawing/2014/main" id="{5B49ED44-8E53-4E83-9FD4-09282BFBA4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523877</xdr:colOff>
      <xdr:row>4</xdr:row>
      <xdr:rowOff>152400</xdr:rowOff>
    </xdr:from>
    <xdr:to>
      <xdr:col>1</xdr:col>
      <xdr:colOff>190500</xdr:colOff>
      <xdr:row>6</xdr:row>
      <xdr:rowOff>38100</xdr:rowOff>
    </xdr:to>
    <xdr:sp macro="" textlink="">
      <xdr:nvSpPr>
        <xdr:cNvPr id="24" name="Rectangle: Rounded Corners 23">
          <a:extLst>
            <a:ext uri="{FF2B5EF4-FFF2-40B4-BE49-F238E27FC236}">
              <a16:creationId xmlns:a16="http://schemas.microsoft.com/office/drawing/2014/main" id="{9B7EF40C-2184-F121-E873-1B8271DADC06}"/>
            </a:ext>
          </a:extLst>
        </xdr:cNvPr>
        <xdr:cNvSpPr/>
      </xdr:nvSpPr>
      <xdr:spPr>
        <a:xfrm>
          <a:off x="523877" y="914400"/>
          <a:ext cx="276223" cy="266700"/>
        </a:xfrm>
        <a:prstGeom prst="roundRect">
          <a:avLst>
            <a:gd name="adj" fmla="val 6349"/>
          </a:avLst>
        </a:prstGeom>
        <a:solidFill>
          <a:sysClr val="window" lastClr="FFFFFF"/>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551086</xdr:colOff>
      <xdr:row>4</xdr:row>
      <xdr:rowOff>166656</xdr:rowOff>
    </xdr:from>
    <xdr:to>
      <xdr:col>1</xdr:col>
      <xdr:colOff>158416</xdr:colOff>
      <xdr:row>6</xdr:row>
      <xdr:rowOff>35806</xdr:rowOff>
    </xdr:to>
    <xdr:pic>
      <xdr:nvPicPr>
        <xdr:cNvPr id="25" name="Picture 24">
          <a:extLst>
            <a:ext uri="{FF2B5EF4-FFF2-40B4-BE49-F238E27FC236}">
              <a16:creationId xmlns:a16="http://schemas.microsoft.com/office/drawing/2014/main" id="{3F991681-CA87-53D1-E84F-1CAC8EFF1632}"/>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rcRect/>
        <a:stretch/>
      </xdr:blipFill>
      <xdr:spPr>
        <a:xfrm>
          <a:off x="551086" y="928656"/>
          <a:ext cx="216930" cy="250150"/>
        </a:xfrm>
        <a:prstGeom prst="rect">
          <a:avLst/>
        </a:prstGeom>
        <a:noFill/>
        <a:ln>
          <a:solidFill>
            <a:schemeClr val="bg1"/>
          </a:solidFill>
        </a:ln>
      </xdr:spPr>
    </xdr:pic>
    <xdr:clientData/>
  </xdr:twoCellAnchor>
  <xdr:twoCellAnchor>
    <xdr:from>
      <xdr:col>0</xdr:col>
      <xdr:colOff>257175</xdr:colOff>
      <xdr:row>8</xdr:row>
      <xdr:rowOff>47625</xdr:rowOff>
    </xdr:from>
    <xdr:to>
      <xdr:col>1</xdr:col>
      <xdr:colOff>485775</xdr:colOff>
      <xdr:row>9</xdr:row>
      <xdr:rowOff>114300</xdr:rowOff>
    </xdr:to>
    <xdr:sp macro="" textlink="">
      <xdr:nvSpPr>
        <xdr:cNvPr id="26" name="TextBox 25">
          <a:extLst>
            <a:ext uri="{FF2B5EF4-FFF2-40B4-BE49-F238E27FC236}">
              <a16:creationId xmlns:a16="http://schemas.microsoft.com/office/drawing/2014/main" id="{AB6F7E3E-7EAD-3B6A-97ED-799E05FD77B9}"/>
            </a:ext>
          </a:extLst>
        </xdr:cNvPr>
        <xdr:cNvSpPr txBox="1"/>
      </xdr:nvSpPr>
      <xdr:spPr>
        <a:xfrm>
          <a:off x="257175" y="1571625"/>
          <a:ext cx="838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85000"/>
                </a:schemeClr>
              </a:solidFill>
            </a:rPr>
            <a:t>Overwiew</a:t>
          </a:r>
        </a:p>
      </xdr:txBody>
    </xdr:sp>
    <xdr:clientData/>
  </xdr:twoCellAnchor>
  <xdr:twoCellAnchor>
    <xdr:from>
      <xdr:col>0</xdr:col>
      <xdr:colOff>266700</xdr:colOff>
      <xdr:row>9</xdr:row>
      <xdr:rowOff>171450</xdr:rowOff>
    </xdr:from>
    <xdr:to>
      <xdr:col>1</xdr:col>
      <xdr:colOff>495300</xdr:colOff>
      <xdr:row>11</xdr:row>
      <xdr:rowOff>47625</xdr:rowOff>
    </xdr:to>
    <xdr:sp macro="" textlink="">
      <xdr:nvSpPr>
        <xdr:cNvPr id="28" name="TextBox 27">
          <a:extLst>
            <a:ext uri="{FF2B5EF4-FFF2-40B4-BE49-F238E27FC236}">
              <a16:creationId xmlns:a16="http://schemas.microsoft.com/office/drawing/2014/main" id="{D4072615-79A5-F14E-8B1F-730B58D44AE7}"/>
            </a:ext>
          </a:extLst>
        </xdr:cNvPr>
        <xdr:cNvSpPr txBox="1"/>
      </xdr:nvSpPr>
      <xdr:spPr>
        <a:xfrm>
          <a:off x="266700" y="1885950"/>
          <a:ext cx="838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85000"/>
                </a:schemeClr>
              </a:solidFill>
            </a:rPr>
            <a:t>Analysis</a:t>
          </a:r>
        </a:p>
      </xdr:txBody>
    </xdr:sp>
    <xdr:clientData/>
  </xdr:twoCellAnchor>
  <xdr:twoCellAnchor>
    <xdr:from>
      <xdr:col>0</xdr:col>
      <xdr:colOff>266700</xdr:colOff>
      <xdr:row>11</xdr:row>
      <xdr:rowOff>104775</xdr:rowOff>
    </xdr:from>
    <xdr:to>
      <xdr:col>1</xdr:col>
      <xdr:colOff>495300</xdr:colOff>
      <xdr:row>12</xdr:row>
      <xdr:rowOff>171450</xdr:rowOff>
    </xdr:to>
    <xdr:sp macro="" textlink="">
      <xdr:nvSpPr>
        <xdr:cNvPr id="72" name="TextBox 71">
          <a:extLst>
            <a:ext uri="{FF2B5EF4-FFF2-40B4-BE49-F238E27FC236}">
              <a16:creationId xmlns:a16="http://schemas.microsoft.com/office/drawing/2014/main" id="{D8DC9D4E-B9A0-4780-7A1A-F6EC4BD2F17D}"/>
            </a:ext>
          </a:extLst>
        </xdr:cNvPr>
        <xdr:cNvSpPr txBox="1"/>
      </xdr:nvSpPr>
      <xdr:spPr>
        <a:xfrm>
          <a:off x="266700" y="2200275"/>
          <a:ext cx="838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85000"/>
                </a:schemeClr>
              </a:solidFill>
            </a:rPr>
            <a:t>Findings</a:t>
          </a:r>
        </a:p>
      </xdr:txBody>
    </xdr:sp>
    <xdr:clientData/>
  </xdr:twoCellAnchor>
  <xdr:twoCellAnchor>
    <xdr:from>
      <xdr:col>0</xdr:col>
      <xdr:colOff>266700</xdr:colOff>
      <xdr:row>13</xdr:row>
      <xdr:rowOff>38100</xdr:rowOff>
    </xdr:from>
    <xdr:to>
      <xdr:col>1</xdr:col>
      <xdr:colOff>495300</xdr:colOff>
      <xdr:row>14</xdr:row>
      <xdr:rowOff>104775</xdr:rowOff>
    </xdr:to>
    <xdr:sp macro="" textlink="">
      <xdr:nvSpPr>
        <xdr:cNvPr id="83" name="TextBox 82">
          <a:extLst>
            <a:ext uri="{FF2B5EF4-FFF2-40B4-BE49-F238E27FC236}">
              <a16:creationId xmlns:a16="http://schemas.microsoft.com/office/drawing/2014/main" id="{585B2D6F-A29C-F7F8-AF6D-2476EDB06F65}"/>
            </a:ext>
          </a:extLst>
        </xdr:cNvPr>
        <xdr:cNvSpPr txBox="1"/>
      </xdr:nvSpPr>
      <xdr:spPr>
        <a:xfrm>
          <a:off x="266700" y="2514600"/>
          <a:ext cx="838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85000"/>
                </a:schemeClr>
              </a:solidFill>
            </a:rPr>
            <a:t>R</a:t>
          </a:r>
          <a:r>
            <a:rPr lang="en-US" sz="1200" b="1" baseline="0">
              <a:solidFill>
                <a:schemeClr val="bg1">
                  <a:lumMod val="85000"/>
                </a:schemeClr>
              </a:solidFill>
            </a:rPr>
            <a:t> &amp; S</a:t>
          </a:r>
          <a:endParaRPr lang="en-US" sz="1200" b="1">
            <a:solidFill>
              <a:schemeClr val="bg1">
                <a:lumMod val="8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257175</xdr:colOff>
      <xdr:row>33</xdr:row>
      <xdr:rowOff>133350</xdr:rowOff>
    </xdr:from>
    <xdr:to>
      <xdr:col>15</xdr:col>
      <xdr:colOff>485775</xdr:colOff>
      <xdr:row>48</xdr:row>
      <xdr:rowOff>19050</xdr:rowOff>
    </xdr:to>
    <xdr:graphicFrame macro="">
      <xdr:nvGraphicFramePr>
        <xdr:cNvPr id="3" name="Chart 2">
          <a:extLst>
            <a:ext uri="{FF2B5EF4-FFF2-40B4-BE49-F238E27FC236}">
              <a16:creationId xmlns:a16="http://schemas.microsoft.com/office/drawing/2014/main" id="{B5744230-A64F-E8A7-5FDF-0946D8207C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56597222" backgroundQuery="1" createdVersion="8" refreshedVersion="8" minRefreshableVersion="3" recordCount="0" supportSubquery="1" supportAdvancedDrill="1" xr:uid="{04863D16-03CD-4568-BD41-F5023B50DC56}">
  <cacheSource type="external" connectionId="1"/>
  <cacheFields count="4">
    <cacheField name="[Table13].[diagnosis].[diagnosis]" caption="diagnosis" numFmtId="0" hierarchy="18" level="1">
      <sharedItems count="11">
        <s v="Anxiety Disorder"/>
        <s v="Asthma"/>
        <s v="Coronary Artery Disease"/>
        <s v="Hypertension"/>
        <s v="Hypothyroid"/>
        <s v="Influenza"/>
        <s v="Migraine"/>
        <s v="NULL"/>
        <s v="Obesity"/>
        <s v="Osteoarthritis"/>
        <s v="Type II Diabetes"/>
      </sharedItems>
    </cacheField>
    <cacheField name="[Table13].[gender].[gender]" caption="gender" numFmtId="0" hierarchy="13" level="1">
      <sharedItems count="2">
        <s v="F"/>
        <s v="M"/>
      </sharedItems>
    </cacheField>
    <cacheField name="[Measures].[Count of gender]" caption="Count of gender" numFmtId="0" hierarchy="44"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fieldsUsage count="2">
        <fieldUsage x="-1"/>
        <fieldUsage x="1"/>
      </fieldsUsage>
    </cacheHierarchy>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0"/>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59143516" backgroundQuery="1" createdVersion="8" refreshedVersion="8" minRefreshableVersion="3" recordCount="0" supportSubquery="1" supportAdvancedDrill="1" xr:uid="{DC551617-72EB-47BA-BB60-4D7B2BA0DC23}">
  <cacheSource type="external" connectionId="1"/>
  <cacheFields count="2">
    <cacheField name="[Table13].[admission_year].[admission_year]" caption="admission_year" numFmtId="0" hierarchy="29" level="1">
      <sharedItems containsMixedTypes="1" containsNumber="1" containsInteger="1" minValue="2019" maxValue="2024" count="13">
        <s v="2019"/>
        <s v="2020"/>
        <s v="2021"/>
        <s v="2022"/>
        <s v="2023"/>
        <s v="2024"/>
        <s v="NULL"/>
        <n v="2019" u="1"/>
        <n v="2020" u="1"/>
        <n v="2021" u="1"/>
        <n v="2022" u="1"/>
        <n v="2023" u="1"/>
        <n v="2024" u="1"/>
      </sharedItems>
      <extLst>
        <ext xmlns:x15="http://schemas.microsoft.com/office/spreadsheetml/2010/11/main" uri="{4F2E5C28-24EA-4eb8-9CBF-B6C8F9C3D259}">
          <x15:cachedUniqueNames>
            <x15:cachedUniqueName index="7" name="[Table13].[admission_year].&amp;[2019]"/>
            <x15:cachedUniqueName index="8" name="[Table13].[admission_year].&amp;[2020]"/>
            <x15:cachedUniqueName index="9" name="[Table13].[admission_year].&amp;[2021]"/>
            <x15:cachedUniqueName index="10" name="[Table13].[admission_year].&amp;[2022]"/>
            <x15:cachedUniqueName index="11" name="[Table13].[admission_year].&amp;[2023]"/>
            <x15:cachedUniqueName index="12" name="[Table13].[admission_year].&amp;[2024]"/>
          </x15:cachedUniqueNames>
        </ext>
      </extLst>
    </cacheField>
    <cacheField name="[Measures].[Count of patient_id]" caption="Count of patient_id" numFmtId="0" hierarchy="41" level="32767"/>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0"/>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64236112" backgroundQuery="1" createdVersion="8" refreshedVersion="8" minRefreshableVersion="3" recordCount="0" supportSubquery="1" supportAdvancedDrill="1" xr:uid="{EE9DD986-D30C-4C50-A127-188902686ABA}">
  <cacheSource type="external" connectionId="1"/>
  <cacheFields count="2">
    <cacheField name="[Table6].[earliest_admission_date].[earliest_admission_date]" caption="earliest_admission_date" numFmtId="0" hierarchy="33" level="1">
      <sharedItems containsSemiMixedTypes="0" containsNonDate="0" containsDate="1" containsString="0" minDate="2019-03-29T00:00:00" maxDate="2019-03-30T00:00:00" count="1">
        <d v="2019-03-29T00:00:00"/>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1"/>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2" memberValueDatatype="7" unbalanced="0">
      <fieldsUsage count="2">
        <fieldUsage x="-1"/>
        <fieldUsage x="0"/>
      </fieldsUsage>
    </cacheHierarchy>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69097223" backgroundQuery="1" createdVersion="8" refreshedVersion="8" minRefreshableVersion="3" recordCount="0" supportSubquery="1" supportAdvancedDrill="1" xr:uid="{7714A4D7-CE3F-469B-A09D-7949B93F9D23}">
  <cacheSource type="external" connectionId="1"/>
  <cacheFields count="3">
    <cacheField name="[Table13].[admission_year].[admission_year]" caption="admission_year" numFmtId="0" hierarchy="29" level="1">
      <sharedItems count="6">
        <s v="2019"/>
        <s v="2020"/>
        <s v="2021"/>
        <s v="2022"/>
        <s v="2023"/>
        <s v="2024"/>
      </sharedItems>
    </cacheField>
    <cacheField name="[Measures].[Count of patient_id]" caption="Count of patient_id" numFmtId="0" hierarchy="41" level="32767"/>
    <cacheField name="[Table13].[diagnosis].[diagnosis]" caption="diagnosis" numFmtId="0" hierarchy="18" level="1">
      <sharedItems count="11">
        <s v="Anxiety Disorder"/>
        <s v="Asthma"/>
        <s v="Coronary Artery Disease"/>
        <s v="Hypertension"/>
        <s v="Hypothyroid"/>
        <s v="Influenza"/>
        <s v="Migraine"/>
        <s v="NULL"/>
        <s v="Obesity"/>
        <s v="Osteoarthritis"/>
        <s v="Type II Diabetes"/>
      </sharedItems>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2"/>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0"/>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75810189" backgroundQuery="1" createdVersion="8" refreshedVersion="8" minRefreshableVersion="3" recordCount="0" supportSubquery="1" supportAdvancedDrill="1" xr:uid="{498F1C42-1A55-40DE-B574-27A63EF006FC}">
  <cacheSource type="external" connectionId="1"/>
  <cacheFields count="4">
    <cacheField name="[Table13].[Age_Range].[Age_Range]" caption="Age_Range" numFmtId="0" hierarchy="17" level="1">
      <sharedItems count="5">
        <s v="0-18"/>
        <s v="19-35"/>
        <s v="36-50"/>
        <s v="51-65"/>
        <s v="66+"/>
      </sharedItems>
    </cacheField>
    <cacheField name="[Measures].[Count of blood_pressure]" caption="Count of blood_pressure" numFmtId="0" hierarchy="42" level="32767"/>
    <cacheField name="[Table13].[gender].[gender]" caption="gender" numFmtId="0" hierarchy="13" level="1">
      <sharedItems count="2">
        <s v="F"/>
        <s v="M"/>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fieldsUsage count="2">
        <fieldUsage x="-1"/>
        <fieldUsage x="2"/>
      </fieldsUsage>
    </cacheHierarchy>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2" memberValueDatatype="130" unbalanced="0">
      <fieldsUsage count="2">
        <fieldUsage x="-1"/>
        <fieldUsage x="0"/>
      </fieldsUsage>
    </cacheHierarchy>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81944447" backgroundQuery="1" createdVersion="8" refreshedVersion="8" minRefreshableVersion="3" recordCount="0" supportSubquery="1" supportAdvancedDrill="1" xr:uid="{85052430-819A-4DD5-A7EA-CED18FCDF393}">
  <cacheSource type="external" connectionId="1"/>
  <cacheFields count="5">
    <cacheField name="[Table13].[diagnosis].[diagnosis]" caption="diagnosis" numFmtId="0" hierarchy="18" level="1">
      <sharedItems count="11">
        <s v="Anxiety Disorder"/>
        <s v="Asthma"/>
        <s v="Coronary Artery Disease"/>
        <s v="Hypertension"/>
        <s v="Hypothyroid"/>
        <s v="Influenza"/>
        <s v="Migraine"/>
        <s v="NULL"/>
        <s v="Obesity"/>
        <s v="Osteoarthritis"/>
        <s v="Type II Diabetes"/>
      </sharedItems>
    </cacheField>
    <cacheField name="[Measures].[Average of systolic]" caption="Average of systolic" numFmtId="0" hierarchy="48" level="32767"/>
    <cacheField name="[Measures].[Average of diastolic]" caption="Average of diastolic" numFmtId="0" hierarchy="49" level="32767"/>
    <cacheField name="[Measures].[Average of weight]" caption="Average of weight" numFmtId="0" hierarchy="50"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0"/>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4"/>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oneField="1" hidden="1">
      <fieldsUsage count="1">
        <fieldUsage x="1"/>
      </fieldsUsage>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oneField="1" hidden="1">
      <fieldsUsage count="1">
        <fieldUsage x="2"/>
      </fieldsUsage>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oneField="1" hidden="1">
      <fieldsUsage count="1">
        <fieldUsage x="3"/>
      </fieldsUsage>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89930552" backgroundQuery="1" createdVersion="8" refreshedVersion="8" minRefreshableVersion="3" recordCount="0" supportSubquery="1" supportAdvancedDrill="1" xr:uid="{DA71196B-F39B-4865-9CB2-BB80F5A202FC}">
  <cacheSource type="external" connectionId="1"/>
  <cacheFields count="3">
    <cacheField name="[Table13].[admission_year].[admission_year]" caption="admission_year" numFmtId="0" hierarchy="29" level="1">
      <sharedItems count="6">
        <s v="2019"/>
        <s v="2020"/>
        <s v="2021"/>
        <s v="2022"/>
        <s v="2023"/>
        <s v="2024"/>
      </sharedItems>
    </cacheField>
    <cacheField name="[Measures].[Count of patient_id]" caption="Count of patient_id" numFmtId="0" hierarchy="41" level="32767"/>
    <cacheField name="[Table13].[month_year].[month_year]" caption="month_year" numFmtId="0" hierarchy="28" level="1">
      <sharedItems count="38">
        <s v="Apr-2019"/>
        <s v="Jun-2019"/>
        <s v="Mar-2019"/>
        <s v="May-2019"/>
        <s v="Nov-2019"/>
        <s v="Oct-2019"/>
        <s v="Sep-2019"/>
        <s v="Aug-2020"/>
        <s v="Jan-2020"/>
        <s v="Jun-2020"/>
        <s v="May-2020"/>
        <s v="Oct-2020"/>
        <s v="Apr-2021"/>
        <s v="Dec-2021"/>
        <s v="Jan-2021"/>
        <s v="Jun-2021"/>
        <s v="Mar-2021"/>
        <s v="May-2021"/>
        <s v="Nov-2021"/>
        <s v="Sep-2021"/>
        <s v="Aug-2022"/>
        <s v="Dec-2022"/>
        <s v="Jul-2022"/>
        <s v="Jun-2022"/>
        <s v="Mar-2022"/>
        <s v="May-2022"/>
        <s v="Oct-2022"/>
        <s v="Apr-2023"/>
        <s v="Feb-2023"/>
        <s v="Jul-2023"/>
        <s v="Mar-2023"/>
        <s v="Sep-2023"/>
        <s v="Apr-2024"/>
        <s v="Dec-2024"/>
        <s v="Feb-2024"/>
        <s v="Jan-2024"/>
        <s v="Nov-2024"/>
        <s v="Sep-2024"/>
      </sharedItems>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2" memberValueDatatype="130" unbalanced="0">
      <fieldsUsage count="2">
        <fieldUsage x="-1"/>
        <fieldUsage x="2"/>
      </fieldsUsage>
    </cacheHierarchy>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0"/>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94560186" backgroundQuery="1" createdVersion="8" refreshedVersion="8" minRefreshableVersion="3" recordCount="0" supportSubquery="1" supportAdvancedDrill="1" xr:uid="{9806F13B-B574-4072-8A8C-28CFD1865220}">
  <cacheSource type="external" connectionId="1"/>
  <cacheFields count="2">
    <cacheField name="[Table4].[AVG_MAIN].[AVG_MAIN]" caption="AVG_MAIN" numFmtId="0" hierarchy="31" level="1">
      <sharedItems count="1">
        <s v="109/67"/>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1"/>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2" memberValueDatatype="130" unbalanced="0">
      <fieldsUsage count="2">
        <fieldUsage x="-1"/>
        <fieldUsage x="0"/>
      </fieldsUsage>
    </cacheHierarchy>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599305558" backgroundQuery="1" createdVersion="8" refreshedVersion="8" minRefreshableVersion="3" recordCount="0" supportSubquery="1" supportAdvancedDrill="1" xr:uid="{5DC605F9-CFBE-4ABE-B1B8-882CB6E0279D}">
  <cacheSource type="external" connectionId="1"/>
  <cacheFields count="5">
    <cacheField name="[Measures].[Distinct Count of admission_date]" caption="Distinct Count of admission_date" numFmtId="0" hierarchy="55" level="32767"/>
    <cacheField name="[Measures].[Average of weight]" caption="Average of weight" numFmtId="0" hierarchy="50" level="32767"/>
    <cacheField name="[Measures].[Count of patient_id]" caption="Count of patient_id" numFmtId="0" hierarchy="41" level="32767"/>
    <cacheField name="[Measures].[Count of AVG_MAIN 2]" caption="Count of AVG_MAIN 2" numFmtId="0" hierarchy="57"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4"/>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oneField="1" hidden="1">
      <fieldsUsage count="1">
        <fieldUsage x="0"/>
      </fieldsUsage>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05324078" backgroundQuery="1" createdVersion="8" refreshedVersion="8" minRefreshableVersion="3" recordCount="0" supportSubquery="1" supportAdvancedDrill="1" xr:uid="{8DA6DCBA-9CE9-43D5-B1A5-A19F2B75B5D3}">
  <cacheSource type="external" connectionId="1"/>
  <cacheFields count="4">
    <cacheField name="[Table13].[admission_date].[admission_date]" caption="admission_date" numFmtId="0" hierarchy="26" level="1">
      <sharedItems count="60">
        <s v="2019-03-29"/>
        <s v="2019-04-01"/>
        <s v="2019-04-05"/>
        <s v="2019-04-27"/>
        <s v="2019-05-05"/>
        <s v="2019-05-06"/>
        <s v="2019-06-06"/>
        <s v="2019-09-04"/>
        <s v="2019-10-10"/>
        <s v="2019-10-27"/>
        <s v="2019-11-29"/>
        <s v="2020-01-08"/>
        <s v="2020-05-22"/>
        <s v="2020-06-06"/>
        <s v="2020-08-02"/>
        <s v="2020-08-09"/>
        <s v="2020-10-14"/>
        <s v="2020-10-18"/>
        <s v="2020-10-20"/>
        <s v="2021-01-01"/>
        <s v="2021-03-10"/>
        <s v="2021-04-06"/>
        <s v="2021-04-14"/>
        <s v="2021-05-13"/>
        <s v="2021-05-29"/>
        <s v="2021-06-26"/>
        <s v="2021-06-29"/>
        <s v="2021-09-01"/>
        <s v="2021-11-22"/>
        <s v="2021-12-02"/>
        <s v="2021-12-05"/>
        <s v="2021-12-06"/>
        <s v="2022-03-22"/>
        <s v="2022-05-27"/>
        <s v="2022-06-28"/>
        <s v="2022-07-02"/>
        <s v="2022-07-20"/>
        <s v="2022-08-19"/>
        <s v="2022-08-22"/>
        <s v="2022-10-23"/>
        <s v="2022-12-05"/>
        <s v="2022-12-27"/>
        <s v="2023-02-20"/>
        <s v="2023-03-06"/>
        <s v="2023-03-21"/>
        <s v="2023-03-22"/>
        <s v="2023-03-24"/>
        <s v="2023-04-23"/>
        <s v="2023-07-07"/>
        <s v="2023-09-07"/>
        <s v="2024-01-21"/>
        <s v="2024-01-29"/>
        <s v="2024-02-17"/>
        <s v="2024-02-21"/>
        <s v="2024-04-09"/>
        <s v="2024-04-29"/>
        <s v="2024-09-01"/>
        <s v="2024-09-28"/>
        <s v="2024-11-16"/>
        <s v="2024-12-15"/>
      </sharedItems>
    </cacheField>
    <cacheField name="[Measures].[Count of admission_date]" caption="Count of admission_date" numFmtId="0" hierarchy="51" level="32767"/>
    <cacheField name="[Table13].[month_year].[month_year]" caption="month_year" numFmtId="0" hierarchy="28" level="1">
      <sharedItems count="38">
        <s v="Mar-2019"/>
        <s v="Apr-2019"/>
        <s v="May-2019"/>
        <s v="Jun-2019"/>
        <s v="Sep-2019"/>
        <s v="Oct-2019"/>
        <s v="Nov-2019"/>
        <s v="Jan-2020"/>
        <s v="May-2020"/>
        <s v="Jun-2020"/>
        <s v="Aug-2020"/>
        <s v="Oct-2020"/>
        <s v="Jan-2021"/>
        <s v="Mar-2021"/>
        <s v="Apr-2021"/>
        <s v="May-2021"/>
        <s v="Jun-2021"/>
        <s v="Sep-2021"/>
        <s v="Nov-2021"/>
        <s v="Dec-2021"/>
        <s v="Mar-2022"/>
        <s v="May-2022"/>
        <s v="Jun-2022"/>
        <s v="Jul-2022"/>
        <s v="Aug-2022"/>
        <s v="Oct-2022"/>
        <s v="Dec-2022"/>
        <s v="Feb-2023"/>
        <s v="Mar-2023"/>
        <s v="Apr-2023"/>
        <s v="Jul-2023"/>
        <s v="Sep-2023"/>
        <s v="Jan-2024"/>
        <s v="Feb-2024"/>
        <s v="Apr-2024"/>
        <s v="Sep-2024"/>
        <s v="Nov-2024"/>
        <s v="Dec-2024"/>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2" memberValueDatatype="130" unbalanced="0">
      <fieldsUsage count="2">
        <fieldUsage x="-1"/>
        <fieldUsage x="0"/>
      </fieldsUsage>
    </cacheHierarchy>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2" memberValueDatatype="130" unbalanced="0">
      <fieldsUsage count="2">
        <fieldUsage x="-1"/>
        <fieldUsage x="2"/>
      </fieldsUsage>
    </cacheHierarchy>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10879628" backgroundQuery="1" createdVersion="8" refreshedVersion="8" minRefreshableVersion="3" recordCount="0" supportSubquery="1" supportAdvancedDrill="1" xr:uid="{0303A61D-203B-4646-A9BA-98CA4187A3B4}">
  <cacheSource type="external" connectionId="1"/>
  <cacheFields count="4">
    <cacheField name="[Measures].[Count of patient_id]" caption="Count of patient_id" numFmtId="0" hierarchy="41" level="32767"/>
    <cacheField name="[Measures].[Distinct Count of admission_date]" caption="Distinct Count of admission_date" numFmtId="0" hierarchy="55" level="32767"/>
    <cacheField name="[Measures].[Average of weight]" caption="Average of weight" numFmtId="0" hierarchy="50"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oneField="1" hidden="1">
      <fieldsUsage count="1">
        <fieldUsage x="2"/>
      </fieldsUsage>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oneField="1" hidden="1">
      <fieldsUsage count="1">
        <fieldUsage x="1"/>
      </fieldsUsage>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15972223" backgroundQuery="1" createdVersion="8" refreshedVersion="8" minRefreshableVersion="3" recordCount="0" supportSubquery="1" supportAdvancedDrill="1" xr:uid="{6A7B1B51-2125-46A2-85F6-F7FA57EC9CA9}">
  <cacheSource type="external" connectionId="1"/>
  <cacheFields count="4">
    <cacheField name="[Table13].[patient_id].[patient_id]" caption="patient_id" numFmtId="0" hierarchy="11" level="1">
      <sharedItems containsSemiMixedTypes="0" containsString="0" containsNumber="1" containsInteger="1" minValue="1" maxValue="77" count="77">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sharedItems>
      <extLst>
        <ext xmlns:x15="http://schemas.microsoft.com/office/spreadsheetml/2010/11/main" uri="{4F2E5C28-24EA-4eb8-9CBF-B6C8F9C3D259}">
          <x15:cachedUniqueNames>
            <x15:cachedUniqueName index="0" name="[Table13].[patient_id].&amp;[1]"/>
            <x15:cachedUniqueName index="1" name="[Table13].[patient_id].&amp;[2]"/>
            <x15:cachedUniqueName index="2" name="[Table13].[patient_id].&amp;[3]"/>
            <x15:cachedUniqueName index="3" name="[Table13].[patient_id].&amp;[4]"/>
            <x15:cachedUniqueName index="4" name="[Table13].[patient_id].&amp;[5]"/>
            <x15:cachedUniqueName index="5" name="[Table13].[patient_id].&amp;[6]"/>
            <x15:cachedUniqueName index="6" name="[Table13].[patient_id].&amp;[7]"/>
            <x15:cachedUniqueName index="7" name="[Table13].[patient_id].&amp;[8]"/>
            <x15:cachedUniqueName index="8" name="[Table13].[patient_id].&amp;[9]"/>
            <x15:cachedUniqueName index="9" name="[Table13].[patient_id].&amp;[10]"/>
            <x15:cachedUniqueName index="10" name="[Table13].[patient_id].&amp;[11]"/>
            <x15:cachedUniqueName index="11" name="[Table13].[patient_id].&amp;[12]"/>
            <x15:cachedUniqueName index="12" name="[Table13].[patient_id].&amp;[13]"/>
            <x15:cachedUniqueName index="13" name="[Table13].[patient_id].&amp;[14]"/>
            <x15:cachedUniqueName index="14" name="[Table13].[patient_id].&amp;[15]"/>
            <x15:cachedUniqueName index="15" name="[Table13].[patient_id].&amp;[16]"/>
            <x15:cachedUniqueName index="16" name="[Table13].[patient_id].&amp;[17]"/>
            <x15:cachedUniqueName index="17" name="[Table13].[patient_id].&amp;[18]"/>
            <x15:cachedUniqueName index="18" name="[Table13].[patient_id].&amp;[19]"/>
            <x15:cachedUniqueName index="19" name="[Table13].[patient_id].&amp;[20]"/>
            <x15:cachedUniqueName index="20" name="[Table13].[patient_id].&amp;[21]"/>
            <x15:cachedUniqueName index="21" name="[Table13].[patient_id].&amp;[22]"/>
            <x15:cachedUniqueName index="22" name="[Table13].[patient_id].&amp;[23]"/>
            <x15:cachedUniqueName index="23" name="[Table13].[patient_id].&amp;[24]"/>
            <x15:cachedUniqueName index="24" name="[Table13].[patient_id].&amp;[25]"/>
            <x15:cachedUniqueName index="25" name="[Table13].[patient_id].&amp;[26]"/>
            <x15:cachedUniqueName index="26" name="[Table13].[patient_id].&amp;[27]"/>
            <x15:cachedUniqueName index="27" name="[Table13].[patient_id].&amp;[28]"/>
            <x15:cachedUniqueName index="28" name="[Table13].[patient_id].&amp;[29]"/>
            <x15:cachedUniqueName index="29" name="[Table13].[patient_id].&amp;[30]"/>
            <x15:cachedUniqueName index="30" name="[Table13].[patient_id].&amp;[31]"/>
            <x15:cachedUniqueName index="31" name="[Table13].[patient_id].&amp;[32]"/>
            <x15:cachedUniqueName index="32" name="[Table13].[patient_id].&amp;[33]"/>
            <x15:cachedUniqueName index="33" name="[Table13].[patient_id].&amp;[34]"/>
            <x15:cachedUniqueName index="34" name="[Table13].[patient_id].&amp;[35]"/>
            <x15:cachedUniqueName index="35" name="[Table13].[patient_id].&amp;[36]"/>
            <x15:cachedUniqueName index="36" name="[Table13].[patient_id].&amp;[37]"/>
            <x15:cachedUniqueName index="37" name="[Table13].[patient_id].&amp;[38]"/>
            <x15:cachedUniqueName index="38" name="[Table13].[patient_id].&amp;[39]"/>
            <x15:cachedUniqueName index="39" name="[Table13].[patient_id].&amp;[40]"/>
            <x15:cachedUniqueName index="40" name="[Table13].[patient_id].&amp;[41]"/>
            <x15:cachedUniqueName index="41" name="[Table13].[patient_id].&amp;[42]"/>
            <x15:cachedUniqueName index="42" name="[Table13].[patient_id].&amp;[43]"/>
            <x15:cachedUniqueName index="43" name="[Table13].[patient_id].&amp;[44]"/>
            <x15:cachedUniqueName index="44" name="[Table13].[patient_id].&amp;[45]"/>
            <x15:cachedUniqueName index="45" name="[Table13].[patient_id].&amp;[46]"/>
            <x15:cachedUniqueName index="46" name="[Table13].[patient_id].&amp;[47]"/>
            <x15:cachedUniqueName index="47" name="[Table13].[patient_id].&amp;[48]"/>
            <x15:cachedUniqueName index="48" name="[Table13].[patient_id].&amp;[49]"/>
            <x15:cachedUniqueName index="49" name="[Table13].[patient_id].&amp;[50]"/>
            <x15:cachedUniqueName index="50" name="[Table13].[patient_id].&amp;[51]"/>
            <x15:cachedUniqueName index="51" name="[Table13].[patient_id].&amp;[52]"/>
            <x15:cachedUniqueName index="52" name="[Table13].[patient_id].&amp;[53]"/>
            <x15:cachedUniqueName index="53" name="[Table13].[patient_id].&amp;[54]"/>
            <x15:cachedUniqueName index="54" name="[Table13].[patient_id].&amp;[55]"/>
            <x15:cachedUniqueName index="55" name="[Table13].[patient_id].&amp;[56]"/>
            <x15:cachedUniqueName index="56" name="[Table13].[patient_id].&amp;[57]"/>
            <x15:cachedUniqueName index="57" name="[Table13].[patient_id].&amp;[58]"/>
            <x15:cachedUniqueName index="58" name="[Table13].[patient_id].&amp;[59]"/>
            <x15:cachedUniqueName index="59" name="[Table13].[patient_id].&amp;[60]"/>
            <x15:cachedUniqueName index="60" name="[Table13].[patient_id].&amp;[61]"/>
            <x15:cachedUniqueName index="61" name="[Table13].[patient_id].&amp;[62]"/>
            <x15:cachedUniqueName index="62" name="[Table13].[patient_id].&amp;[63]"/>
            <x15:cachedUniqueName index="63" name="[Table13].[patient_id].&amp;[64]"/>
            <x15:cachedUniqueName index="64" name="[Table13].[patient_id].&amp;[65]"/>
            <x15:cachedUniqueName index="65" name="[Table13].[patient_id].&amp;[66]"/>
            <x15:cachedUniqueName index="66" name="[Table13].[patient_id].&amp;[67]"/>
            <x15:cachedUniqueName index="67" name="[Table13].[patient_id].&amp;[68]"/>
            <x15:cachedUniqueName index="68" name="[Table13].[patient_id].&amp;[69]"/>
            <x15:cachedUniqueName index="69" name="[Table13].[patient_id].&amp;[70]"/>
            <x15:cachedUniqueName index="70" name="[Table13].[patient_id].&amp;[71]"/>
            <x15:cachedUniqueName index="71" name="[Table13].[patient_id].&amp;[72]"/>
            <x15:cachedUniqueName index="72" name="[Table13].[patient_id].&amp;[73]"/>
            <x15:cachedUniqueName index="73" name="[Table13].[patient_id].&amp;[74]"/>
            <x15:cachedUniqueName index="74" name="[Table13].[patient_id].&amp;[75]"/>
            <x15:cachedUniqueName index="75" name="[Table13].[patient_id].&amp;[76]"/>
            <x15:cachedUniqueName index="76" name="[Table13].[patient_id].&amp;[77]"/>
          </x15:cachedUniqueNames>
        </ext>
      </extLst>
    </cacheField>
    <cacheField name="[Measures].[Average of systolic]" caption="Average of systolic" numFmtId="0" hierarchy="48" level="32767"/>
    <cacheField name="[Measures].[Average of diastolic]" caption="Average of diastolic" numFmtId="0" hierarchy="49"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2" memberValueDatatype="20" unbalanced="0">
      <fieldsUsage count="2">
        <fieldUsage x="-1"/>
        <fieldUsage x="0"/>
      </fieldsUsage>
    </cacheHierarchy>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oneField="1" hidden="1">
      <fieldsUsage count="1">
        <fieldUsage x="1"/>
      </fieldsUsage>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oneField="1" hidden="1">
      <fieldsUsage count="1">
        <fieldUsage x="2"/>
      </fieldsUsage>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18055556" backgroundQuery="1" createdVersion="8" refreshedVersion="8" minRefreshableVersion="3" recordCount="0" supportSubquery="1" supportAdvancedDrill="1" xr:uid="{33F1DE31-3B1C-4278-9B3A-18545705DBD6}">
  <cacheSource type="external" connectionId="1"/>
  <cacheFields count="4">
    <cacheField name="[Table13].[Age_Range].[Age_Range]" caption="Age_Range" numFmtId="0" hierarchy="17" level="1">
      <sharedItems count="5">
        <s v="0-18"/>
        <s v="19-35"/>
        <s v="36-50"/>
        <s v="51-65"/>
        <s v="66+"/>
      </sharedItems>
    </cacheField>
    <cacheField name="[Table13].[Risk_Tier].[Risk_Tier]" caption="Risk_Tier" numFmtId="0" hierarchy="23" level="1">
      <sharedItems count="3">
        <s v="High"/>
        <s v="Low"/>
        <s v="Medium"/>
      </sharedItems>
    </cacheField>
    <cacheField name="[Measures].[Count of patient_id]" caption="Count of patient_id" numFmtId="0" hierarchy="41" level="32767"/>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0"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2" memberValueDatatype="130" unbalanced="0">
      <fieldsUsage count="2">
        <fieldUsage x="-1"/>
        <fieldUsage x="0"/>
      </fieldsUsage>
    </cacheHierarchy>
    <cacheHierarchy uniqueName="[Table13].[diagnosis]" caption="diagnosis" attribute="1" defaultMemberUniqueName="[Table13].[diagnosis].[All]" allUniqueName="[Table13].[diagnosis].[All]" dimensionUniqueName="[Table13]" displayFolder="" count="0"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2" memberValueDatatype="130" unbalanced="0">
      <fieldsUsage count="2">
        <fieldUsage x="-1"/>
        <fieldUsage x="1"/>
      </fieldsUsage>
    </cacheHierarchy>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23379628" backgroundQuery="1" createdVersion="8" refreshedVersion="8" minRefreshableVersion="3" recordCount="0" supportSubquery="1" supportAdvancedDrill="1" xr:uid="{84F44CBC-F485-4097-A170-472928AFB156}">
  <cacheSource type="external" connectionId="1"/>
  <cacheFields count="4">
    <cacheField name="[Table13].[Age_Range].[Age_Range]" caption="Age_Range" numFmtId="0" hierarchy="17" level="1">
      <sharedItems count="6">
        <s v="0-18"/>
        <s v="19-35"/>
        <s v="36-50"/>
        <s v="51-65"/>
        <s v="66+"/>
        <s v="NULL"/>
      </sharedItems>
    </cacheField>
    <cacheField name="[Measures].[Count of patient_id]" caption="Count of patient_id" numFmtId="0" hierarchy="41" level="32767"/>
    <cacheField name="[Table13].[diagnosis].[diagnosis]" caption="diagnosis" numFmtId="0" hierarchy="18" level="1">
      <sharedItems count="11">
        <s v="Anxiety Disorder"/>
        <s v="Asthma"/>
        <s v="Coronary Artery Disease"/>
        <s v="Hypertension"/>
        <s v="Hypothyroid"/>
        <s v="Influenza"/>
        <s v="Migraine"/>
        <s v="Obesity"/>
        <s v="Osteoarthritis"/>
        <s v="Type II Diabetes"/>
        <s v="NULL" u="1"/>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0"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2" memberValueDatatype="130" unbalanced="0">
      <fieldsUsage count="2">
        <fieldUsage x="-1"/>
        <fieldUsage x="0"/>
      </fieldsUsage>
    </cacheHierarchy>
    <cacheHierarchy uniqueName="[Table13].[diagnosis]" caption="diagnosis" attribute="1" defaultMemberUniqueName="[Table13].[diagnosis].[All]" allUniqueName="[Table13].[diagnosis].[All]" dimensionUniqueName="[Table13]" displayFolder="" count="2" memberValueDatatype="130" unbalanced="0">
      <fieldsUsage count="2">
        <fieldUsage x="-1"/>
        <fieldUsage x="2"/>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3"/>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26041668" backgroundQuery="1" createdVersion="8" refreshedVersion="8" minRefreshableVersion="3" recordCount="0" supportSubquery="1" supportAdvancedDrill="1" xr:uid="{0EF29A2F-8DB9-49B0-A7A9-DD0EE7DF9244}">
  <cacheSource type="external" connectionId="1"/>
  <cacheFields count="4">
    <cacheField name="[Table13].[month_year].[month_year]" caption="month_year" numFmtId="0" hierarchy="28" level="1">
      <sharedItems count="39">
        <s v="Apr-2024"/>
        <s v="Aug-2022"/>
        <s v="Dec-2021"/>
        <s v="Dec-2022"/>
        <s v="Dec-2024"/>
        <s v="Feb-2023"/>
        <s v="Jan-2024"/>
        <s v="Jul-2022"/>
        <s v="Jun-2021"/>
        <s v="Mar-2019"/>
        <s v="Mar-2021"/>
        <s v="Mar-2022"/>
        <s v="Mar-2023"/>
        <s v="May-2021"/>
        <s v="May-2022"/>
        <s v="Nov-2019"/>
        <s v="Nov-2021"/>
        <s v="NULL"/>
        <s v="Oct-2019"/>
        <s v="Oct-2020"/>
        <s v="Oct-2022"/>
        <s v="Sep-2024"/>
        <s v="Apr-2019" u="1"/>
        <s v="Jun-2019" u="1"/>
        <s v="May-2019" u="1"/>
        <s v="Sep-2019" u="1"/>
        <s v="Aug-2020" u="1"/>
        <s v="Jan-2020" u="1"/>
        <s v="Jun-2020" u="1"/>
        <s v="Apr-2021" u="1"/>
        <s v="Sep-2021" u="1"/>
        <s v="Apr-2023" u="1"/>
        <s v="Jul-2023" u="1"/>
        <s v="Sep-2023" u="1"/>
        <s v="Feb-2024" u="1"/>
        <s v="Nov-2024" u="1"/>
        <s v="May-2020" u="1"/>
        <s v="Jan-2021" u="1"/>
        <s v="Jun-2022" u="1"/>
      </sharedItems>
    </cacheField>
    <cacheField name="[Table13].[diagnosis].[diagnosis]" caption="diagnosis" numFmtId="0" hierarchy="18" level="1">
      <sharedItems count="11">
        <s v="Asthma"/>
        <s v="Migraine"/>
        <s v="Obesity"/>
        <s v="Type II Diabetes"/>
        <s v="Anxiety Disorder" u="1"/>
        <s v="Osteoarthritis" u="1"/>
        <s v="Influenza" u="1"/>
        <s v="Coronary Artery Disease" u="1"/>
        <s v="Hypertension" u="1"/>
        <s v="Hypothyroid" u="1"/>
        <s v="NULL" u="1"/>
      </sharedItems>
    </cacheField>
    <cacheField name="[Table13].[admission_year].[admission_year]" caption="admission_year" numFmtId="0" hierarchy="29" level="1">
      <sharedItems count="7">
        <s v="2019"/>
        <s v="2020"/>
        <s v="2021"/>
        <s v="2022"/>
        <s v="2023"/>
        <s v="2024"/>
        <s v="NULL"/>
      </sharedItems>
    </cacheField>
    <cacheField name="[Measures].[Count of patient_id]" caption="Count of patient_id" numFmtId="0" hierarchy="41" level="32767"/>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0"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1"/>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2" memberValueDatatype="130" unbalanced="0">
      <fieldsUsage count="2">
        <fieldUsage x="-1"/>
        <fieldUsage x="0"/>
      </fieldsUsage>
    </cacheHierarchy>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2"/>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27893516" backgroundQuery="1" createdVersion="8" refreshedVersion="8" minRefreshableVersion="3" recordCount="0" supportSubquery="1" supportAdvancedDrill="1" xr:uid="{39FF7989-89B9-4192-854D-2F789E981F7A}">
  <cacheSource type="external" connectionId="1"/>
  <cacheFields count="5">
    <cacheField name="[Measures].[Count of patient_id]" caption="Count of patient_id" numFmtId="0" hierarchy="41" level="32767"/>
    <cacheField name="[Table13].[month_year].[month_year]" caption="month_year" numFmtId="0" hierarchy="28" level="1">
      <sharedItems count="39">
        <s v="Apr-2024"/>
        <s v="Aug-2022"/>
        <s v="Dec-2021"/>
        <s v="Dec-2022"/>
        <s v="Dec-2024"/>
        <s v="Feb-2023"/>
        <s v="Jan-2024"/>
        <s v="Jul-2022"/>
        <s v="Jun-2021"/>
        <s v="Mar-2019"/>
        <s v="Mar-2021"/>
        <s v="Mar-2022"/>
        <s v="Mar-2023"/>
        <s v="May-2021"/>
        <s v="May-2022"/>
        <s v="Nov-2019"/>
        <s v="Nov-2021"/>
        <s v="NULL"/>
        <s v="Oct-2019"/>
        <s v="Oct-2020"/>
        <s v="Oct-2022"/>
        <s v="Sep-2024"/>
        <s v="Apr-2019" u="1"/>
        <s v="Jun-2019" u="1"/>
        <s v="May-2019" u="1"/>
        <s v="Sep-2019" u="1"/>
        <s v="Aug-2020" u="1"/>
        <s v="Jan-2020" u="1"/>
        <s v="Jun-2020" u="1"/>
        <s v="Apr-2021" u="1"/>
        <s v="Sep-2021" u="1"/>
        <s v="Apr-2023" u="1"/>
        <s v="Jul-2023" u="1"/>
        <s v="Sep-2023" u="1"/>
        <s v="Feb-2024" u="1"/>
        <s v="Nov-2024" u="1"/>
        <s v="May-2020" u="1"/>
        <s v="Jan-2021" u="1"/>
        <s v="Jun-2022" u="1"/>
      </sharedItems>
    </cacheField>
    <cacheField name="[Table13].[diagnosis].[diagnosis]" caption="diagnosis" numFmtId="0" hierarchy="18" level="1">
      <sharedItems count="10">
        <s v="Asthma"/>
        <s v="Migraine"/>
        <s v="Obesity"/>
        <s v="Type II Diabetes"/>
        <s v="Coronary Artery Disease" u="1"/>
        <s v="Hypertension" u="1"/>
        <s v="Hypothyroid" u="1"/>
        <s v="Influenza" u="1"/>
        <s v="Osteoarthritis" u="1"/>
        <s v="NULL" u="1"/>
      </sharedItems>
    </cacheField>
    <cacheField name="[Table13].[BP_Category].[BP_Category]" caption="BP_Category" numFmtId="0" hierarchy="20" level="1">
      <sharedItems count="3">
        <s v="Elevated"/>
        <s v="High"/>
        <s v="Normal"/>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0"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2"/>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2" memberValueDatatype="130" unbalanced="0">
      <fieldsUsage count="2">
        <fieldUsage x="-1"/>
        <fieldUsage x="3"/>
      </fieldsUsage>
    </cacheHierarchy>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2" memberValueDatatype="130" unbalanced="0">
      <fieldsUsage count="2">
        <fieldUsage x="-1"/>
        <fieldUsage x="1"/>
      </fieldsUsage>
    </cacheHierarchy>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4"/>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42.187633333335" backgroundQuery="1" createdVersion="8" refreshedVersion="8" minRefreshableVersion="3" recordCount="0" supportSubquery="1" supportAdvancedDrill="1" xr:uid="{3136DB8C-F881-4E8A-9CAB-12FB2BBC05D1}">
  <cacheSource type="external" connectionId="1"/>
  <cacheFields count="5">
    <cacheField name="[Measures].[Count of patient_id]" caption="Count of patient_id" numFmtId="0" hierarchy="41" level="32767"/>
    <cacheField name="[Table13].[month_year].[month_year]" caption="month_year" numFmtId="0" hierarchy="28" level="1">
      <sharedItems count="39">
        <s v="Apr-2024"/>
        <s v="Aug-2022"/>
        <s v="Dec-2021"/>
        <s v="Dec-2022"/>
        <s v="Dec-2024"/>
        <s v="Feb-2023"/>
        <s v="Jan-2024"/>
        <s v="Jul-2022"/>
        <s v="Jun-2021"/>
        <s v="Mar-2019"/>
        <s v="Mar-2021"/>
        <s v="Mar-2022"/>
        <s v="Mar-2023"/>
        <s v="May-2021"/>
        <s v="May-2022"/>
        <s v="Nov-2019"/>
        <s v="Nov-2021"/>
        <s v="NULL"/>
        <s v="Oct-2019"/>
        <s v="Oct-2020"/>
        <s v="Oct-2022"/>
        <s v="Sep-2024"/>
        <s v="Apr-2019" u="1"/>
        <s v="Jun-2019" u="1"/>
        <s v="May-2019" u="1"/>
        <s v="Sep-2019" u="1"/>
        <s v="Aug-2020" u="1"/>
        <s v="Jan-2020" u="1"/>
        <s v="Jun-2020" u="1"/>
        <s v="Apr-2021" u="1"/>
        <s v="Sep-2021" u="1"/>
        <s v="Apr-2023" u="1"/>
        <s v="Jul-2023" u="1"/>
        <s v="Sep-2023" u="1"/>
        <s v="Feb-2024" u="1"/>
        <s v="Nov-2024" u="1"/>
        <s v="May-2020" u="1"/>
        <s v="Jan-2021" u="1"/>
        <s v="Jun-2022" u="1"/>
      </sharedItems>
    </cacheField>
    <cacheField name="[Table13].[diagnosis].[diagnosis]" caption="diagnosis" numFmtId="0" hierarchy="18" level="1">
      <sharedItems count="10">
        <s v="Anxiety Disorder"/>
        <s v="Asthma"/>
        <s v="Coronary Artery Disease"/>
        <s v="Hypertension"/>
        <s v="Hypothyroid"/>
        <s v="Influenza"/>
        <s v="Migraine"/>
        <s v="Obesity"/>
        <s v="Osteoarthritis"/>
        <s v="Type II Diabetes"/>
      </sharedItems>
    </cacheField>
    <cacheField name="[Table13].[gender].[gender]" caption="gender" numFmtId="0" hierarchy="13" level="1">
      <sharedItems count="2">
        <s v="F"/>
        <s v="M"/>
      </sharedItems>
    </cacheField>
    <cacheField name="[Table13].[admission_year].[admission_year]" caption="admission_year" numFmtId="0" hierarchy="29" level="1">
      <sharedItems containsSemiMixedTypes="0" containsNonDate="0" containsString="0"/>
    </cacheField>
  </cacheFields>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fieldsUsage count="2">
        <fieldUsage x="-1"/>
        <fieldUsage x="3"/>
      </fieldsUsage>
    </cacheHierarchy>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fieldsUsage count="2">
        <fieldUsage x="-1"/>
        <fieldUsage x="2"/>
      </fieldsUsage>
    </cacheHierarchy>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2" memberValueDatatype="130" unbalanced="0">
      <fieldsUsage count="2">
        <fieldUsage x="-1"/>
        <fieldUsage x="1"/>
      </fieldsUsage>
    </cacheHierarchy>
    <cacheHierarchy uniqueName="[Table13].[admission_year]" caption="admission_year" attribute="1" defaultMemberUniqueName="[Table13].[admission_year].[All]" allUniqueName="[Table13].[admission_year].[All]" dimensionUniqueName="[Table13]" displayFolder="" count="2" memberValueDatatype="130" unbalanced="0">
      <fieldsUsage count="2">
        <fieldUsage x="-1"/>
        <fieldUsage x="4"/>
      </fieldsUsage>
    </cacheHierarchy>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dimensions count="6">
    <dimension measure="1" name="Measures" uniqueName="[Measures]" caption="Measures"/>
    <dimension name="Table1" uniqueName="[Table1]" caption="Table1"/>
    <dimension name="Table13" uniqueName="[Table13]" caption="Table13"/>
    <dimension name="Table4" uniqueName="[Table4]" caption="Table4"/>
    <dimension name="Table5" uniqueName="[Table5]" caption="Table5"/>
    <dimension name="Table6" uniqueName="[Table6]" caption="Table6"/>
  </dimensions>
  <measureGroups count="5">
    <measureGroup name="Table1" caption="Table1"/>
    <measureGroup name="Table13" caption="Table13"/>
    <measureGroup name="Table4" caption="Table4"/>
    <measureGroup name="Table5" caption="Table5"/>
    <measureGroup name="Table6" caption="Table6"/>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6.996696527778" backgroundQuery="1" createdVersion="3" refreshedVersion="8" minRefreshableVersion="3" recordCount="0" supportSubquery="1" supportAdvancedDrill="1" xr:uid="{FCC7F2F9-259C-480A-A45D-1C286ECEB336}">
  <cacheSource type="external" connectionId="1">
    <extLst>
      <ext xmlns:x14="http://schemas.microsoft.com/office/spreadsheetml/2009/9/main" uri="{F057638F-6D5F-4e77-A914-E7F072B9BCA8}">
        <x14:sourceConnection name="ThisWorkbookDataModel"/>
      </ext>
    </extLst>
  </cacheSource>
  <cacheFields count="0"/>
  <cacheHierarchies count="65">
    <cacheHierarchy uniqueName="[Table1].[patient_id]" caption="patient_id" attribute="1" defaultMemberUniqueName="[Table1].[patient_id].[All]" allUniqueName="[Table1].[patient_id].[All]" dimensionUniqueName="[Table1]" displayFolder="" count="0" memberValueDatatype="20" unbalanced="0"/>
    <cacheHierarchy uniqueName="[Table1].[full_name]" caption="full_name" attribute="1" defaultMemberUniqueName="[Table1].[full_name].[All]" allUniqueName="[Table1].[full_nam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age]" caption="age" attribute="1" defaultMemberUniqueName="[Table1].[age].[All]" allUniqueName="[Table1].[age].[All]" dimensionUniqueName="[Table1]" displayFolder="" count="0" memberValueDatatype="130" unbalanced="0"/>
    <cacheHierarchy uniqueName="[Table1].[Age_Range]" caption="Age_Range" attribute="1" defaultMemberUniqueName="[Table1].[Age_Range].[All]" allUniqueName="[Table1].[Age_Range].[All]" dimensionUniqueName="[Table1]" displayFolder="" count="0" memberValueDatatype="130" unbalanced="0"/>
    <cacheHierarchy uniqueName="[Table1].[diagnosis]" caption="diagnosis" attribute="1" defaultMemberUniqueName="[Table1].[diagnosis].[All]" allUniqueName="[Table1].[diagnosis].[All]" dimensionUniqueName="[Table1]" displayFolder="" count="0" memberValueDatatype="130" unbalanced="0"/>
    <cacheHierarchy uniqueName="[Table1].[blood_pressure]" caption="blood_pressure" attribute="1" defaultMemberUniqueName="[Table1].[blood_pressure].[All]" allUniqueName="[Table1].[blood_pressure].[All]" dimensionUniqueName="[Table1]" displayFolder="" count="0" memberValueDatatype="130" unbalanced="0"/>
    <cacheHierarchy uniqueName="[Table1].[weight_kg]" caption="weight_kg" attribute="1" defaultMemberUniqueName="[Table1].[weight_kg].[All]" allUniqueName="[Table1].[weight_kg].[All]" dimensionUniqueName="[Table1]" displayFolder="" count="0" memberValueDatatype="130" unbalanced="0"/>
    <cacheHierarchy uniqueName="[Table1].[admission_date]" caption="admission_date" attribute="1" defaultMemberUniqueName="[Table1].[admission_date].[All]" allUniqueName="[Table1].[admission_date].[All]" dimensionUniqueName="[Table1]" displayFolder="" count="0" memberValueDatatype="130" unbalanced="0"/>
    <cacheHierarchy uniqueName="[Table1].[ID]" caption="ID" attribute="1" defaultMemberUniqueName="[Table1].[ID].[All]" allUniqueName="[Table1].[ID].[All]" dimensionUniqueName="[Table1]" displayFolder="" count="0" memberValueDatatype="20" unbalanced="0"/>
    <cacheHierarchy uniqueName="[Table1].[admission_year]" caption="admission_year" attribute="1" defaultMemberUniqueName="[Table1].[admission_year].[All]" allUniqueName="[Table1].[admission_year].[All]" dimensionUniqueName="[Table1]" displayFolder="" count="0" memberValueDatatype="130" unbalanced="0"/>
    <cacheHierarchy uniqueName="[Table13].[patient_id]" caption="patient_id" attribute="1" defaultMemberUniqueName="[Table13].[patient_id].[All]" allUniqueName="[Table13].[patient_id].[All]" dimensionUniqueName="[Table13]" displayFolder="" count="0" memberValueDatatype="20" unbalanced="0"/>
    <cacheHierarchy uniqueName="[Table13].[full_name]" caption="full_name" attribute="1" defaultMemberUniqueName="[Table13].[full_name].[All]" allUniqueName="[Table13].[full_name].[All]" dimensionUniqueName="[Table13]" displayFolder="" count="0" memberValueDatatype="130" unbalanced="0"/>
    <cacheHierarchy uniqueName="[Table13].[gender]" caption="gender" attribute="1" defaultMemberUniqueName="[Table13].[gender].[All]" allUniqueName="[Table13].[gender].[All]" dimensionUniqueName="[Table13]" displayFolder="" count="2" memberValueDatatype="130" unbalanced="0"/>
    <cacheHierarchy uniqueName="[Table13].[Male]" caption="Male" attribute="1" defaultMemberUniqueName="[Table13].[Male].[All]" allUniqueName="[Table13].[Male].[All]" dimensionUniqueName="[Table13]" displayFolder="" count="0" memberValueDatatype="20" unbalanced="0"/>
    <cacheHierarchy uniqueName="[Table13].[Female]" caption="Female" attribute="1" defaultMemberUniqueName="[Table13].[Female].[All]" allUniqueName="[Table13].[Female].[All]" dimensionUniqueName="[Table13]" displayFolder="" count="0" memberValueDatatype="20" unbalanced="0"/>
    <cacheHierarchy uniqueName="[Table13].[age]" caption="age" attribute="1" defaultMemberUniqueName="[Table13].[age].[All]" allUniqueName="[Table13].[age].[All]" dimensionUniqueName="[Table13]" displayFolder="" count="0" memberValueDatatype="130" unbalanced="0"/>
    <cacheHierarchy uniqueName="[Table13].[Age_Range]" caption="Age_Range" attribute="1" defaultMemberUniqueName="[Table13].[Age_Range].[All]" allUniqueName="[Table13].[Age_Range].[All]" dimensionUniqueName="[Table13]" displayFolder="" count="0" memberValueDatatype="130" unbalanced="0"/>
    <cacheHierarchy uniqueName="[Table13].[diagnosis]" caption="diagnosis" attribute="1" defaultMemberUniqueName="[Table13].[diagnosis].[All]" allUniqueName="[Table13].[diagnosis].[All]" dimensionUniqueName="[Table13]" displayFolder="" count="2" memberValueDatatype="130" unbalanced="0"/>
    <cacheHierarchy uniqueName="[Table13].[blood_pressure]" caption="blood_pressure" attribute="1" defaultMemberUniqueName="[Table13].[blood_pressure].[All]" allUniqueName="[Table13].[blood_pressure].[All]" dimensionUniqueName="[Table13]" displayFolder="" count="0" memberValueDatatype="130" unbalanced="0"/>
    <cacheHierarchy uniqueName="[Table13].[BP_Category]" caption="BP_Category" attribute="1" defaultMemberUniqueName="[Table13].[BP_Category].[All]" allUniqueName="[Table13].[BP_Category].[All]" dimensionUniqueName="[Table13]" displayFolder="" count="0" memberValueDatatype="130" unbalanced="0"/>
    <cacheHierarchy uniqueName="[Table13].[systolic]" caption="systolic" attribute="1" defaultMemberUniqueName="[Table13].[systolic].[All]" allUniqueName="[Table13].[systolic].[All]" dimensionUniqueName="[Table13]" displayFolder="" count="0" memberValueDatatype="20" unbalanced="0"/>
    <cacheHierarchy uniqueName="[Table13].[diastolic]" caption="diastolic" attribute="1" defaultMemberUniqueName="[Table13].[diastolic].[All]" allUniqueName="[Table13].[diastolic].[All]" dimensionUniqueName="[Table13]" displayFolder="" count="0" memberValueDatatype="20" unbalanced="0"/>
    <cacheHierarchy uniqueName="[Table13].[Risk_Tier]" caption="Risk_Tier" attribute="1" defaultMemberUniqueName="[Table13].[Risk_Tier].[All]" allUniqueName="[Table13].[Risk_Tier].[All]" dimensionUniqueName="[Table13]" displayFolder="" count="0" memberValueDatatype="130" unbalanced="0"/>
    <cacheHierarchy uniqueName="[Table13].[weight_kg]" caption="weight_kg" attribute="1" defaultMemberUniqueName="[Table13].[weight_kg].[All]" allUniqueName="[Table13].[weight_kg].[All]" dimensionUniqueName="[Table13]" displayFolder="" count="0" memberValueDatatype="130" unbalanced="0"/>
    <cacheHierarchy uniqueName="[Table13].[weight]" caption="weight" attribute="1" defaultMemberUniqueName="[Table13].[weight].[All]" allUniqueName="[Table13].[weight].[All]" dimensionUniqueName="[Table13]" displayFolder="" count="0" memberValueDatatype="5" unbalanced="0"/>
    <cacheHierarchy uniqueName="[Table13].[admission_date]" caption="admission_date" attribute="1" defaultMemberUniqueName="[Table13].[admission_date].[All]" allUniqueName="[Table13].[admission_date].[All]" dimensionUniqueName="[Table13]" displayFolder="" count="0" memberValueDatatype="130" unbalanced="0"/>
    <cacheHierarchy uniqueName="[Table13].[ID]" caption="ID" attribute="1" defaultMemberUniqueName="[Table13].[ID].[All]" allUniqueName="[Table13].[ID].[All]" dimensionUniqueName="[Table13]" displayFolder="" count="0" memberValueDatatype="20" unbalanced="0"/>
    <cacheHierarchy uniqueName="[Table13].[month_year]" caption="month_year" attribute="1" defaultMemberUniqueName="[Table13].[month_year].[All]" allUniqueName="[Table13].[month_year].[All]" dimensionUniqueName="[Table13]" displayFolder="" count="0" memberValueDatatype="130" unbalanced="0"/>
    <cacheHierarchy uniqueName="[Table13].[admission_year]" caption="admission_year" attribute="1" defaultMemberUniqueName="[Table13].[admission_year].[All]" allUniqueName="[Table13].[admission_year].[All]" dimensionUniqueName="[Table13]" displayFolder="" count="2" memberValueDatatype="130" unbalanced="0"/>
    <cacheHierarchy uniqueName="[Table13].[AVG_MAIN]" caption="AVG_MAIN" attribute="1" defaultMemberUniqueName="[Table13].[AVG_MAIN].[All]" allUniqueName="[Table13].[AVG_MAIN].[All]" dimensionUniqueName="[Table13]" displayFolder="" count="0" memberValueDatatype="130" unbalanced="0"/>
    <cacheHierarchy uniqueName="[Table4].[AVG_MAIN]" caption="AVG_MAIN" attribute="1" defaultMemberUniqueName="[Table4].[AVG_MAIN].[All]" allUniqueName="[Table4].[AVG_MAIN].[All]" dimensionUniqueName="[Table4]" displayFolder="" count="0" memberValueDatatype="130" unbalanced="0"/>
    <cacheHierarchy uniqueName="[Table5].[latest_admission_date]" caption="latest_admission_date" attribute="1" time="1" defaultMemberUniqueName="[Table5].[latest_admission_date].[All]" allUniqueName="[Table5].[latest_admission_date].[All]" dimensionUniqueName="[Table5]" displayFolder="" count="0" memberValueDatatype="7" unbalanced="0"/>
    <cacheHierarchy uniqueName="[Table6].[earliest_admission_date]" caption="earliest_admission_date" attribute="1" time="1" defaultMemberUniqueName="[Table6].[earliest_admission_date].[All]" allUniqueName="[Table6].[earliest_admission_date].[All]" dimensionUniqueName="[Table6]" displayFolder="" count="0" memberValueDatatype="7" unbalanced="0"/>
    <cacheHierarchy uniqueName="[Measures].[__XL_Count Table13]" caption="__XL_Count Table13" measure="1" displayFolder="" measureGroup="Table13" count="0" hidden="1"/>
    <cacheHierarchy uniqueName="[Measures].[__XL_Count Table4]" caption="__XL_Count Table4" measure="1" displayFolder="" measureGroup="Table4" count="0" hidden="1"/>
    <cacheHierarchy uniqueName="[Measures].[__XL_Count Table1]" caption="__XL_Count Table1" measure="1" displayFolder="" measureGroup="Table1" count="0" hidden="1"/>
    <cacheHierarchy uniqueName="[Measures].[__XL_Count Table5]" caption="__XL_Count Table5" measure="1" displayFolder="" measureGroup="Table5"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Sum of patient_id]" caption="Sum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patient_id]" caption="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Count of blood_pressure]" caption="Count of blood_pressure" measure="1" displayFolder="" measureGroup="Table13" count="0" hidden="1">
      <extLst>
        <ext xmlns:x15="http://schemas.microsoft.com/office/spreadsheetml/2010/11/main" uri="{B97F6D7D-B522-45F9-BDA1-12C45D357490}">
          <x15:cacheHierarchy aggregatedColumn="19"/>
        </ext>
      </extLst>
    </cacheHierarchy>
    <cacheHierarchy uniqueName="[Measures].[Count of weight_kg]" caption="Count of weight_kg" measure="1" displayFolder="" measureGroup="Table13" count="0" hidden="1">
      <extLst>
        <ext xmlns:x15="http://schemas.microsoft.com/office/spreadsheetml/2010/11/main" uri="{B97F6D7D-B522-45F9-BDA1-12C45D357490}">
          <x15:cacheHierarchy aggregatedColumn="24"/>
        </ext>
      </extLst>
    </cacheHierarchy>
    <cacheHierarchy uniqueName="[Measures].[Count of gender]" caption="Count of gender" measure="1" displayFolder="" measureGroup="Table13" count="0" hidden="1">
      <extLst>
        <ext xmlns:x15="http://schemas.microsoft.com/office/spreadsheetml/2010/11/main" uri="{B97F6D7D-B522-45F9-BDA1-12C45D357490}">
          <x15:cacheHierarchy aggregatedColumn="13"/>
        </ext>
      </extLst>
    </cacheHierarchy>
    <cacheHierarchy uniqueName="[Measures].[Count of systolic]" caption="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Count of diastolic]" caption="Count of diastolic" measure="1" displayFolder="" measureGroup="Table13" count="0" hidden="1">
      <extLst>
        <ext xmlns:x15="http://schemas.microsoft.com/office/spreadsheetml/2010/11/main" uri="{B97F6D7D-B522-45F9-BDA1-12C45D357490}">
          <x15:cacheHierarchy aggregatedColumn="22"/>
        </ext>
      </extLst>
    </cacheHierarchy>
    <cacheHierarchy uniqueName="[Measures].[Count of weight]" caption="Count of weight" measure="1" displayFolder="" measureGroup="Table13" count="0" hidden="1">
      <extLst>
        <ext xmlns:x15="http://schemas.microsoft.com/office/spreadsheetml/2010/11/main" uri="{B97F6D7D-B522-45F9-BDA1-12C45D357490}">
          <x15:cacheHierarchy aggregatedColumn="25"/>
        </ext>
      </extLst>
    </cacheHierarchy>
    <cacheHierarchy uniqueName="[Measures].[Average of systolic]" caption="Average of systolic" measure="1" displayFolder="" measureGroup="Table13" count="0" hidden="1">
      <extLst>
        <ext xmlns:x15="http://schemas.microsoft.com/office/spreadsheetml/2010/11/main" uri="{B97F6D7D-B522-45F9-BDA1-12C45D357490}">
          <x15:cacheHierarchy aggregatedColumn="21"/>
        </ext>
      </extLst>
    </cacheHierarchy>
    <cacheHierarchy uniqueName="[Measures].[Average of diastolic]" caption="Average of diastolic" measure="1" displayFolder="" measureGroup="Table13" count="0" hidden="1">
      <extLst>
        <ext xmlns:x15="http://schemas.microsoft.com/office/spreadsheetml/2010/11/main" uri="{B97F6D7D-B522-45F9-BDA1-12C45D357490}">
          <x15:cacheHierarchy aggregatedColumn="22"/>
        </ext>
      </extLst>
    </cacheHierarchy>
    <cacheHierarchy uniqueName="[Measures].[Average of weight]" caption="Average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dmission_date]" caption="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Sum of weight]" caption="Sum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AVG_MAIN]" caption="Count of AVG_MAIN" measure="1" displayFolder="" measureGroup="Table4" count="0" hidden="1">
      <extLst>
        <ext xmlns:x15="http://schemas.microsoft.com/office/spreadsheetml/2010/11/main" uri="{B97F6D7D-B522-45F9-BDA1-12C45D357490}">
          <x15:cacheHierarchy aggregatedColumn="31"/>
        </ext>
      </extLst>
    </cacheHierarchy>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0"/>
        </ext>
      </extLst>
    </cacheHierarchy>
    <cacheHierarchy uniqueName="[Measures].[Distinct Count of admission_date]" caption="Distinct Count of admission_date" measure="1" displayFolder="" measureGroup="Table13" count="0" hidden="1">
      <extLst>
        <ext xmlns:x15="http://schemas.microsoft.com/office/spreadsheetml/2010/11/main" uri="{B97F6D7D-B522-45F9-BDA1-12C45D357490}">
          <x15:cacheHierarchy aggregatedColumn="26"/>
        </ext>
      </extLst>
    </cacheHierarchy>
    <cacheHierarchy uniqueName="[Measures].[Count of month_year]" caption="Count of month_year" measure="1" displayFolder="" measureGroup="Table13" count="0" hidden="1">
      <extLst>
        <ext xmlns:x15="http://schemas.microsoft.com/office/spreadsheetml/2010/11/main" uri="{B97F6D7D-B522-45F9-BDA1-12C45D357490}">
          <x15:cacheHierarchy aggregatedColumn="28"/>
        </ext>
      </extLst>
    </cacheHierarchy>
    <cacheHierarchy uniqueName="[Measures].[Count of AVG_MAIN 2]" caption="Count of AVG_MAIN 2" measure="1" displayFolder="" measureGroup="Table13" count="0" hidden="1">
      <extLst>
        <ext xmlns:x15="http://schemas.microsoft.com/office/spreadsheetml/2010/11/main" uri="{B97F6D7D-B522-45F9-BDA1-12C45D357490}">
          <x15:cacheHierarchy aggregatedColumn="30"/>
        </ext>
      </extLst>
    </cacheHierarchy>
    <cacheHierarchy uniqueName="[Measures].[Sum of systolic]" caption="Sum of systolic" measure="1" displayFolder="" measureGroup="Table13" count="0" hidden="1">
      <extLst>
        <ext xmlns:x15="http://schemas.microsoft.com/office/spreadsheetml/2010/11/main" uri="{B97F6D7D-B522-45F9-BDA1-12C45D357490}">
          <x15:cacheHierarchy aggregatedColumn="21"/>
        </ext>
      </extLst>
    </cacheHierarchy>
    <cacheHierarchy uniqueName="[Measures].[Sum of diastolic]" caption="Sum of diastolic" measure="1" displayFolder="" measureGroup="Table13" count="0" hidden="1">
      <extLst>
        <ext xmlns:x15="http://schemas.microsoft.com/office/spreadsheetml/2010/11/main" uri="{B97F6D7D-B522-45F9-BDA1-12C45D357490}">
          <x15:cacheHierarchy aggregatedColumn="22"/>
        </ext>
      </extLst>
    </cacheHierarchy>
    <cacheHierarchy uniqueName="[Measures].[Distinct Count of weight]" caption="Distinct Count of weight" measure="1" displayFolder="" measureGroup="Table13" count="0" hidden="1">
      <extLst>
        <ext xmlns:x15="http://schemas.microsoft.com/office/spreadsheetml/2010/11/main" uri="{B97F6D7D-B522-45F9-BDA1-12C45D357490}">
          <x15:cacheHierarchy aggregatedColumn="25"/>
        </ext>
      </extLst>
    </cacheHierarchy>
    <cacheHierarchy uniqueName="[Measures].[Count of diagnosis]" caption="Count of diagnosis" measure="1" displayFolder="" measureGroup="Table13" count="0" hidden="1">
      <extLst>
        <ext xmlns:x15="http://schemas.microsoft.com/office/spreadsheetml/2010/11/main" uri="{B97F6D7D-B522-45F9-BDA1-12C45D357490}">
          <x15:cacheHierarchy aggregatedColumn="18"/>
        </ext>
      </extLst>
    </cacheHierarchy>
    <cacheHierarchy uniqueName="[Measures].[Distinct Count of systolic]" caption="Distinct Count of systolic" measure="1" displayFolder="" measureGroup="Table13" count="0" hidden="1">
      <extLst>
        <ext xmlns:x15="http://schemas.microsoft.com/office/spreadsheetml/2010/11/main" uri="{B97F6D7D-B522-45F9-BDA1-12C45D357490}">
          <x15:cacheHierarchy aggregatedColumn="21"/>
        </ext>
      </extLst>
    </cacheHierarchy>
    <cacheHierarchy uniqueName="[Measures].[Distinct Count of patient_id]" caption="Distinct Count of patient_id" measure="1" displayFolder="" measureGroup="Table13" count="0" hidden="1">
      <extLst>
        <ext xmlns:x15="http://schemas.microsoft.com/office/spreadsheetml/2010/11/main" uri="{B97F6D7D-B522-45F9-BDA1-12C45D357490}">
          <x15:cacheHierarchy aggregatedColumn="11"/>
        </ext>
      </extLst>
    </cacheHierarchy>
    <cacheHierarchy uniqueName="[Measures].[Min of patient_id]" caption="Min of patient_id" measure="1" displayFolder="" measureGroup="Table13"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3428738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8DD640-4A22-4995-A6A2-84054B1D9156}" name="PivotTable14"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I96:K97"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Count of patient_id" fld="0" subtotal="count" baseField="0" baseItem="0"/>
    <dataField name="Distinct Count of admission_date" fld="1" subtotal="count" baseField="0" baseItem="0">
      <extLst>
        <ext xmlns:x15="http://schemas.microsoft.com/office/spreadsheetml/2010/11/main" uri="{FABC7310-3BB5-11E1-824E-6D434824019B}">
          <x15:dataField isCountDistinct="1"/>
        </ext>
      </extLst>
    </dataField>
    <dataField name="Average of weight" fld="2" subtotal="average" baseField="0" baseItem="0" numFmtId="165"/>
  </dataFields>
  <formats count="1">
    <format dxfId="15">
      <pivotArea outline="0" collapsedLevelsAreSubtotals="1" fieldPosition="0">
        <references count="1">
          <reference field="4294967294" count="1" selected="0">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activeTabTopLevelEntity name="[Table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38BE5F-F441-43F6-86B2-B6D8557FBEAC}" name="PivotTable9" cacheId="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Average_bp">
  <location ref="C93:C94" firstHeaderRow="1" firstDataRow="1" firstDataCol="1"/>
  <pivotFields count="2">
    <pivotField axis="axisRow" allDrilled="1" subtotalTop="0" showAll="0" dataSourceSort="1" defaultSubtotal="0" defaultAttributeDrillState="1">
      <items count="1">
        <item x="0"/>
      </items>
    </pivotField>
    <pivotField allDrilled="1" subtotalTop="0" showAll="0" dataSourceSort="1" defaultSubtotal="0" defaultAttributeDrillState="1"/>
  </pivotFields>
  <rowFields count="1">
    <field x="0"/>
  </rowFields>
  <rowItems count="1">
    <i>
      <x/>
    </i>
  </rowItem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3]"/>
        <x15:activeTabTopLevelEntity name="[Table4]"/>
        <x15:activeTabTopLevelEntity name="[Table5]"/>
        <x15:activeTabTopLevelEntity name="[Table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6E78DD-A553-44D6-8C6E-FEA443216214}" name="PivotTable7"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M3:N48" firstHeaderRow="1" firstDataRow="1" firstDataCol="1"/>
  <pivotFields count="3">
    <pivotField axis="axisRow" allDrilled="1" subtotalTop="0" showAll="0" sortType="ascending" defaultSubtotal="0" defaultAttributeDrillState="1">
      <items count="6">
        <item x="0"/>
        <item x="1"/>
        <item x="2"/>
        <item x="3"/>
        <item x="4"/>
        <item x="5"/>
      </items>
    </pivotField>
    <pivotField dataField="1" subtotalTop="0" showAll="0" defaultSubtotal="0"/>
    <pivotField axis="axisRow" allDrilled="1" subtotalTop="0" showAll="0" defaultSubtotal="0" defaultAttributeDrillState="1">
      <items count="38">
        <item s="1" x="2"/>
        <item s="1" x="0"/>
        <item s="1" x="14"/>
        <item s="1" x="16"/>
        <item s="1" x="12"/>
        <item s="1" x="28"/>
        <item s="1" x="27"/>
        <item s="1" x="35"/>
        <item s="1" x="34"/>
        <item s="1" x="32"/>
        <item s="1" x="24"/>
        <item s="1" x="25"/>
        <item s="1" x="23"/>
        <item s="1" x="22"/>
        <item s="1" x="20"/>
        <item s="1" x="17"/>
        <item s="1" x="15"/>
        <item s="1" x="19"/>
        <item s="1" x="26"/>
        <item s="1" x="21"/>
        <item s="1" x="37"/>
        <item s="1" x="36"/>
        <item s="1" x="33"/>
        <item s="1" x="8"/>
        <item s="1" x="30"/>
        <item s="1" x="29"/>
        <item s="1" x="3"/>
        <item s="1" x="1"/>
        <item s="1" x="10"/>
        <item s="1" x="9"/>
        <item s="1" x="6"/>
        <item s="1" x="5"/>
        <item s="1" x="4"/>
        <item s="1" x="18"/>
        <item s="1" x="7"/>
        <item s="1" x="11"/>
        <item s="1" x="31"/>
        <item s="1" x="13"/>
      </items>
    </pivotField>
  </pivotFields>
  <rowFields count="2">
    <field x="0"/>
    <field x="2"/>
  </rowFields>
  <rowItems count="45">
    <i>
      <x/>
    </i>
    <i r="1">
      <x/>
    </i>
    <i r="1">
      <x v="1"/>
    </i>
    <i r="1">
      <x v="26"/>
    </i>
    <i r="1">
      <x v="27"/>
    </i>
    <i r="1">
      <x v="30"/>
    </i>
    <i r="1">
      <x v="31"/>
    </i>
    <i r="1">
      <x v="32"/>
    </i>
    <i>
      <x v="1"/>
    </i>
    <i r="1">
      <x v="23"/>
    </i>
    <i r="1">
      <x v="28"/>
    </i>
    <i r="1">
      <x v="29"/>
    </i>
    <i r="1">
      <x v="34"/>
    </i>
    <i r="1">
      <x v="35"/>
    </i>
    <i>
      <x v="2"/>
    </i>
    <i r="1">
      <x v="2"/>
    </i>
    <i r="1">
      <x v="3"/>
    </i>
    <i r="1">
      <x v="4"/>
    </i>
    <i r="1">
      <x v="15"/>
    </i>
    <i r="1">
      <x v="16"/>
    </i>
    <i r="1">
      <x v="17"/>
    </i>
    <i r="1">
      <x v="33"/>
    </i>
    <i r="1">
      <x v="37"/>
    </i>
    <i>
      <x v="3"/>
    </i>
    <i r="1">
      <x v="10"/>
    </i>
    <i r="1">
      <x v="11"/>
    </i>
    <i r="1">
      <x v="12"/>
    </i>
    <i r="1">
      <x v="13"/>
    </i>
    <i r="1">
      <x v="14"/>
    </i>
    <i r="1">
      <x v="18"/>
    </i>
    <i r="1">
      <x v="19"/>
    </i>
    <i>
      <x v="4"/>
    </i>
    <i r="1">
      <x v="5"/>
    </i>
    <i r="1">
      <x v="6"/>
    </i>
    <i r="1">
      <x v="24"/>
    </i>
    <i r="1">
      <x v="25"/>
    </i>
    <i r="1">
      <x v="36"/>
    </i>
    <i>
      <x v="5"/>
    </i>
    <i r="1">
      <x v="7"/>
    </i>
    <i r="1">
      <x v="8"/>
    </i>
    <i r="1">
      <x v="9"/>
    </i>
    <i r="1">
      <x v="20"/>
    </i>
    <i r="1">
      <x v="21"/>
    </i>
    <i r="1">
      <x v="22"/>
    </i>
    <i t="grand">
      <x/>
    </i>
  </rowItems>
  <colItems count="1">
    <i/>
  </colItems>
  <dataFields count="1">
    <dataField name="Count of patient_id" fld="1" subtotal="count" baseField="0" baseItem="0"/>
  </dataFields>
  <chartFormats count="2">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9"/>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4EF8F7-4C49-4931-9DFB-B79E54D7FB6F}" name="PivotTable11" cacheId="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earliest_admission_date">
  <location ref="G93:G94" firstHeaderRow="1" firstDataRow="1" firstDataCol="1"/>
  <pivotFields count="2">
    <pivotField axis="axisRow" allDrilled="1" subtotalTop="0" showAll="0" dataSourceSort="1" defaultSubtotal="0" defaultAttributeDrillState="1">
      <items count="1">
        <item x="0"/>
      </items>
    </pivotField>
    <pivotField allDrilled="1" subtotalTop="0" showAll="0" dataSourceSort="1" defaultSubtotal="0" defaultAttributeDrillState="1"/>
  </pivotFields>
  <rowFields count="1">
    <field x="0"/>
  </rowFields>
  <rowItems count="1">
    <i>
      <x/>
    </i>
  </rowItem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3]"/>
        <x15:activeTabTopLevelEntity name="[Table4]"/>
        <x15:activeTabTopLevelEntity name="[Table5]"/>
        <x15:activeTabTopLevelEntity name="[Table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8686CB-05F2-42EE-A3B6-220288E8BADD}" name="PivotTable12"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97:E98"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Count of patient_id" fld="2" subtotal="count" baseField="0" baseItem="0"/>
    <dataField name="Distinct Count of admission_date" fld="0" subtotal="count" baseField="0" baseItem="0">
      <extLst>
        <ext xmlns:x15="http://schemas.microsoft.com/office/spreadsheetml/2010/11/main" uri="{FABC7310-3BB5-11E1-824E-6D434824019B}">
          <x15:dataField isCountDistinct="1"/>
        </ext>
      </extLst>
    </dataField>
    <dataField name="Average of weight" fld="1" subtotal="average" baseField="0" baseItem="0" numFmtId="165"/>
    <dataField name="Count of AVG_MAIN" fld="3" subtotal="count" baseField="0" baseItem="0"/>
  </dataFields>
  <formats count="1">
    <format dxfId="16">
      <pivotArea outline="0" collapsedLevelsAreSubtotals="1" fieldPosition="0">
        <references count="1">
          <reference field="4294967294" count="1" selected="0">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1A6B41-BE68-4698-B2EA-A1DFCF9041F2}" name="PivotTable8" cacheId="1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Average_bp">
  <location ref="J104:L181" firstHeaderRow="0" firstDataRow="1" firstDataCol="1"/>
  <pivotFields count="4">
    <pivotField axis="axisRow"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rowItems>
  <colFields count="1">
    <field x="-2"/>
  </colFields>
  <colItems count="2">
    <i>
      <x/>
    </i>
    <i i="1">
      <x v="1"/>
    </i>
  </colItems>
  <dataFields count="2">
    <dataField name="Average of systolic" fld="1" subtotal="average" baseField="0" baseItem="0"/>
    <dataField name="Average of diastolic" fld="2" subtotal="average" baseField="0" baseItem="0"/>
  </dataFields>
  <formats count="1">
    <format dxfId="17">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3]"/>
        <x15:activeTabTopLevelEntity name="[Table4]"/>
        <x15:activeTabTopLevelEntity name="[Table5]"/>
        <x15:activeTabTopLevelEntity name="[Table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C140A6-BD73-495D-B7AB-D3B242394808}" name="PivotTable4"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B50:E62" firstHeaderRow="0" firstDataRow="1" firstDataCol="1"/>
  <pivotFields count="5">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t="grand">
      <x/>
    </i>
  </rowItems>
  <colFields count="1">
    <field x="-2"/>
  </colFields>
  <colItems count="3">
    <i>
      <x/>
    </i>
    <i i="1">
      <x v="1"/>
    </i>
    <i i="2">
      <x v="2"/>
    </i>
  </colItems>
  <dataFields count="3">
    <dataField name="Average of systolic" fld="1" subtotal="average" baseField="0" baseItem="0"/>
    <dataField name="Average of diastolic" fld="2" subtotal="average" baseField="0" baseItem="0"/>
    <dataField name="Average of weight" fld="3" subtotal="average" baseField="0" baseItem="0"/>
  </dataFields>
  <formats count="1">
    <format dxfId="18">
      <pivotArea outline="0" collapsedLevelsAreSubtotals="1" fieldPosition="0"/>
    </format>
  </formats>
  <chartFormats count="3">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6E19EB-5D08-40B5-AEC8-F213251CDDB4}" name="PivotTable5" cacheId="0" applyNumberFormats="0" applyBorderFormats="0" applyFontFormats="0" applyPatternFormats="0" applyAlignmentFormats="0" applyWidthHeightFormats="1" dataCaption="Values" updatedVersion="8" minRefreshableVersion="3" useAutoFormatting="1" subtotalHiddenItems="1" colGrandTotals="0" itemPrintTitles="1" createdVersion="8" indent="0" outline="1" outlineData="1" multipleFieldFilters="0" chartFormat="9">
  <location ref="B70:D83" firstHeaderRow="1" firstDataRow="2" firstDataCol="1"/>
  <pivotFields count="4">
    <pivotField axis="axisRow" allDrilled="1" subtotalTop="0" showAll="0" dataSourceSort="1" defaultSubtotal="0" defaultAttributeDrillState="1">
      <items count="11">
        <item x="0"/>
        <item x="1"/>
        <item x="2"/>
        <item x="3"/>
        <item x="4"/>
        <item x="5"/>
        <item x="6"/>
        <item x="7"/>
        <item x="8"/>
        <item x="9"/>
        <item x="10"/>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t="grand">
      <x/>
    </i>
  </rowItems>
  <colFields count="1">
    <field x="1"/>
  </colFields>
  <colItems count="2">
    <i>
      <x/>
    </i>
    <i>
      <x v="1"/>
    </i>
  </colItems>
  <dataFields count="1">
    <dataField name="Count of gender" fld="2" subtotal="count" baseField="0" baseItem="0"/>
  </dataFields>
  <formats count="2">
    <format dxfId="20">
      <pivotArea outline="0" collapsedLevelsAreSubtotals="1" fieldPosition="0"/>
    </format>
    <format dxfId="19">
      <pivotArea outline="0" fieldPosition="0">
        <references count="1">
          <reference field="4294967294" count="1">
            <x v="0"/>
          </reference>
        </references>
      </pivotArea>
    </format>
  </formats>
  <chartFormats count="9">
    <chartFormat chart="4" format="2" series="1">
      <pivotArea type="data" outline="0" fieldPosition="0">
        <references count="2">
          <reference field="4294967294" count="1" selected="0">
            <x v="0"/>
          </reference>
          <reference field="1" count="1" selected="0">
            <x v="0"/>
          </reference>
        </references>
      </pivotArea>
    </chartFormat>
    <chartFormat chart="4" format="3" series="1">
      <pivotArea type="data" outline="0" fieldPosition="0">
        <references count="2">
          <reference field="4294967294" count="1" selected="0">
            <x v="0"/>
          </reference>
          <reference field="1" count="1" selected="0">
            <x v="1"/>
          </reference>
        </references>
      </pivotArea>
    </chartFormat>
    <chartFormat chart="5" format="4" series="1">
      <pivotArea type="data" outline="0" fieldPosition="0">
        <references count="2">
          <reference field="4294967294" count="1" selected="0">
            <x v="0"/>
          </reference>
          <reference field="1" count="1" selected="0">
            <x v="0"/>
          </reference>
        </references>
      </pivotArea>
    </chartFormat>
    <chartFormat chart="5" format="5" series="1">
      <pivotArea type="data" outline="0" fieldPosition="0">
        <references count="2">
          <reference field="4294967294" count="1" selected="0">
            <x v="0"/>
          </reference>
          <reference field="1" count="1" selected="0">
            <x v="1"/>
          </reference>
        </references>
      </pivotArea>
    </chartFormat>
    <chartFormat chart="5" format="6">
      <pivotArea type="data" outline="0" fieldPosition="0">
        <references count="3">
          <reference field="4294967294" count="1" selected="0">
            <x v="0"/>
          </reference>
          <reference field="0" count="1" selected="0">
            <x v="3"/>
          </reference>
          <reference field="1" count="1" selected="0">
            <x v="1"/>
          </reference>
        </references>
      </pivotArea>
    </chartFormat>
    <chartFormat chart="7" format="10" series="1">
      <pivotArea type="data" outline="0" fieldPosition="0">
        <references count="2">
          <reference field="4294967294" count="1" selected="0">
            <x v="0"/>
          </reference>
          <reference field="1" count="1" selected="0">
            <x v="0"/>
          </reference>
        </references>
      </pivotArea>
    </chartFormat>
    <chartFormat chart="7" format="11" series="1">
      <pivotArea type="data" outline="0" fieldPosition="0">
        <references count="2">
          <reference field="4294967294" count="1" selected="0">
            <x v="0"/>
          </reference>
          <reference field="1" count="1" selected="0">
            <x v="1"/>
          </reference>
        </references>
      </pivotArea>
    </chartFormat>
    <chartFormat chart="7" format="12">
      <pivotArea type="data" outline="0" fieldPosition="0">
        <references count="3">
          <reference field="4294967294" count="1" selected="0">
            <x v="0"/>
          </reference>
          <reference field="0" count="1" selected="0">
            <x v="3"/>
          </reference>
          <reference field="1" count="1" selected="0">
            <x v="1"/>
          </reference>
        </references>
      </pivotArea>
    </chartFormat>
    <chartFormat chart="5" format="7"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F18136E-C59F-4615-B700-91AD4D2A3D00}" name="PivotTable1"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B4:C12" firstHeaderRow="1" firstDataRow="1" firstDataCol="1"/>
  <pivotFields count="2">
    <pivotField axis="axisRow" allDrilled="1" subtotalTop="0" showAll="0" sortType="ascending" defaultSubtotal="0" defaultAttributeDrillState="1">
      <items count="13">
        <item x="7"/>
        <item x="8"/>
        <item x="9"/>
        <item x="10"/>
        <item x="11"/>
        <item x="12"/>
        <item x="0"/>
        <item x="1"/>
        <item x="2"/>
        <item x="3"/>
        <item x="4"/>
        <item x="5"/>
        <item x="6"/>
      </items>
    </pivotField>
    <pivotField dataField="1" subtotalTop="0" showAll="0" defaultSubtotal="0"/>
  </pivotFields>
  <rowFields count="1">
    <field x="0"/>
  </rowFields>
  <rowItems count="8">
    <i>
      <x v="6"/>
    </i>
    <i>
      <x v="7"/>
    </i>
    <i>
      <x v="8"/>
    </i>
    <i>
      <x v="9"/>
    </i>
    <i>
      <x v="10"/>
    </i>
    <i>
      <x v="11"/>
    </i>
    <i>
      <x v="12"/>
    </i>
    <i t="grand">
      <x/>
    </i>
  </rowItems>
  <colItems count="1">
    <i/>
  </colItems>
  <dataFields count="1">
    <dataField name="Count of patient_id" fld="1" subtotal="count" baseField="0" baseItem="0"/>
  </dataFields>
  <chartFormats count="40">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0" count="1" selected="0">
            <x v="11"/>
          </reference>
        </references>
      </pivotArea>
    </chartFormat>
    <chartFormat chart="4" format="16">
      <pivotArea type="data" outline="0" fieldPosition="0">
        <references count="2">
          <reference field="4294967294" count="1" selected="0">
            <x v="0"/>
          </reference>
          <reference field="0" count="1" selected="0">
            <x v="10"/>
          </reference>
        </references>
      </pivotArea>
    </chartFormat>
    <chartFormat chart="4" format="17">
      <pivotArea type="data" outline="0" fieldPosition="0">
        <references count="2">
          <reference field="4294967294" count="1" selected="0">
            <x v="0"/>
          </reference>
          <reference field="0" count="1" selected="0">
            <x v="9"/>
          </reference>
        </references>
      </pivotArea>
    </chartFormat>
    <chartFormat chart="4" format="18">
      <pivotArea type="data" outline="0" fieldPosition="0">
        <references count="2">
          <reference field="4294967294" count="1" selected="0">
            <x v="0"/>
          </reference>
          <reference field="0" count="1" selected="0">
            <x v="8"/>
          </reference>
        </references>
      </pivotArea>
    </chartFormat>
    <chartFormat chart="4" format="19">
      <pivotArea type="data" outline="0" fieldPosition="0">
        <references count="2">
          <reference field="4294967294" count="1" selected="0">
            <x v="0"/>
          </reference>
          <reference field="0" count="1" selected="0">
            <x v="7"/>
          </reference>
        </references>
      </pivotArea>
    </chartFormat>
    <chartFormat chart="4" format="20">
      <pivotArea type="data" outline="0" fieldPosition="0">
        <references count="2">
          <reference field="4294967294" count="1" selected="0">
            <x v="0"/>
          </reference>
          <reference field="0" count="1" selected="0">
            <x v="6"/>
          </reference>
        </references>
      </pivotArea>
    </chartFormat>
    <chartFormat chart="6" format="29" series="1">
      <pivotArea type="data" outline="0" fieldPosition="0">
        <references count="1">
          <reference field="4294967294" count="1" selected="0">
            <x v="0"/>
          </reference>
        </references>
      </pivotArea>
    </chartFormat>
    <chartFormat chart="6" format="30">
      <pivotArea type="data" outline="0" fieldPosition="0">
        <references count="2">
          <reference field="4294967294" count="1" selected="0">
            <x v="0"/>
          </reference>
          <reference field="0" count="1" selected="0">
            <x v="1048832"/>
          </reference>
        </references>
      </pivotArea>
    </chartFormat>
    <chartFormat chart="6" format="31">
      <pivotArea type="data" outline="0" fieldPosition="0">
        <references count="2">
          <reference field="4294967294" count="1" selected="0">
            <x v="0"/>
          </reference>
          <reference field="0" count="1" selected="0">
            <x v="11"/>
          </reference>
        </references>
      </pivotArea>
    </chartFormat>
    <chartFormat chart="6" format="32">
      <pivotArea type="data" outline="0" fieldPosition="0">
        <references count="2">
          <reference field="4294967294" count="1" selected="0">
            <x v="0"/>
          </reference>
          <reference field="0" count="1" selected="0">
            <x v="10"/>
          </reference>
        </references>
      </pivotArea>
    </chartFormat>
    <chartFormat chart="6" format="33">
      <pivotArea type="data" outline="0" fieldPosition="0">
        <references count="2">
          <reference field="4294967294" count="1" selected="0">
            <x v="0"/>
          </reference>
          <reference field="0" count="1" selected="0">
            <x v="9"/>
          </reference>
        </references>
      </pivotArea>
    </chartFormat>
    <chartFormat chart="6" format="34">
      <pivotArea type="data" outline="0" fieldPosition="0">
        <references count="2">
          <reference field="4294967294" count="1" selected="0">
            <x v="0"/>
          </reference>
          <reference field="0" count="1" selected="0">
            <x v="8"/>
          </reference>
        </references>
      </pivotArea>
    </chartFormat>
    <chartFormat chart="6" format="35">
      <pivotArea type="data" outline="0" fieldPosition="0">
        <references count="2">
          <reference field="4294967294" count="1" selected="0">
            <x v="0"/>
          </reference>
          <reference field="0" count="1" selected="0">
            <x v="7"/>
          </reference>
        </references>
      </pivotArea>
    </chartFormat>
    <chartFormat chart="6" format="36">
      <pivotArea type="data" outline="0" fieldPosition="0">
        <references count="2">
          <reference field="4294967294" count="1" selected="0">
            <x v="0"/>
          </reference>
          <reference field="0" count="1" selected="0">
            <x v="6"/>
          </reference>
        </references>
      </pivotArea>
    </chartFormat>
    <chartFormat chart="7" format="37" series="1">
      <pivotArea type="data" outline="0" fieldPosition="0">
        <references count="1">
          <reference field="4294967294" count="1" selected="0">
            <x v="0"/>
          </reference>
        </references>
      </pivotArea>
    </chartFormat>
    <chartFormat chart="7" format="38">
      <pivotArea type="data" outline="0" fieldPosition="0">
        <references count="2">
          <reference field="4294967294" count="1" selected="0">
            <x v="0"/>
          </reference>
          <reference field="0" count="1" selected="0">
            <x v="1048832"/>
          </reference>
        </references>
      </pivotArea>
    </chartFormat>
    <chartFormat chart="7" format="39">
      <pivotArea type="data" outline="0" fieldPosition="0">
        <references count="2">
          <reference field="4294967294" count="1" selected="0">
            <x v="0"/>
          </reference>
          <reference field="0" count="1" selected="0">
            <x v="11"/>
          </reference>
        </references>
      </pivotArea>
    </chartFormat>
    <chartFormat chart="7" format="40">
      <pivotArea type="data" outline="0" fieldPosition="0">
        <references count="2">
          <reference field="4294967294" count="1" selected="0">
            <x v="0"/>
          </reference>
          <reference field="0" count="1" selected="0">
            <x v="10"/>
          </reference>
        </references>
      </pivotArea>
    </chartFormat>
    <chartFormat chart="7" format="41">
      <pivotArea type="data" outline="0" fieldPosition="0">
        <references count="2">
          <reference field="4294967294" count="1" selected="0">
            <x v="0"/>
          </reference>
          <reference field="0" count="1" selected="0">
            <x v="9"/>
          </reference>
        </references>
      </pivotArea>
    </chartFormat>
    <chartFormat chart="7" format="42">
      <pivotArea type="data" outline="0" fieldPosition="0">
        <references count="2">
          <reference field="4294967294" count="1" selected="0">
            <x v="0"/>
          </reference>
          <reference field="0" count="1" selected="0">
            <x v="8"/>
          </reference>
        </references>
      </pivotArea>
    </chartFormat>
    <chartFormat chart="7" format="43">
      <pivotArea type="data" outline="0" fieldPosition="0">
        <references count="2">
          <reference field="4294967294" count="1" selected="0">
            <x v="0"/>
          </reference>
          <reference field="0" count="1" selected="0">
            <x v="7"/>
          </reference>
        </references>
      </pivotArea>
    </chartFormat>
    <chartFormat chart="7" format="44">
      <pivotArea type="data" outline="0" fieldPosition="0">
        <references count="2">
          <reference field="4294967294" count="1" selected="0">
            <x v="0"/>
          </reference>
          <reference field="0" count="1" selected="0">
            <x v="6"/>
          </reference>
        </references>
      </pivotArea>
    </chartFormat>
    <chartFormat chart="4" format="21">
      <pivotArea type="data" outline="0" fieldPosition="0">
        <references count="2">
          <reference field="4294967294" count="1" selected="0">
            <x v="0"/>
          </reference>
          <reference field="0" count="1" selected="0">
            <x v="1048832"/>
          </reference>
        </references>
      </pivotArea>
    </chartFormat>
    <chartFormat chart="4" format="22">
      <pivotArea type="data" outline="0" fieldPosition="0">
        <references count="2">
          <reference field="4294967294" count="1" selected="0">
            <x v="0"/>
          </reference>
          <reference field="0" count="1" selected="0">
            <x v="1048832"/>
          </reference>
        </references>
      </pivotArea>
    </chartFormat>
    <chartFormat chart="4" format="23">
      <pivotArea type="data" outline="0" fieldPosition="0">
        <references count="2">
          <reference field="4294967294" count="1" selected="0">
            <x v="0"/>
          </reference>
          <reference field="0" count="1" selected="0">
            <x v="5"/>
          </reference>
        </references>
      </pivotArea>
    </chartFormat>
    <chartFormat chart="4" format="24">
      <pivotArea type="data" outline="0" fieldPosition="0">
        <references count="2">
          <reference field="4294967294" count="1" selected="0">
            <x v="0"/>
          </reference>
          <reference field="0" count="1" selected="0">
            <x v="4"/>
          </reference>
        </references>
      </pivotArea>
    </chartFormat>
    <chartFormat chart="4" format="25">
      <pivotArea type="data" outline="0" fieldPosition="0">
        <references count="2">
          <reference field="4294967294" count="1" selected="0">
            <x v="0"/>
          </reference>
          <reference field="0" count="1" selected="0">
            <x v="3"/>
          </reference>
        </references>
      </pivotArea>
    </chartFormat>
    <chartFormat chart="4" format="26">
      <pivotArea type="data" outline="0" fieldPosition="0">
        <references count="2">
          <reference field="4294967294" count="1" selected="0">
            <x v="0"/>
          </reference>
          <reference field="0" count="1" selected="0">
            <x v="2"/>
          </reference>
        </references>
      </pivotArea>
    </chartFormat>
    <chartFormat chart="4" format="27">
      <pivotArea type="data" outline="0" fieldPosition="0">
        <references count="2">
          <reference field="4294967294" count="1" selected="0">
            <x v="0"/>
          </reference>
          <reference field="0" count="1" selected="0">
            <x v="1"/>
          </reference>
        </references>
      </pivotArea>
    </chartFormat>
    <chartFormat chart="4" format="28">
      <pivotArea type="data" outline="0" fieldPosition="0">
        <references count="2">
          <reference field="4294967294" count="1" selected="0">
            <x v="0"/>
          </reference>
          <reference field="0" count="1" selected="0">
            <x v="0"/>
          </reference>
        </references>
      </pivotArea>
    </chartFormat>
    <chartFormat chart="7" format="45">
      <pivotArea type="data" outline="0" fieldPosition="0">
        <references count="2">
          <reference field="4294967294" count="1" selected="0">
            <x v="0"/>
          </reference>
          <reference field="0" count="1" selected="0">
            <x v="1048832"/>
          </reference>
        </references>
      </pivotArea>
    </chartFormat>
    <chartFormat chart="7" format="46">
      <pivotArea type="data" outline="0" fieldPosition="0">
        <references count="2">
          <reference field="4294967294" count="1" selected="0">
            <x v="0"/>
          </reference>
          <reference field="0" count="1" selected="0">
            <x v="5"/>
          </reference>
        </references>
      </pivotArea>
    </chartFormat>
    <chartFormat chart="7" format="47">
      <pivotArea type="data" outline="0" fieldPosition="0">
        <references count="2">
          <reference field="4294967294" count="1" selected="0">
            <x v="0"/>
          </reference>
          <reference field="0" count="1" selected="0">
            <x v="4"/>
          </reference>
        </references>
      </pivotArea>
    </chartFormat>
    <chartFormat chart="7" format="48">
      <pivotArea type="data" outline="0" fieldPosition="0">
        <references count="2">
          <reference field="4294967294" count="1" selected="0">
            <x v="0"/>
          </reference>
          <reference field="0" count="1" selected="0">
            <x v="3"/>
          </reference>
        </references>
      </pivotArea>
    </chartFormat>
    <chartFormat chart="7" format="49">
      <pivotArea type="data" outline="0" fieldPosition="0">
        <references count="2">
          <reference field="4294967294" count="1" selected="0">
            <x v="0"/>
          </reference>
          <reference field="0" count="1" selected="0">
            <x v="2"/>
          </reference>
        </references>
      </pivotArea>
    </chartFormat>
    <chartFormat chart="7" format="50">
      <pivotArea type="data" outline="0" fieldPosition="0">
        <references count="2">
          <reference field="4294967294" count="1" selected="0">
            <x v="0"/>
          </reference>
          <reference field="0" count="1" selected="0">
            <x v="1"/>
          </reference>
        </references>
      </pivotArea>
    </chartFormat>
    <chartFormat chart="7" format="51">
      <pivotArea type="data" outline="0" fieldPosition="0">
        <references count="2">
          <reference field="4294967294" count="1" selected="0">
            <x v="0"/>
          </reference>
          <reference field="0" count="1" selected="0">
            <x v="0"/>
          </reference>
        </references>
      </pivotArea>
    </chartFormat>
    <chartFormat chart="7" format="52">
      <pivotArea type="data" outline="0" fieldPosition="0">
        <references count="2">
          <reference field="4294967294" count="1" selected="0">
            <x v="0"/>
          </reference>
          <reference field="0" count="1" selected="0">
            <x v="12"/>
          </reference>
        </references>
      </pivotArea>
    </chartFormat>
    <chartFormat chart="4" format="29">
      <pivotArea type="data" outline="0" fieldPosition="0">
        <references count="2">
          <reference field="4294967294" count="1" selected="0">
            <x v="0"/>
          </reference>
          <reference field="0" count="1" selected="0">
            <x v="12"/>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A0438B-D7EE-451A-948C-006DFD7E59F7}" name="PivotTable3"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B37:E44" firstHeaderRow="1" firstDataRow="2" firstDataCol="1"/>
  <pivotFields count="4">
    <pivotField axis="axisRow" allDrilled="1"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6">
    <i>
      <x/>
    </i>
    <i>
      <x v="1"/>
    </i>
    <i>
      <x v="3"/>
    </i>
    <i>
      <x v="4"/>
    </i>
    <i>
      <x v="2"/>
    </i>
    <i t="grand">
      <x/>
    </i>
  </rowItems>
  <colFields count="1">
    <field x="2"/>
  </colFields>
  <colItems count="3">
    <i>
      <x/>
    </i>
    <i>
      <x v="1"/>
    </i>
    <i t="grand">
      <x/>
    </i>
  </colItems>
  <dataFields count="1">
    <dataField name="Count of blood_pressure" fld="1" subtotal="count" baseField="0" baseItem="0"/>
  </dataFields>
  <formats count="2">
    <format dxfId="22">
      <pivotArea outline="0" collapsedLevelsAreSubtotals="1" fieldPosition="0"/>
    </format>
    <format dxfId="21">
      <pivotArea outline="0" fieldPosition="0">
        <references count="1">
          <reference field="4294967294" count="1">
            <x v="0"/>
          </reference>
        </references>
      </pivotArea>
    </format>
  </formats>
  <chartFormats count="4">
    <chartFormat chart="10" format="4" series="1">
      <pivotArea type="data" outline="0" fieldPosition="0">
        <references count="2">
          <reference field="4294967294" count="1" selected="0">
            <x v="0"/>
          </reference>
          <reference field="2" count="1" selected="0">
            <x v="0"/>
          </reference>
        </references>
      </pivotArea>
    </chartFormat>
    <chartFormat chart="10" format="5" series="1">
      <pivotArea type="data" outline="0" fieldPosition="0">
        <references count="2">
          <reference field="4294967294" count="1" selected="0">
            <x v="0"/>
          </reference>
          <reference field="2" count="1" selected="0">
            <x v="1"/>
          </reference>
        </references>
      </pivotArea>
    </chartFormat>
    <chartFormat chart="12" format="8" series="1">
      <pivotArea type="data" outline="0" fieldPosition="0">
        <references count="2">
          <reference field="4294967294" count="1" selected="0">
            <x v="0"/>
          </reference>
          <reference field="2" count="1" selected="0">
            <x v="0"/>
          </reference>
        </references>
      </pivotArea>
    </chartFormat>
    <chartFormat chart="12" format="9" series="1">
      <pivotArea type="data" outline="0" fieldPosition="0">
        <references count="2">
          <reference field="4294967294" count="1" selected="0">
            <x v="0"/>
          </reference>
          <reference field="2"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16CC77D-887D-414B-85BE-E7D908A08FDF}" name="PivotTable2"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B17:C29" firstHeaderRow="1" firstDataRow="1" firstDataCol="1"/>
  <pivotFields count="3">
    <pivotField allDrilled="1" subtotalTop="0" showAll="0" sortType="descending" defaultSubtotal="0" defaultAttributeDrillState="1">
      <items count="6">
        <item x="5"/>
        <item x="4"/>
        <item x="3"/>
        <item x="2"/>
        <item x="1"/>
        <item x="0"/>
      </items>
    </pivotField>
    <pivotField dataField="1" subtotalTop="0" showAll="0" defaultSubtotal="0"/>
    <pivotField axis="axisRow" allDrilled="1"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s>
  <rowFields count="1">
    <field x="2"/>
  </rowFields>
  <rowItems count="12">
    <i>
      <x v="4"/>
    </i>
    <i>
      <x v="5"/>
    </i>
    <i>
      <x v="2"/>
    </i>
    <i>
      <x v="3"/>
    </i>
    <i>
      <x/>
    </i>
    <i>
      <x v="9"/>
    </i>
    <i>
      <x v="7"/>
    </i>
    <i>
      <x v="6"/>
    </i>
    <i>
      <x v="10"/>
    </i>
    <i>
      <x v="8"/>
    </i>
    <i>
      <x v="1"/>
    </i>
    <i t="grand">
      <x/>
    </i>
  </rowItems>
  <colItems count="1">
    <i/>
  </colItems>
  <dataFields count="1">
    <dataField name="Count of patient_id" fld="1" subtotal="count" baseField="0" baseItem="0"/>
  </dataFields>
  <chartFormats count="3">
    <chartFormat chart="2"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D9E936-7B98-4CBA-88EC-9580656D6A51}" name="PivotTable13"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99:G220" firstHeaderRow="1" firstDataRow="1" firstDataCol="1"/>
  <pivotFields count="4">
    <pivotField axis="axisRow" allDrilled="1" subtotalTop="0" showAll="0" sortType="descending" defaultSubtotal="0" defaultAttributeDrillState="1">
      <items count="60">
        <item s="1" x="59"/>
        <item s="1" x="58"/>
        <item s="1" x="57"/>
        <item s="1" x="56"/>
        <item s="1" x="55"/>
        <item s="1" x="54"/>
        <item s="1" x="53"/>
        <item s="1" x="52"/>
        <item s="1" x="51"/>
        <item s="1" x="50"/>
        <item s="1" x="49"/>
        <item s="1" x="48"/>
        <item s="1" x="47"/>
        <item s="1" x="46"/>
        <item s="1" x="45"/>
        <item s="1" x="44"/>
        <item s="1" x="43"/>
        <item s="1" x="42"/>
        <item s="1" x="41"/>
        <item s="1" x="40"/>
        <item s="1" x="39"/>
        <item s="1" x="38"/>
        <item s="1" x="37"/>
        <item s="1" x="36"/>
        <item s="1" x="35"/>
        <item s="1" x="34"/>
        <item s="1" x="33"/>
        <item s="1" x="32"/>
        <item s="1" x="31"/>
        <item s="1" x="30"/>
        <item s="1" x="29"/>
        <item s="1" x="28"/>
        <item s="1" x="27"/>
        <item s="1" x="26"/>
        <item s="1" x="25"/>
        <item s="1" x="24"/>
        <item s="1" x="23"/>
        <item s="1" x="22"/>
        <item s="1" x="21"/>
        <item s="1" x="20"/>
        <item s="1" x="19"/>
        <item s="1" x="18"/>
        <item s="1" x="17"/>
        <item s="1" x="16"/>
        <item s="1" x="15"/>
        <item s="1" x="14"/>
        <item s="1" x="13"/>
        <item s="1" x="12"/>
        <item s="1" x="11"/>
        <item s="1" x="10"/>
        <item s="1" x="9"/>
        <item s="1" x="8"/>
        <item s="1" x="7"/>
        <item s="1" x="6"/>
        <item s="1" x="5"/>
        <item s="1" x="4"/>
        <item s="1" x="3"/>
        <item s="1" x="2"/>
        <item s="1" x="1"/>
        <item s="1" x="0"/>
      </items>
    </pivotField>
    <pivotField dataField="1" subtotalTop="0" showAll="0" defaultSubtotal="0"/>
    <pivotField axis="axisRow" allDrilled="1" subtotalTop="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pivotField>
    <pivotField allDrilled="1" subtotalTop="0" showAll="0" dataSourceSort="1" defaultSubtotal="0" defaultAttributeDrillState="1"/>
  </pivotFields>
  <rowFields count="2">
    <field x="0"/>
    <field x="2"/>
  </rowFields>
  <rowItems count="121">
    <i>
      <x/>
    </i>
    <i r="1">
      <x v="37"/>
    </i>
    <i>
      <x v="1"/>
    </i>
    <i r="1">
      <x v="36"/>
    </i>
    <i>
      <x v="2"/>
    </i>
    <i r="1">
      <x v="35"/>
    </i>
    <i>
      <x v="3"/>
    </i>
    <i r="1">
      <x v="35"/>
    </i>
    <i>
      <x v="4"/>
    </i>
    <i r="1">
      <x v="34"/>
    </i>
    <i>
      <x v="5"/>
    </i>
    <i r="1">
      <x v="34"/>
    </i>
    <i>
      <x v="6"/>
    </i>
    <i r="1">
      <x v="33"/>
    </i>
    <i>
      <x v="7"/>
    </i>
    <i r="1">
      <x v="33"/>
    </i>
    <i>
      <x v="8"/>
    </i>
    <i r="1">
      <x v="32"/>
    </i>
    <i>
      <x v="9"/>
    </i>
    <i r="1">
      <x v="32"/>
    </i>
    <i>
      <x v="10"/>
    </i>
    <i r="1">
      <x v="31"/>
    </i>
    <i>
      <x v="11"/>
    </i>
    <i r="1">
      <x v="30"/>
    </i>
    <i>
      <x v="12"/>
    </i>
    <i r="1">
      <x v="29"/>
    </i>
    <i>
      <x v="13"/>
    </i>
    <i r="1">
      <x v="28"/>
    </i>
    <i>
      <x v="14"/>
    </i>
    <i r="1">
      <x v="28"/>
    </i>
    <i>
      <x v="15"/>
    </i>
    <i r="1">
      <x v="28"/>
    </i>
    <i>
      <x v="16"/>
    </i>
    <i r="1">
      <x v="28"/>
    </i>
    <i>
      <x v="17"/>
    </i>
    <i r="1">
      <x v="27"/>
    </i>
    <i>
      <x v="18"/>
    </i>
    <i r="1">
      <x v="26"/>
    </i>
    <i>
      <x v="19"/>
    </i>
    <i r="1">
      <x v="26"/>
    </i>
    <i>
      <x v="20"/>
    </i>
    <i r="1">
      <x v="25"/>
    </i>
    <i>
      <x v="21"/>
    </i>
    <i r="1">
      <x v="24"/>
    </i>
    <i>
      <x v="22"/>
    </i>
    <i r="1">
      <x v="24"/>
    </i>
    <i>
      <x v="23"/>
    </i>
    <i r="1">
      <x v="23"/>
    </i>
    <i>
      <x v="24"/>
    </i>
    <i r="1">
      <x v="23"/>
    </i>
    <i>
      <x v="25"/>
    </i>
    <i r="1">
      <x v="22"/>
    </i>
    <i>
      <x v="26"/>
    </i>
    <i r="1">
      <x v="21"/>
    </i>
    <i>
      <x v="27"/>
    </i>
    <i r="1">
      <x v="20"/>
    </i>
    <i>
      <x v="28"/>
    </i>
    <i r="1">
      <x v="19"/>
    </i>
    <i>
      <x v="29"/>
    </i>
    <i r="1">
      <x v="19"/>
    </i>
    <i>
      <x v="30"/>
    </i>
    <i r="1">
      <x v="19"/>
    </i>
    <i>
      <x v="31"/>
    </i>
    <i r="1">
      <x v="18"/>
    </i>
    <i>
      <x v="32"/>
    </i>
    <i r="1">
      <x v="17"/>
    </i>
    <i>
      <x v="33"/>
    </i>
    <i r="1">
      <x v="16"/>
    </i>
    <i>
      <x v="34"/>
    </i>
    <i r="1">
      <x v="16"/>
    </i>
    <i>
      <x v="35"/>
    </i>
    <i r="1">
      <x v="15"/>
    </i>
    <i>
      <x v="36"/>
    </i>
    <i r="1">
      <x v="15"/>
    </i>
    <i>
      <x v="37"/>
    </i>
    <i r="1">
      <x v="14"/>
    </i>
    <i>
      <x v="38"/>
    </i>
    <i r="1">
      <x v="14"/>
    </i>
    <i>
      <x v="39"/>
    </i>
    <i r="1">
      <x v="13"/>
    </i>
    <i>
      <x v="40"/>
    </i>
    <i r="1">
      <x v="12"/>
    </i>
    <i>
      <x v="41"/>
    </i>
    <i r="1">
      <x v="11"/>
    </i>
    <i>
      <x v="42"/>
    </i>
    <i r="1">
      <x v="11"/>
    </i>
    <i>
      <x v="43"/>
    </i>
    <i r="1">
      <x v="11"/>
    </i>
    <i>
      <x v="44"/>
    </i>
    <i r="1">
      <x v="10"/>
    </i>
    <i>
      <x v="45"/>
    </i>
    <i r="1">
      <x v="10"/>
    </i>
    <i>
      <x v="46"/>
    </i>
    <i r="1">
      <x v="9"/>
    </i>
    <i>
      <x v="47"/>
    </i>
    <i r="1">
      <x v="8"/>
    </i>
    <i>
      <x v="48"/>
    </i>
    <i r="1">
      <x v="7"/>
    </i>
    <i>
      <x v="49"/>
    </i>
    <i r="1">
      <x v="6"/>
    </i>
    <i>
      <x v="50"/>
    </i>
    <i r="1">
      <x v="5"/>
    </i>
    <i>
      <x v="51"/>
    </i>
    <i r="1">
      <x v="5"/>
    </i>
    <i>
      <x v="52"/>
    </i>
    <i r="1">
      <x v="4"/>
    </i>
    <i>
      <x v="53"/>
    </i>
    <i r="1">
      <x v="3"/>
    </i>
    <i>
      <x v="54"/>
    </i>
    <i r="1">
      <x v="2"/>
    </i>
    <i>
      <x v="55"/>
    </i>
    <i r="1">
      <x v="2"/>
    </i>
    <i>
      <x v="56"/>
    </i>
    <i r="1">
      <x v="1"/>
    </i>
    <i>
      <x v="57"/>
    </i>
    <i r="1">
      <x v="1"/>
    </i>
    <i>
      <x v="58"/>
    </i>
    <i r="1">
      <x v="1"/>
    </i>
    <i>
      <x v="59"/>
    </i>
    <i r="1">
      <x/>
    </i>
    <i t="grand">
      <x/>
    </i>
  </rowItems>
  <colItems count="1">
    <i/>
  </colItems>
  <dataFields count="1">
    <dataField name="Count of admission_date"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6"/>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7D9E19-14F7-4EBF-81A1-854FB2E69E29}" name="PivotTable6"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7">
  <location ref="B63:E75" firstHeaderRow="1" firstDataRow="2" firstDataCol="1"/>
  <pivotFields count="5">
    <pivotField dataField="1" subtotalTop="0" showAll="0" defaultSubtotal="0"/>
    <pivotField allDrilled="1" subtotalTop="0" showAll="0" dataSourceSort="1" defaultSubtotal="0" defaultAttributeDrillState="1">
      <items count="39">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s>
    </pivotField>
    <pivotField axis="axisRow" allDrilled="1" subtotalTop="0" showAll="0" dataSourceSort="1" defaultSubtotal="0" defaultAttributeDrillState="1">
      <items count="10">
        <item s="1" x="0"/>
        <item s="1" x="1"/>
        <item s="1" x="2"/>
        <item s="1" x="3"/>
        <item s="1" x="4"/>
        <item s="1" x="5"/>
        <item s="1" x="6"/>
        <item s="1" x="7"/>
        <item s="1" x="8"/>
        <item s="1" x="9"/>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3"/>
  </colFields>
  <colItems count="3">
    <i>
      <x/>
    </i>
    <i>
      <x v="1"/>
    </i>
    <i t="grand">
      <x/>
    </i>
  </colItems>
  <dataFields count="1">
    <dataField name="Count of patient_id" fld="0" subtotal="count" showDataAs="percentOfRow" baseField="0" baseItem="0" numFmtId="167"/>
  </dataFields>
  <formats count="2">
    <format dxfId="3">
      <pivotArea outline="0" fieldPosition="0">
        <references count="1">
          <reference field="4294967294" count="1">
            <x v="0"/>
          </reference>
        </references>
      </pivotArea>
    </format>
    <format dxfId="2">
      <pivotArea outline="0" collapsedLevelsAreSubtotals="1" fieldPosition="0"/>
    </format>
  </formats>
  <chartFormats count="19">
    <chartFormat chart="4"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6" format="4" series="1">
      <pivotArea type="data" outline="0" fieldPosition="0">
        <references count="2">
          <reference field="4294967294" count="1" selected="0">
            <x v="0"/>
          </reference>
          <reference field="3" count="1" selected="0">
            <x v="0"/>
          </reference>
        </references>
      </pivotArea>
    </chartFormat>
    <chartFormat chart="16" format="5" series="1">
      <pivotArea type="data" outline="0" fieldPosition="0">
        <references count="2">
          <reference field="4294967294" count="1" selected="0">
            <x v="0"/>
          </reference>
          <reference field="3" count="1" selected="0">
            <x v="1"/>
          </reference>
        </references>
      </pivotArea>
    </chartFormat>
    <chartFormat chart="16" format="6">
      <pivotArea type="data" outline="0" fieldPosition="0">
        <references count="3">
          <reference field="4294967294" count="1" selected="0">
            <x v="0"/>
          </reference>
          <reference field="2" count="1" selected="0">
            <x v="9"/>
          </reference>
          <reference field="3" count="1" selected="0">
            <x v="0"/>
          </reference>
        </references>
      </pivotArea>
    </chartFormat>
    <chartFormat chart="16" format="7">
      <pivotArea type="data" outline="0" fieldPosition="0">
        <references count="3">
          <reference field="4294967294" count="1" selected="0">
            <x v="0"/>
          </reference>
          <reference field="2" count="1" selected="0">
            <x v="8"/>
          </reference>
          <reference field="3" count="1" selected="0">
            <x v="1"/>
          </reference>
        </references>
      </pivotArea>
    </chartFormat>
    <chartFormat chart="16" format="8">
      <pivotArea type="data" outline="0" fieldPosition="0">
        <references count="3">
          <reference field="4294967294" count="1" selected="0">
            <x v="0"/>
          </reference>
          <reference field="2" count="1" selected="0">
            <x v="7"/>
          </reference>
          <reference field="3" count="1" selected="0">
            <x v="0"/>
          </reference>
        </references>
      </pivotArea>
    </chartFormat>
    <chartFormat chart="16" format="9">
      <pivotArea type="data" outline="0" fieldPosition="0">
        <references count="3">
          <reference field="4294967294" count="1" selected="0">
            <x v="0"/>
          </reference>
          <reference field="2" count="1" selected="0">
            <x v="2"/>
          </reference>
          <reference field="3" count="1" selected="0">
            <x v="1"/>
          </reference>
        </references>
      </pivotArea>
    </chartFormat>
    <chartFormat chart="16" format="10">
      <pivotArea type="data" outline="0" fieldPosition="0">
        <references count="3">
          <reference field="4294967294" count="1" selected="0">
            <x v="0"/>
          </reference>
          <reference field="2" count="1" selected="0">
            <x v="5"/>
          </reference>
          <reference field="3" count="1" selected="0">
            <x v="1"/>
          </reference>
        </references>
      </pivotArea>
    </chartFormat>
    <chartFormat chart="16" format="11">
      <pivotArea type="data" outline="0" fieldPosition="0">
        <references count="3">
          <reference field="4294967294" count="1" selected="0">
            <x v="0"/>
          </reference>
          <reference field="2" count="1" selected="0">
            <x v="6"/>
          </reference>
          <reference field="3" count="1" selected="0">
            <x v="1"/>
          </reference>
        </references>
      </pivotArea>
    </chartFormat>
    <chartFormat chart="16" format="12">
      <pivotArea type="data" outline="0" fieldPosition="0">
        <references count="3">
          <reference field="4294967294" count="1" selected="0">
            <x v="0"/>
          </reference>
          <reference field="2" count="1" selected="0">
            <x v="3"/>
          </reference>
          <reference field="3" count="1" selected="0">
            <x v="1"/>
          </reference>
        </references>
      </pivotArea>
    </chartFormat>
    <chartFormat chart="16" format="13">
      <pivotArea type="data" outline="0" fieldPosition="0">
        <references count="3">
          <reference field="4294967294" count="1" selected="0">
            <x v="0"/>
          </reference>
          <reference field="2" count="1" selected="0">
            <x v="1"/>
          </reference>
          <reference field="3" count="1" selected="0">
            <x v="0"/>
          </reference>
        </references>
      </pivotArea>
    </chartFormat>
    <chartFormat chart="16" format="14">
      <pivotArea type="data" outline="0" fieldPosition="0">
        <references count="3">
          <reference field="4294967294" count="1" selected="0">
            <x v="0"/>
          </reference>
          <reference field="2" count="1" selected="0">
            <x v="1"/>
          </reference>
          <reference field="3" count="1" selected="0">
            <x v="1"/>
          </reference>
        </references>
      </pivotArea>
    </chartFormat>
    <chartFormat chart="16" format="15">
      <pivotArea type="data" outline="0" fieldPosition="0">
        <references count="3">
          <reference field="4294967294" count="1" selected="0">
            <x v="0"/>
          </reference>
          <reference field="2" count="1" selected="0">
            <x v="0"/>
          </reference>
          <reference field="3" count="1" selected="0">
            <x v="1"/>
          </reference>
        </references>
      </pivotArea>
    </chartFormat>
    <chartFormat chart="16" format="16">
      <pivotArea type="data" outline="0" fieldPosition="0">
        <references count="3">
          <reference field="4294967294" count="1" selected="0">
            <x v="0"/>
          </reference>
          <reference field="2" count="1" selected="0">
            <x v="6"/>
          </reference>
          <reference field="3" count="1" selected="0">
            <x v="0"/>
          </reference>
        </references>
      </pivotArea>
    </chartFormat>
    <chartFormat chart="16" format="17">
      <pivotArea type="data" outline="0" fieldPosition="0">
        <references count="3">
          <reference field="4294967294" count="1" selected="0">
            <x v="0"/>
          </reference>
          <reference field="2" count="1" selected="0">
            <x v="7"/>
          </reference>
          <reference field="3" count="1" selected="0">
            <x v="1"/>
          </reference>
        </references>
      </pivotArea>
    </chartFormat>
    <chartFormat chart="16" format="18">
      <pivotArea type="data" outline="0" fieldPosition="0">
        <references count="3">
          <reference field="4294967294" count="1" selected="0">
            <x v="0"/>
          </reference>
          <reference field="2" count="1" selected="0">
            <x v="8"/>
          </reference>
          <reference field="3" count="1" selected="0">
            <x v="0"/>
          </reference>
        </references>
      </pivotArea>
    </chartFormat>
    <chartFormat chart="16" format="19">
      <pivotArea type="data" outline="0" fieldPosition="0">
        <references count="3">
          <reference field="4294967294" count="1" selected="0">
            <x v="0"/>
          </reference>
          <reference field="2" count="1" selected="0">
            <x v="9"/>
          </reference>
          <reference field="3" count="1" selected="0">
            <x v="1"/>
          </reference>
        </references>
      </pivotArea>
    </chartFormat>
    <chartFormat chart="16" format="20">
      <pivotArea type="data" outline="0" fieldPosition="0">
        <references count="3">
          <reference field="4294967294" count="1" selected="0">
            <x v="0"/>
          </reference>
          <reference field="2" count="1" selected="0">
            <x v="4"/>
          </reference>
          <reference field="3"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61617C0-BDB0-4D01-8516-145A21B93017}" name="PivotTable4"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B54:C58" firstHeaderRow="1" firstDataRow="1" firstDataCol="1"/>
  <pivotFields count="5">
    <pivotField dataField="1" subtotalTop="0" showAll="0" defaultSubtotal="0"/>
    <pivotField allDrilled="1" subtotalTop="0" showAll="0" dataSourceSort="1" defaultSubtotal="0" defaultAttributeDrillState="1">
      <items count="39">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Count of patient_id" fld="0" subtotal="count" showDataAs="percentOfTotal" baseField="0" baseItem="0" numFmtId="10"/>
  </dataFields>
  <formats count="2">
    <format dxfId="5">
      <pivotArea outline="0" collapsedLevelsAreSubtotals="1" fieldPosition="0"/>
    </format>
    <format dxfId="4">
      <pivotArea outline="0" fieldPosition="0">
        <references count="1">
          <reference field="4294967294" count="1">
            <x v="0"/>
          </reference>
        </references>
      </pivotArea>
    </format>
  </formats>
  <chartFormats count="5">
    <chartFormat chart="4" format="3"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3" count="1" selected="0">
            <x v="0"/>
          </reference>
        </references>
      </pivotArea>
    </chartFormat>
    <chartFormat chart="12" format="14">
      <pivotArea type="data" outline="0" fieldPosition="0">
        <references count="2">
          <reference field="4294967294" count="1" selected="0">
            <x v="0"/>
          </reference>
          <reference field="3" count="1" selected="0">
            <x v="1"/>
          </reference>
        </references>
      </pivotArea>
    </chartFormat>
    <chartFormat chart="12" format="15">
      <pivotArea type="data" outline="0" fieldPosition="0">
        <references count="2">
          <reference field="4294967294" count="1" selected="0">
            <x v="0"/>
          </reference>
          <reference field="3" count="1" selected="0">
            <x v="2"/>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1">
      <autoFilter ref="A1">
        <filterColumn colId="0">
          <top10 val="4" filterVal="4"/>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D1479A7-FB64-4BDB-8C14-E1CEAEE097C4}" name="PivotTable3"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B39:G48" firstHeaderRow="1" firstDataRow="2" firstDataCol="1"/>
  <pivotFields count="4">
    <pivotField allDrilled="1" subtotalTop="0" showAll="0" dataSourceSort="1" defaultSubtotal="0" defaultAttributeDrillState="1">
      <items count="39">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s>
    </pivotField>
    <pivotField axis="axisCol" allDrilled="1" subtotalTop="0" showAll="0" measureFilter="1" dataSourceSort="1" defaultSubtotal="0" defaultAttributeDrillState="1">
      <items count="11">
        <item x="0"/>
        <item x="1"/>
        <item x="2"/>
        <item x="3"/>
        <item x="4"/>
        <item x="5"/>
        <item x="6"/>
        <item x="7"/>
        <item x="8"/>
        <item x="9"/>
        <item x="10"/>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2"/>
  </rowFields>
  <rowItems count="8">
    <i>
      <x/>
    </i>
    <i>
      <x v="1"/>
    </i>
    <i>
      <x v="2"/>
    </i>
    <i>
      <x v="3"/>
    </i>
    <i>
      <x v="4"/>
    </i>
    <i>
      <x v="5"/>
    </i>
    <i>
      <x v="6"/>
    </i>
    <i t="grand">
      <x/>
    </i>
  </rowItems>
  <colFields count="1">
    <field x="1"/>
  </colFields>
  <colItems count="5">
    <i>
      <x/>
    </i>
    <i>
      <x v="1"/>
    </i>
    <i>
      <x v="2"/>
    </i>
    <i>
      <x v="3"/>
    </i>
    <i t="grand">
      <x/>
    </i>
  </colItems>
  <dataFields count="1">
    <dataField name="Count of patient_id" fld="3" subtotal="count" baseField="0" baseItem="0"/>
  </dataFields>
  <formats count="2">
    <format dxfId="7">
      <pivotArea outline="0" collapsedLevelsAreSubtotals="1" fieldPosition="0"/>
    </format>
    <format dxfId="6">
      <pivotArea outline="0" collapsedLevelsAreSubtotals="1" fieldPosition="0"/>
    </format>
  </formats>
  <chartFormats count="22">
    <chartFormat chart="4" format="40" series="1">
      <pivotArea type="data" outline="0" fieldPosition="0">
        <references count="1">
          <reference field="1" count="1" selected="0">
            <x v="4"/>
          </reference>
        </references>
      </pivotArea>
    </chartFormat>
    <chartFormat chart="4" format="41" series="1">
      <pivotArea type="data" outline="0" fieldPosition="0">
        <references count="1">
          <reference field="1" count="1" selected="0">
            <x v="0"/>
          </reference>
        </references>
      </pivotArea>
    </chartFormat>
    <chartFormat chart="4" format="42" series="1">
      <pivotArea type="data" outline="0" fieldPosition="0">
        <references count="1">
          <reference field="1" count="1" selected="0">
            <x v="7"/>
          </reference>
        </references>
      </pivotArea>
    </chartFormat>
    <chartFormat chart="4" format="43" series="1">
      <pivotArea type="data" outline="0" fieldPosition="0">
        <references count="1">
          <reference field="1" count="1" selected="0">
            <x v="8"/>
          </reference>
        </references>
      </pivotArea>
    </chartFormat>
    <chartFormat chart="4" format="44" series="1">
      <pivotArea type="data" outline="0" fieldPosition="0">
        <references count="1">
          <reference field="1" count="1" selected="0">
            <x v="9"/>
          </reference>
        </references>
      </pivotArea>
    </chartFormat>
    <chartFormat chart="4" format="45" series="1">
      <pivotArea type="data" outline="0" fieldPosition="0">
        <references count="1">
          <reference field="1" count="1" selected="0">
            <x v="6"/>
          </reference>
        </references>
      </pivotArea>
    </chartFormat>
    <chartFormat chart="4" format="46" series="1">
      <pivotArea type="data" outline="0" fieldPosition="0">
        <references count="1">
          <reference field="1" count="1" selected="0">
            <x v="1"/>
          </reference>
        </references>
      </pivotArea>
    </chartFormat>
    <chartFormat chart="4" format="47" series="1">
      <pivotArea type="data" outline="0" fieldPosition="0">
        <references count="1">
          <reference field="1" count="1" selected="0">
            <x v="10"/>
          </reference>
        </references>
      </pivotArea>
    </chartFormat>
    <chartFormat chart="4" format="48" series="1">
      <pivotArea type="data" outline="0" fieldPosition="0">
        <references count="1">
          <reference field="1" count="1" selected="0">
            <x v="2"/>
          </reference>
        </references>
      </pivotArea>
    </chartFormat>
    <chartFormat chart="4" format="49" series="1">
      <pivotArea type="data" outline="0" fieldPosition="0">
        <references count="1">
          <reference field="1" count="1" selected="0">
            <x v="5"/>
          </reference>
        </references>
      </pivotArea>
    </chartFormat>
    <chartFormat chart="4" format="50" series="1">
      <pivotArea type="data" outline="0" fieldPosition="0">
        <references count="1">
          <reference field="1" count="1" selected="0">
            <x v="3"/>
          </reference>
        </references>
      </pivotArea>
    </chartFormat>
    <chartFormat chart="4" format="51" series="1">
      <pivotArea type="data" outline="0" fieldPosition="0">
        <references count="1">
          <reference field="4294967294" count="1" selected="0">
            <x v="0"/>
          </reference>
        </references>
      </pivotArea>
    </chartFormat>
    <chartFormat chart="4" format="52" series="1">
      <pivotArea type="data" outline="0" fieldPosition="0">
        <references count="2">
          <reference field="4294967294" count="1" selected="0">
            <x v="0"/>
          </reference>
          <reference field="1" count="1" selected="0">
            <x v="0"/>
          </reference>
        </references>
      </pivotArea>
    </chartFormat>
    <chartFormat chart="4" format="53" series="1">
      <pivotArea type="data" outline="0" fieldPosition="0">
        <references count="2">
          <reference field="4294967294" count="1" selected="0">
            <x v="0"/>
          </reference>
          <reference field="1" count="1" selected="0">
            <x v="7"/>
          </reference>
        </references>
      </pivotArea>
    </chartFormat>
    <chartFormat chart="4" format="54" series="1">
      <pivotArea type="data" outline="0" fieldPosition="0">
        <references count="2">
          <reference field="4294967294" count="1" selected="0">
            <x v="0"/>
          </reference>
          <reference field="1" count="1" selected="0">
            <x v="8"/>
          </reference>
        </references>
      </pivotArea>
    </chartFormat>
    <chartFormat chart="4" format="55" series="1">
      <pivotArea type="data" outline="0" fieldPosition="0">
        <references count="2">
          <reference field="4294967294" count="1" selected="0">
            <x v="0"/>
          </reference>
          <reference field="1" count="1" selected="0">
            <x v="9"/>
          </reference>
        </references>
      </pivotArea>
    </chartFormat>
    <chartFormat chart="4" format="56" series="1">
      <pivotArea type="data" outline="0" fieldPosition="0">
        <references count="2">
          <reference field="4294967294" count="1" selected="0">
            <x v="0"/>
          </reference>
          <reference field="1" count="1" selected="0">
            <x v="6"/>
          </reference>
        </references>
      </pivotArea>
    </chartFormat>
    <chartFormat chart="4" format="57" series="1">
      <pivotArea type="data" outline="0" fieldPosition="0">
        <references count="2">
          <reference field="4294967294" count="1" selected="0">
            <x v="0"/>
          </reference>
          <reference field="1" count="1" selected="0">
            <x v="1"/>
          </reference>
        </references>
      </pivotArea>
    </chartFormat>
    <chartFormat chart="4" format="58" series="1">
      <pivotArea type="data" outline="0" fieldPosition="0">
        <references count="2">
          <reference field="4294967294" count="1" selected="0">
            <x v="0"/>
          </reference>
          <reference field="1" count="1" selected="0">
            <x v="10"/>
          </reference>
        </references>
      </pivotArea>
    </chartFormat>
    <chartFormat chart="4" format="59" series="1">
      <pivotArea type="data" outline="0" fieldPosition="0">
        <references count="2">
          <reference field="4294967294" count="1" selected="0">
            <x v="0"/>
          </reference>
          <reference field="1" count="1" selected="0">
            <x v="2"/>
          </reference>
        </references>
      </pivotArea>
    </chartFormat>
    <chartFormat chart="4" format="60" series="1">
      <pivotArea type="data" outline="0" fieldPosition="0">
        <references count="2">
          <reference field="4294967294" count="1" selected="0">
            <x v="0"/>
          </reference>
          <reference field="1" count="1" selected="0">
            <x v="5"/>
          </reference>
        </references>
      </pivotArea>
    </chartFormat>
    <chartFormat chart="4" format="61" series="1">
      <pivotArea type="data" outline="0" fieldPosition="0">
        <references count="2">
          <reference field="4294967294" count="1" selected="0">
            <x v="0"/>
          </reference>
          <reference field="1" count="1" selected="0">
            <x v="3"/>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7" iMeasureHier="41">
      <autoFilter ref="A1">
        <filterColumn colId="0">
          <top10 val="4" filterVal="4"/>
        </filterColumn>
      </autoFilter>
    </filter>
  </filters>
  <rowHierarchiesUsage count="1">
    <rowHierarchyUsage hierarchyUsage="29"/>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BD7E81D-32CC-4D69-9F25-367BE75D7BC3}" name="PivotTable2"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B26:M34" firstHeaderRow="1" firstDataRow="2"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axis="axisCol" allDrilled="1" subtotalTop="0" showAll="0" dataSourceSort="1" defaultSubtotal="0" defaultAttributeDrillState="1">
      <items count="11">
        <item s="1" x="0"/>
        <item s="1" x="1"/>
        <item n="CAD" s="1" x="2"/>
        <item n="HTN" s="1" x="3"/>
        <item n="Hypo- Thyroid" s="1" x="4"/>
        <item n="Flu" s="1" x="5"/>
        <item s="1" x="6"/>
        <item s="1" x="7"/>
        <item n="OA" s="1" x="8"/>
        <item n="T2DM" s="1" x="9"/>
        <item x="10"/>
      </items>
    </pivotField>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11">
    <i>
      <x/>
    </i>
    <i>
      <x v="1"/>
    </i>
    <i>
      <x v="2"/>
    </i>
    <i>
      <x v="3"/>
    </i>
    <i>
      <x v="4"/>
    </i>
    <i>
      <x v="5"/>
    </i>
    <i>
      <x v="6"/>
    </i>
    <i>
      <x v="7"/>
    </i>
    <i>
      <x v="8"/>
    </i>
    <i>
      <x v="9"/>
    </i>
    <i t="grand">
      <x/>
    </i>
  </colItems>
  <dataFields count="1">
    <dataField name="Count of patient_id" fld="1" subtotal="count" baseField="0" baseItem="0"/>
  </dataFields>
  <formats count="6">
    <format dxfId="13">
      <pivotArea outline="0" collapsedLevelsAreSubtotals="1" fieldPosition="0"/>
    </format>
    <format dxfId="12">
      <pivotArea outline="0" fieldPosition="0">
        <references count="1">
          <reference field="4294967294" count="1">
            <x v="0"/>
          </reference>
        </references>
      </pivotArea>
    </format>
    <format dxfId="11">
      <pivotArea field="0" type="button" dataOnly="0" labelOnly="1" outline="0" axis="axisRow" fieldPosition="0"/>
    </format>
    <format dxfId="10">
      <pivotArea dataOnly="0" labelOnly="1" fieldPosition="0">
        <references count="1">
          <reference field="2" count="10">
            <x v="1"/>
            <x v="2"/>
            <x v="3"/>
            <x v="4"/>
            <x v="5"/>
            <x v="6"/>
            <x v="7"/>
            <x v="8"/>
            <x v="9"/>
            <x v="10"/>
          </reference>
        </references>
      </pivotArea>
    </format>
    <format dxfId="9">
      <pivotArea dataOnly="0" labelOnly="1" grandCol="1" outline="0" fieldPosition="0"/>
    </format>
    <format dxfId="8">
      <pivotArea dataOnly="0" labelOnly="1" fieldPosition="0">
        <references count="1">
          <reference field="2" count="1">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46D79DB-F378-4B6E-89F9-8DCD9A4A4371}" name="PivotTable1"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B13:F20" firstHeaderRow="1" firstDataRow="2" firstDataCol="1"/>
  <pivotFields count="4">
    <pivotField axis="axisRow" allDrilled="1" subtotalTop="0" showAll="0" dataSourceSort="1" defaultSubtotal="0" defaultAttributeDrillState="1">
      <items count="5">
        <item s="1" x="0"/>
        <item s="1" x="1"/>
        <item s="1" x="2"/>
        <item s="1" x="3"/>
        <item s="1" x="4"/>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4">
    <i>
      <x/>
    </i>
    <i>
      <x v="1"/>
    </i>
    <i>
      <x v="2"/>
    </i>
    <i t="grand">
      <x/>
    </i>
  </colItems>
  <dataFields count="1">
    <dataField name="Count of patient_id" fld="2" subtotal="count" showDataAs="percentOfRow" baseField="0" baseItem="0" numFmtId="167"/>
  </dataFields>
  <formats count="1">
    <format dxfId="14">
      <pivotArea outline="0" collapsedLevelsAreSubtotals="1" fieldPosition="0"/>
    </format>
  </formats>
  <chartFormats count="7">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 chart="4" format="9">
      <pivotArea type="data" outline="0" fieldPosition="0">
        <references count="3">
          <reference field="4294967294" count="1" selected="0">
            <x v="0"/>
          </reference>
          <reference field="0" count="1" selected="0">
            <x v="1"/>
          </reference>
          <reference field="1" count="1" selected="0">
            <x v="1"/>
          </reference>
        </references>
      </pivotArea>
    </chartFormat>
    <chartFormat chart="4" format="10">
      <pivotArea type="data" outline="0" fieldPosition="0">
        <references count="3">
          <reference field="4294967294" count="1" selected="0">
            <x v="0"/>
          </reference>
          <reference field="0" count="1" selected="0">
            <x v="2"/>
          </reference>
          <reference field="1" count="1" selected="0">
            <x v="1"/>
          </reference>
        </references>
      </pivotArea>
    </chartFormat>
    <chartFormat chart="4" format="11">
      <pivotArea type="data" outline="0" fieldPosition="0">
        <references count="3">
          <reference field="4294967294" count="1" selected="0">
            <x v="0"/>
          </reference>
          <reference field="0" count="1" selected="0">
            <x v="3"/>
          </reference>
          <reference field="1" count="1" selected="0">
            <x v="1"/>
          </reference>
        </references>
      </pivotArea>
    </chartFormat>
    <chartFormat chart="4" format="12">
      <pivotArea type="data" outline="0" fieldPosition="0">
        <references count="3">
          <reference field="4294967294" count="1" selected="0">
            <x v="0"/>
          </reference>
          <reference field="0" count="1" selected="0">
            <x v="4"/>
          </reference>
          <reference field="1"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ckny_Patient_db.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mission_year" xr10:uid="{0EEB52CA-7746-4B1F-B1DA-6F62AA9E617D}" sourceName="[Table13].[admission_year]">
  <pivotTables>
    <pivotTable tabId="3" name="PivotTable5"/>
    <pivotTable tabId="3" name="PivotTable1"/>
    <pivotTable tabId="3" name="PivotTable11"/>
    <pivotTable tabId="3" name="PivotTable2"/>
    <pivotTable tabId="3" name="PivotTable3"/>
    <pivotTable tabId="3" name="PivotTable4"/>
    <pivotTable tabId="3" name="PivotTable7"/>
    <pivotTable tabId="3" name="PivotTable9"/>
    <pivotTable tabId="3" name="PivotTable12"/>
    <pivotTable tabId="3" name="PivotTable13"/>
    <pivotTable tabId="3" name="PivotTable14"/>
    <pivotTable tabId="3" name="PivotTable8"/>
    <pivotTable tabId="7" name="PivotTable1"/>
    <pivotTable tabId="7" name="PivotTable2"/>
    <pivotTable tabId="7" name="PivotTable3"/>
    <pivotTable tabId="7" name="PivotTable4"/>
    <pivotTable tabId="7" name="PivotTable6"/>
  </pivotTables>
  <data>
    <olap pivotCacheId="1342873801">
      <levels count="2">
        <level uniqueName="[Table13].[admission_year].[(All)]" sourceCaption="(All)" count="0"/>
        <level uniqueName="[Table13].[admission_year].[admission_year]" sourceCaption="admission_year" count="7" sortOrder="ascending">
          <ranges>
            <range startItem="0">
              <i n="[Table13].[admission_year].&amp;[2019]" c="2019"/>
              <i n="[Table13].[admission_year].&amp;[2020]" c="2020"/>
              <i n="[Table13].[admission_year].&amp;[2021]" c="2021"/>
              <i n="[Table13].[admission_year].&amp;[2022]" c="2022"/>
              <i n="[Table13].[admission_year].&amp;[2023]" c="2023"/>
              <i n="[Table13].[admission_year].&amp;[2024]" c="2024"/>
              <i n="[Table13].[admission_year].&amp;[NULL]" c="NULL"/>
            </range>
          </ranges>
        </level>
      </levels>
      <selections count="1">
        <selection n="[Table13].[admission_year].[All]"/>
      </selections>
    </olap>
  </data>
  <extLst>
    <x:ext xmlns:x15="http://schemas.microsoft.com/office/spreadsheetml/2010/11/main" uri="{470722E0-AACD-4C17-9CDC-17EF765DBC7E}">
      <x15:slicerCacheHideItemsWithNoData count="1">
        <x15:slicerCacheOlapLevelName uniqueName="[Table13].[admission_year].[admission_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52032EF-D9F7-44FD-963A-2A5DCAF7BD61}" sourceName="[Table13].[gender]">
  <pivotTables>
    <pivotTable tabId="3" name="PivotTable5"/>
    <pivotTable tabId="3" name="PivotTable1"/>
    <pivotTable tabId="3" name="PivotTable11"/>
    <pivotTable tabId="3" name="PivotTable2"/>
    <pivotTable tabId="3" name="PivotTable3"/>
    <pivotTable tabId="3" name="PivotTable4"/>
    <pivotTable tabId="3" name="PivotTable7"/>
    <pivotTable tabId="3" name="PivotTable9"/>
    <pivotTable tabId="3" name="PivotTable12"/>
    <pivotTable tabId="3" name="PivotTable13"/>
    <pivotTable tabId="3" name="PivotTable14"/>
    <pivotTable tabId="3" name="PivotTable8"/>
  </pivotTables>
  <data>
    <olap pivotCacheId="1342873801">
      <levels count="2">
        <level uniqueName="[Table13].[gender].[(All)]" sourceCaption="(All)" count="0"/>
        <level uniqueName="[Table13].[gender].[gender]" sourceCaption="gender" count="2">
          <ranges>
            <range startItem="0">
              <i n="[Table13].[gender].&amp;[F]" c="F"/>
              <i n="[Table13].[gender].&amp;[M]" c="M"/>
            </range>
          </ranges>
        </level>
      </levels>
      <selections count="1">
        <selection n="[Table13].[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gnosis" xr10:uid="{ED7EE8E1-7A0F-4D4D-95FA-B6FE2A44AE2D}" sourceName="[Table13].[diagnosis]">
  <pivotTables>
    <pivotTable tabId="3" name="PivotTable5"/>
    <pivotTable tabId="3" name="PivotTable1"/>
    <pivotTable tabId="3" name="PivotTable11"/>
    <pivotTable tabId="3" name="PivotTable2"/>
    <pivotTable tabId="3" name="PivotTable3"/>
    <pivotTable tabId="3" name="PivotTable4"/>
    <pivotTable tabId="3" name="PivotTable7"/>
    <pivotTable tabId="3" name="PivotTable9"/>
    <pivotTable tabId="3" name="PivotTable12"/>
    <pivotTable tabId="3" name="PivotTable13"/>
    <pivotTable tabId="3" name="PivotTable14"/>
    <pivotTable tabId="3" name="PivotTable8"/>
  </pivotTables>
  <data>
    <olap pivotCacheId="1342873801">
      <levels count="2">
        <level uniqueName="[Table13].[diagnosis].[(All)]" sourceCaption="(All)" count="0"/>
        <level uniqueName="[Table13].[diagnosis].[diagnosis]" sourceCaption="diagnosis" count="11">
          <ranges>
            <range startItem="0">
              <i n="[Table13].[diagnosis].&amp;[Anxiety Disorder]" c="Anxiety Disorder"/>
              <i n="[Table13].[diagnosis].&amp;[Asthma]" c="Asthma"/>
              <i n="[Table13].[diagnosis].&amp;[Coronary Artery Disease]" c="Coronary Artery Disease"/>
              <i n="[Table13].[diagnosis].&amp;[Hypertension]" c="Hypertension"/>
              <i n="[Table13].[diagnosis].&amp;[Hypothyroid]" c="Hypothyroid"/>
              <i n="[Table13].[diagnosis].&amp;[Influenza]" c="Influenza"/>
              <i n="[Table13].[diagnosis].&amp;[Migraine]" c="Migraine"/>
              <i n="[Table13].[diagnosis].&amp;[NULL]" c="NULL"/>
              <i n="[Table13].[diagnosis].&amp;[Obesity]" c="Obesity"/>
              <i n="[Table13].[diagnosis].&amp;[Osteoarthritis]" c="Osteoarthritis"/>
              <i n="[Table13].[diagnosis].&amp;[Type II Diabetes]" c="Type II Diabetes"/>
            </range>
          </ranges>
        </level>
      </levels>
      <selections count="1">
        <selection n="[Table13].[diagnosi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7426214-71DC-4780-B57D-71274DA6D361}" cache="Slicer_admission_year" caption="Year" columnCount="3" showCaption="0" level="1" style="SlicerStyleLight3" rowHeight="241300"/>
  <slicer name="gender" xr10:uid="{91F2A0A2-3992-4A45-AF76-EDCAFC30FD36}" cache="Slicer_gender" caption="gender" columnCount="2" showCaption="0" level="1" style="SlicerStyleOther1" rowHeight="241300"/>
  <slicer name="diagnosis" xr10:uid="{386D602D-F55A-40A4-A634-F11182106A18}" cache="Slicer_diagnosis" caption="diagnosis" columnCount="2" showCaption="0" level="1"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D6B01070-0D6D-4CD2-92AD-40584E3CB3D6}" cache="Slicer_admission_year" caption="Year" columnCount="2" showCaption="0" level="1" style="SlicerStyleLight5" rowHeight="182880"/>
  <slicer name="gender 1" xr10:uid="{741151E6-01EE-449F-AE42-4FBD2EE93630}" cache="Slicer_gender" caption="gender" columnCount="2" showCaption="0" level="1" style="SlicerStyleLight5" rowHeight="182880"/>
  <slicer name="diagnosis 1" xr10:uid="{0F45EEB6-F9CF-4EE2-9AF6-A4A60DBDCB7B}" cache="Slicer_diagnosis" caption="diagnosis" columnCount="2" showCaption="0" level="1" style="SlicerStyleLight5"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6BF2DE-DBF2-4697-8DE1-58C53B8C7EF7}" name="Table1" displayName="Table1" ref="A1:K78" totalsRowShown="0">
  <autoFilter ref="A1:K78" xr:uid="{D46BF2DE-DBF2-4697-8DE1-58C53B8C7EF7}"/>
  <tableColumns count="11">
    <tableColumn id="1" xr3:uid="{BD0E96FB-2106-4CC6-BF4E-F29D127449BC}" name="patient_id"/>
    <tableColumn id="2" xr3:uid="{54E0A7F2-9735-4D5B-BEA1-2081F9FFDA13}" name="full_name"/>
    <tableColumn id="3" xr3:uid="{5681E9A7-8FA3-44E7-989D-D7A825FCE718}" name="gender"/>
    <tableColumn id="4" xr3:uid="{B8145FDB-07D0-4C24-96E1-DDC084919303}" name="age"/>
    <tableColumn id="11" xr3:uid="{7DE7ACCF-A2F1-43DD-B601-DF76191DC558}" name="Age_Range" dataDxfId="39">
      <calculatedColumnFormula>IF(Table1[[#This Row],[age]]&lt;=18, "0-18", IF(Table1[[#This Row],[age]]&lt;=35, "19-35", IF(Table1[[#This Row],[age]]&lt;=50, "36-50", IF(Table1[[#This Row],[age]]&lt;=65, "51-65", IF(Table1[[#This Row],[age]]&lt;=99, "66+", Table1[[#This Row],[age]])))))</calculatedColumnFormula>
    </tableColumn>
    <tableColumn id="5" xr3:uid="{98C8ECBD-3FCE-4D86-99B7-5A7C6ADD45F3}" name="diagnosis"/>
    <tableColumn id="6" xr3:uid="{01F00351-8D06-4695-9919-5A3B35EB8FEC}" name="blood_pressure"/>
    <tableColumn id="7" xr3:uid="{5583856B-0484-4E31-A016-536751BEB57B}" name="weight_kg"/>
    <tableColumn id="8" xr3:uid="{6CDBD2A9-7EDB-40FC-83BC-C86A4CE596FD}" name="admission_date" dataDxfId="38"/>
    <tableColumn id="9" xr3:uid="{8CB37089-EFBD-401E-A489-1AD74A1C4A99}" name="ID"/>
    <tableColumn id="10" xr3:uid="{A1AA2706-8B0B-4475-8A9B-8055F6FCBF25}" name="admission_ye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BAD160-3FEA-4DCE-904E-FE91ED6EC7AF}" name="patient_table" displayName="patient_table" ref="A1:S78" totalsRowShown="0" headerRowDxfId="37">
  <autoFilter ref="A1:S78" xr:uid="{05BAD160-3FEA-4DCE-904E-FE91ED6EC7AF}"/>
  <tableColumns count="19">
    <tableColumn id="1" xr3:uid="{E56AD67E-F006-4CAD-BE73-A97B7A47DC25}" name="patient_id"/>
    <tableColumn id="2" xr3:uid="{D1D863F6-1C4D-460D-A9B2-D4CE954A85C3}" name="full_name"/>
    <tableColumn id="3" xr3:uid="{6CC7AA69-AB45-4201-BF7E-CFA845F0A03F}" name="gender"/>
    <tableColumn id="20" xr3:uid="{D40C883A-5C77-4600-91B6-356C8D2F103B}" name="Male" dataDxfId="36">
      <calculatedColumnFormula>IF(patient_table[[#This Row],[gender]]= "M", 1,0)</calculatedColumnFormula>
    </tableColumn>
    <tableColumn id="19" xr3:uid="{06C8636D-472E-47E6-8B3A-5A3C533E07A5}" name="Female" dataDxfId="35">
      <calculatedColumnFormula>IF(patient_table[[#This Row],[gender]]= "F", 1,0)</calculatedColumnFormula>
    </tableColumn>
    <tableColumn id="4" xr3:uid="{E3C6CC09-0C6C-4215-8F10-38079EEB0D58}" name="age"/>
    <tableColumn id="11" xr3:uid="{D03D5E4C-33A2-42AD-93CE-8DCD17530AD9}" name="Age_Range" dataDxfId="34">
      <calculatedColumnFormula>IF(patient_table[[#This Row],[age]]&lt;=18, "0-18", IF(patient_table[[#This Row],[age]]&lt;=35, "19-35", IF(patient_table[[#This Row],[age]]&lt;=50, "36-50", IF(patient_table[[#This Row],[age]]&lt;=65, "51-65", IF(patient_table[[#This Row],[age]]&lt;=99, "66+", patient_table[[#This Row],[age]])))))</calculatedColumnFormula>
    </tableColumn>
    <tableColumn id="5" xr3:uid="{305D301F-1CC3-4452-B171-5F8653AE0CE4}" name="diagnosis"/>
    <tableColumn id="6" xr3:uid="{38593D92-50CE-4DC7-A91A-66C68C37ACBA}" name="blood_pressure" dataDxfId="33"/>
    <tableColumn id="18" xr3:uid="{46E200C8-63BF-4FFE-8B17-2ECFDA9D4932}" name="BP_Category" dataDxfId="32">
      <calculatedColumnFormula>IF(patient_table[[#This Row],[systolic]]&gt;=140, "High", IF(patient_table[[#This Row],[systolic]]&gt;=130, "Elevated", "Normal"))</calculatedColumnFormula>
    </tableColumn>
    <tableColumn id="12" xr3:uid="{84A88F6B-8AB8-453F-A7B2-592251C926F7}" name="systolic" dataDxfId="31">
      <calculatedColumnFormula>VALUE(LEFT(patient_table[[#This Row],[blood_pressure]], FIND("/",patient_table[[#This Row],[blood_pressure]])-1))</calculatedColumnFormula>
    </tableColumn>
    <tableColumn id="13" xr3:uid="{110FCB58-7D17-4448-B8DA-14D132F25220}" name="diastolic" dataDxfId="30">
      <calculatedColumnFormula>VALUE(MID(patient_table[[#This Row],[blood_pressure]], FIND("/",patient_table[[#This Row],[blood_pressure]])+1, LEN(patient_table[[#This Row],[blood_pressure]])))</calculatedColumnFormula>
    </tableColumn>
    <tableColumn id="16" xr3:uid="{2BA31F7E-328D-4B7B-8457-5BB44906A775}" name="Risk_Tier" dataDxfId="29">
      <calculatedColumnFormula>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calculatedColumnFormula>
    </tableColumn>
    <tableColumn id="7" xr3:uid="{29AC29A2-2205-41EA-9CCE-3F174864D2CE}" name="weight_kg"/>
    <tableColumn id="14" xr3:uid="{F407B013-C1DC-4476-A68E-B5A7C04A6C0A}" name="weight" dataDxfId="28">
      <calculatedColumnFormula>VALUE(SUBSTITUTE(patient_table[[#This Row],[weight_kg]], "kg", ""))</calculatedColumnFormula>
    </tableColumn>
    <tableColumn id="8" xr3:uid="{31073C4B-3F1D-4783-8090-B445001C2E94}" name="admission_date" dataDxfId="27"/>
    <tableColumn id="15" xr3:uid="{F5CD487E-F2F3-436B-92F2-6D66267FEC95}" name="month_year" dataDxfId="26">
      <calculatedColumnFormula>DATE(YEAR(patient_table[[#This Row],[admission_date]]), MONTH(patient_table[[#This Row],[admission_date]]),1)</calculatedColumnFormula>
    </tableColumn>
    <tableColumn id="10" xr3:uid="{EE805650-4089-4BA5-9A8B-EE64A4C7C878}" name="admission_year"/>
    <tableColumn id="17" xr3:uid="{2AD8D276-5B0C-4914-BE36-700629E33115}" name="AVG_MAIN" dataDxfId="25">
      <calculatedColumnFormula>ROUND(AVERAGE(patient_table[systolic],patient_table[[#This Row],[systolic]]),0) &amp; "/" &amp; ROUND(AVERAGE(patient_table[diastolic],patient_table[[#This Row],[diastolic]]),0)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630D56-4D60-422E-994A-11FF19D197C3}" name="Table4" displayName="Table4" ref="U2:U3" totalsRowShown="0">
  <autoFilter ref="U2:U3" xr:uid="{2A630D56-4D60-422E-994A-11FF19D197C3}"/>
  <tableColumns count="1">
    <tableColumn id="1" xr3:uid="{ED872BA1-4531-495D-B3C6-9762F137B512}" name="AVG_MAIN">
      <calculatedColumnFormula>ROUND(AVERAGE(patient_table[systolic]),0) &amp; "/" &amp; ROUND(AVERAGE(patient_table[diastolic]), 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FB8693-E78A-4106-B496-FB0A713CC13C}" name="Table6" displayName="Table6" ref="U11:U12" totalsRowShown="0" headerRowDxfId="24">
  <autoFilter ref="U11:U12" xr:uid="{2BFB8693-E78A-4106-B496-FB0A713CC13C}"/>
  <tableColumns count="1">
    <tableColumn id="1" xr3:uid="{65299174-BDD1-47D8-BC41-81B5FDBACF2A}" name="earliest_admission_date" dataDxfId="23">
      <calculatedColumnFormula>MIN(patient_table[admission_date])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99E8D4-F667-40D3-A0A4-172BC86B7F32}" name="Table3" displayName="Table3" ref="O27:Y32" totalsRowShown="0">
  <autoFilter ref="O27:Y32" xr:uid="{B499E8D4-F667-40D3-A0A4-172BC86B7F32}"/>
  <tableColumns count="11">
    <tableColumn id="1" xr3:uid="{95354250-B72E-4429-BB39-491AAE10B37B}" name="Age Group">
      <calculatedColumnFormula>B28</calculatedColumnFormula>
    </tableColumn>
    <tableColumn id="2" xr3:uid="{774459E9-A17D-4EDB-B7C6-AA00321FA0D9}" name="Anxiety Disorder">
      <calculatedColumnFormula>C28</calculatedColumnFormula>
    </tableColumn>
    <tableColumn id="3" xr3:uid="{E83BF7CA-58F4-4C16-B8F4-0E2AEF328BDA}" name="Asthma">
      <calculatedColumnFormula>D28</calculatedColumnFormula>
    </tableColumn>
    <tableColumn id="4" xr3:uid="{89DD3BD8-8390-4D9F-941B-3D8A9A9423C4}" name="CAD">
      <calculatedColumnFormula>E28</calculatedColumnFormula>
    </tableColumn>
    <tableColumn id="5" xr3:uid="{34160EEF-093E-49A3-8373-B990902ADB32}" name="HTN">
      <calculatedColumnFormula>F28</calculatedColumnFormula>
    </tableColumn>
    <tableColumn id="6" xr3:uid="{AF7A0BBD-FB02-4094-9709-C36FAE7E2CA3}" name="Hypo- Thyroid">
      <calculatedColumnFormula>G28</calculatedColumnFormula>
    </tableColumn>
    <tableColumn id="7" xr3:uid="{7394DBF8-CBDD-418A-93BF-379FE973E1F0}" name="Flu">
      <calculatedColumnFormula>H28</calculatedColumnFormula>
    </tableColumn>
    <tableColumn id="8" xr3:uid="{E2E2528B-2E15-443A-8D3A-5B50C62B9E31}" name="Migraine">
      <calculatedColumnFormula>I28</calculatedColumnFormula>
    </tableColumn>
    <tableColumn id="9" xr3:uid="{AEEE061B-7E54-4BBE-9618-8F72D628FAA1}" name="Obesity">
      <calculatedColumnFormula>J28</calculatedColumnFormula>
    </tableColumn>
    <tableColumn id="10" xr3:uid="{219D2388-EB92-43AF-A659-2219645EA852}" name="OA">
      <calculatedColumnFormula>K28</calculatedColumnFormula>
    </tableColumn>
    <tableColumn id="11" xr3:uid="{D91E5E9F-5AFE-4E70-8602-5D067A57447B}" name="T2DM">
      <calculatedColumnFormula>L28</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A825FD-D37F-4B6E-97E2-6BE6C99B3F8F}" name="Table8" displayName="Table8" ref="P16:Z21" totalsRowShown="0" headerRowDxfId="1">
  <autoFilter ref="P16:Z21" xr:uid="{E8A825FD-D37F-4B6E-97E2-6BE6C99B3F8F}"/>
  <tableColumns count="11">
    <tableColumn id="1" xr3:uid="{CB74884B-2FAE-4EA5-8F8C-7F9A857536F1}" name="Age Group"/>
    <tableColumn id="2" xr3:uid="{9A7EF7C9-10F7-4FB1-A268-90B057D471BA}" name="Anxiety Disorder"/>
    <tableColumn id="3" xr3:uid="{938B6740-BCF5-494E-9E5C-A9C4F29B8943}" name="Asthma"/>
    <tableColumn id="4" xr3:uid="{34F22A17-C73E-4449-BEA2-AC518D6B2B15}" name="CAD"/>
    <tableColumn id="5" xr3:uid="{15B5282B-929C-450F-832B-B22BB534D98F}" name="HTN"/>
    <tableColumn id="6" xr3:uid="{AF2DC187-B453-4729-A730-3AD8A8ED2B72}" name="Hypo- Thyroid"/>
    <tableColumn id="7" xr3:uid="{35EB6CB8-6CFF-4B2B-ACEB-8DE576376EED}" name="Flu"/>
    <tableColumn id="8" xr3:uid="{82DC236C-5863-441E-9C86-80CF061AF665}" name="Migraine"/>
    <tableColumn id="9" xr3:uid="{3B02AAC7-2C8C-4F3D-BB46-2A5ABFF4A1AC}" name="Obesity"/>
    <tableColumn id="10" xr3:uid="{2F1BAFB6-8A85-482A-A682-A5959BC6FC8B}" name="OA"/>
    <tableColumn id="11" xr3:uid="{9AA3B3BB-937C-4DB6-9DB5-180E02591908}" name="T2DM"/>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9C25DE-4382-476E-82D7-874551F61EA2}" name="Table7" displayName="Table7" ref="B79:E156" totalsRowShown="0">
  <autoFilter ref="B79:E156" xr:uid="{C49C25DE-4382-476E-82D7-874551F61EA2}"/>
  <tableColumns count="4">
    <tableColumn id="1" xr3:uid="{FEA1E61C-55BC-4974-B7BB-615EE850AD4D}" name="Systolic">
      <calculatedColumnFormula>work_table!K2</calculatedColumnFormula>
    </tableColumn>
    <tableColumn id="2" xr3:uid="{11C008C6-6553-41C9-ACEF-4199615E8C1F}" name="Weight">
      <calculatedColumnFormula>work_table!O2</calculatedColumnFormula>
    </tableColumn>
    <tableColumn id="3" xr3:uid="{95602DEB-5E29-4EAF-B3AC-2CF5D4BD034E}" name="Diagnosis">
      <calculatedColumnFormula>work_table!H2</calculatedColumnFormula>
    </tableColumn>
    <tableColumn id="4" xr3:uid="{F96B8569-B562-4EBD-AAC2-62B08C61138C}" name="Column1" dataDxfId="0">
      <calculatedColumnFormula>work_table!A2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07/relationships/slicer" Target="../slicers/slicer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ivotTable" Target="../pivotTables/pivotTable15.xml"/><Relationship Id="rId7" Type="http://schemas.openxmlformats.org/officeDocument/2006/relationships/table" Target="../tables/table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drawing" Target="../drawings/drawing4.xml"/><Relationship Id="rId5" Type="http://schemas.openxmlformats.org/officeDocument/2006/relationships/pivotTable" Target="../pivotTables/pivotTable17.xml"/><Relationship Id="rId4" Type="http://schemas.openxmlformats.org/officeDocument/2006/relationships/pivotTable" Target="../pivotTables/pivotTable16.xml"/><Relationship Id="rId9"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7B702-B907-447B-9486-827F118F6995}">
  <sheetPr codeName="Sheet1"/>
  <dimension ref="A1:K78"/>
  <sheetViews>
    <sheetView topLeftCell="A50" workbookViewId="0">
      <selection activeCell="N71" sqref="N71"/>
    </sheetView>
  </sheetViews>
  <sheetFormatPr defaultRowHeight="15" x14ac:dyDescent="0.25"/>
  <cols>
    <col min="1" max="1" width="12.28515625" customWidth="1"/>
    <col min="2" max="2" width="12.140625" customWidth="1"/>
    <col min="3" max="3" width="9.42578125" customWidth="1"/>
    <col min="6" max="6" width="11.42578125" customWidth="1"/>
    <col min="7" max="7" width="17" customWidth="1"/>
    <col min="8" max="8" width="12.28515625" customWidth="1"/>
    <col min="9" max="9" width="17.140625" customWidth="1"/>
    <col min="11" max="11" width="17" customWidth="1"/>
  </cols>
  <sheetData>
    <row r="1" spans="1:11" x14ac:dyDescent="0.25">
      <c r="A1" t="s">
        <v>0</v>
      </c>
      <c r="B1" t="s">
        <v>1</v>
      </c>
      <c r="C1" t="s">
        <v>2</v>
      </c>
      <c r="D1" t="s">
        <v>3</v>
      </c>
      <c r="E1" t="s">
        <v>226</v>
      </c>
      <c r="F1" t="s">
        <v>4</v>
      </c>
      <c r="G1" t="s">
        <v>5</v>
      </c>
      <c r="H1" t="s">
        <v>6</v>
      </c>
      <c r="I1" t="s">
        <v>7</v>
      </c>
      <c r="J1" t="s">
        <v>8</v>
      </c>
      <c r="K1" t="s">
        <v>9</v>
      </c>
    </row>
    <row r="2" spans="1:11" x14ac:dyDescent="0.25">
      <c r="A2">
        <v>1</v>
      </c>
      <c r="B2" t="s">
        <v>10</v>
      </c>
      <c r="C2" t="s">
        <v>11</v>
      </c>
      <c r="D2" t="s">
        <v>12</v>
      </c>
      <c r="E2" t="str">
        <f>IF(Table1[[#This Row],[age]]&lt;=18, "0-18", IF(Table1[[#This Row],[age]]&lt;=35, "19-35", IF(Table1[[#This Row],[age]]&lt;=50, "36-50", IF(Table1[[#This Row],[age]]&lt;=65, "51-65", IF(Table1[[#This Row],[age]]&lt;=99, "66+", Table1[[#This Row],[age]])))))</f>
        <v>NULL</v>
      </c>
      <c r="F2" t="s">
        <v>13</v>
      </c>
      <c r="G2" t="s">
        <v>14</v>
      </c>
      <c r="H2" t="s">
        <v>15</v>
      </c>
      <c r="I2" s="1">
        <v>44300</v>
      </c>
      <c r="J2">
        <v>1</v>
      </c>
      <c r="K2">
        <v>2021</v>
      </c>
    </row>
    <row r="3" spans="1:11" x14ac:dyDescent="0.25">
      <c r="A3">
        <v>2</v>
      </c>
      <c r="B3" t="s">
        <v>16</v>
      </c>
      <c r="C3" t="s">
        <v>17</v>
      </c>
      <c r="D3">
        <v>8</v>
      </c>
      <c r="E3" t="str">
        <f>IF(Table1[[#This Row],[age]]&lt;=18, "0-18", IF(Table1[[#This Row],[age]]&lt;=35, "19-35", IF(Table1[[#This Row],[age]]&lt;=50, "36-50", IF(Table1[[#This Row],[age]]&lt;=65, "51-65", IF(Table1[[#This Row],[age]]&lt;=99, "66+", Table1[[#This Row],[age]])))))</f>
        <v>0-18</v>
      </c>
      <c r="F3" t="s">
        <v>18</v>
      </c>
      <c r="G3" t="s">
        <v>19</v>
      </c>
      <c r="H3" t="s">
        <v>20</v>
      </c>
      <c r="I3" s="2">
        <v>44762</v>
      </c>
      <c r="J3">
        <v>2</v>
      </c>
      <c r="K3">
        <v>2022</v>
      </c>
    </row>
    <row r="4" spans="1:11" x14ac:dyDescent="0.25">
      <c r="A4">
        <v>3</v>
      </c>
      <c r="B4" t="s">
        <v>21</v>
      </c>
      <c r="C4" t="s">
        <v>17</v>
      </c>
      <c r="D4">
        <v>60</v>
      </c>
      <c r="E4" t="str">
        <f>IF(Table1[[#This Row],[age]]&lt;=18, "0-18", IF(Table1[[#This Row],[age]]&lt;=35, "19-35", IF(Table1[[#This Row],[age]]&lt;=50, "36-50", IF(Table1[[#This Row],[age]]&lt;=65, "51-65", IF(Table1[[#This Row],[age]]&lt;=99, "66+", Table1[[#This Row],[age]])))))</f>
        <v>51-65</v>
      </c>
      <c r="F4" t="s">
        <v>22</v>
      </c>
      <c r="G4" t="s">
        <v>23</v>
      </c>
      <c r="H4" t="s">
        <v>24</v>
      </c>
      <c r="I4" s="2">
        <v>43553</v>
      </c>
      <c r="J4">
        <v>3</v>
      </c>
      <c r="K4">
        <v>2019</v>
      </c>
    </row>
    <row r="5" spans="1:11" x14ac:dyDescent="0.25">
      <c r="A5">
        <v>4</v>
      </c>
      <c r="B5" t="s">
        <v>25</v>
      </c>
      <c r="C5" t="s">
        <v>11</v>
      </c>
      <c r="D5" t="s">
        <v>12</v>
      </c>
      <c r="E5" t="str">
        <f>IF(Table1[[#This Row],[age]]&lt;=18, "0-18", IF(Table1[[#This Row],[age]]&lt;=35, "19-35", IF(Table1[[#This Row],[age]]&lt;=50, "36-50", IF(Table1[[#This Row],[age]]&lt;=65, "51-65", IF(Table1[[#This Row],[age]]&lt;=99, "66+", Table1[[#This Row],[age]])))))</f>
        <v>NULL</v>
      </c>
      <c r="F5" t="s">
        <v>26</v>
      </c>
      <c r="G5" t="s">
        <v>27</v>
      </c>
      <c r="H5" t="s">
        <v>28</v>
      </c>
      <c r="I5" s="1">
        <v>44744</v>
      </c>
      <c r="J5">
        <v>4</v>
      </c>
      <c r="K5">
        <v>2022</v>
      </c>
    </row>
    <row r="6" spans="1:11" x14ac:dyDescent="0.25">
      <c r="A6">
        <v>5</v>
      </c>
      <c r="B6" t="s">
        <v>29</v>
      </c>
      <c r="C6" t="s">
        <v>11</v>
      </c>
      <c r="D6">
        <v>6</v>
      </c>
      <c r="E6" t="str">
        <f>IF(Table1[[#This Row],[age]]&lt;=18, "0-18", IF(Table1[[#This Row],[age]]&lt;=35, "19-35", IF(Table1[[#This Row],[age]]&lt;=50, "36-50", IF(Table1[[#This Row],[age]]&lt;=65, "51-65", IF(Table1[[#This Row],[age]]&lt;=99, "66+", Table1[[#This Row],[age]])))))</f>
        <v>0-18</v>
      </c>
      <c r="F6" t="s">
        <v>30</v>
      </c>
      <c r="G6" t="s">
        <v>31</v>
      </c>
      <c r="H6" t="s">
        <v>32</v>
      </c>
      <c r="I6" s="1">
        <v>45641</v>
      </c>
      <c r="J6">
        <v>5</v>
      </c>
      <c r="K6">
        <v>2024</v>
      </c>
    </row>
    <row r="7" spans="1:11" x14ac:dyDescent="0.25">
      <c r="A7">
        <v>6</v>
      </c>
      <c r="B7" t="s">
        <v>33</v>
      </c>
      <c r="C7" t="s">
        <v>17</v>
      </c>
      <c r="D7">
        <v>51</v>
      </c>
      <c r="E7" t="str">
        <f>IF(Table1[[#This Row],[age]]&lt;=18, "0-18", IF(Table1[[#This Row],[age]]&lt;=35, "19-35", IF(Table1[[#This Row],[age]]&lt;=50, "36-50", IF(Table1[[#This Row],[age]]&lt;=65, "51-65", IF(Table1[[#This Row],[age]]&lt;=99, "66+", Table1[[#This Row],[age]])))))</f>
        <v>51-65</v>
      </c>
      <c r="F7" t="s">
        <v>34</v>
      </c>
      <c r="G7" t="s">
        <v>35</v>
      </c>
      <c r="H7" t="s">
        <v>36</v>
      </c>
      <c r="I7" s="2">
        <v>44373</v>
      </c>
      <c r="J7">
        <v>6</v>
      </c>
      <c r="K7">
        <v>2021</v>
      </c>
    </row>
    <row r="8" spans="1:11" x14ac:dyDescent="0.25">
      <c r="A8">
        <v>7</v>
      </c>
      <c r="B8" t="s">
        <v>37</v>
      </c>
      <c r="C8" t="s">
        <v>11</v>
      </c>
      <c r="D8">
        <v>92</v>
      </c>
      <c r="E8" t="str">
        <f>IF(Table1[[#This Row],[age]]&lt;=18, "0-18", IF(Table1[[#This Row],[age]]&lt;=35, "19-35", IF(Table1[[#This Row],[age]]&lt;=50, "36-50", IF(Table1[[#This Row],[age]]&lt;=65, "51-65", IF(Table1[[#This Row],[age]]&lt;=99, "66+", Table1[[#This Row],[age]])))))</f>
        <v>66+</v>
      </c>
      <c r="F8" t="s">
        <v>22</v>
      </c>
      <c r="G8" t="s">
        <v>38</v>
      </c>
      <c r="H8" t="s">
        <v>39</v>
      </c>
      <c r="I8" s="1">
        <v>44329</v>
      </c>
      <c r="J8">
        <v>7</v>
      </c>
      <c r="K8">
        <v>2021</v>
      </c>
    </row>
    <row r="9" spans="1:11" x14ac:dyDescent="0.25">
      <c r="A9">
        <v>8</v>
      </c>
      <c r="B9" t="s">
        <v>40</v>
      </c>
      <c r="C9" t="s">
        <v>17</v>
      </c>
      <c r="D9">
        <v>24</v>
      </c>
      <c r="E9" t="str">
        <f>IF(Table1[[#This Row],[age]]&lt;=18, "0-18", IF(Table1[[#This Row],[age]]&lt;=35, "19-35", IF(Table1[[#This Row],[age]]&lt;=50, "36-50", IF(Table1[[#This Row],[age]]&lt;=65, "51-65", IF(Table1[[#This Row],[age]]&lt;=99, "66+", Table1[[#This Row],[age]])))))</f>
        <v>19-35</v>
      </c>
      <c r="F9" t="s">
        <v>41</v>
      </c>
      <c r="G9" t="s">
        <v>42</v>
      </c>
      <c r="H9" t="s">
        <v>43</v>
      </c>
      <c r="I9" s="2">
        <v>44522</v>
      </c>
      <c r="J9">
        <v>8</v>
      </c>
      <c r="K9">
        <v>2021</v>
      </c>
    </row>
    <row r="10" spans="1:11" x14ac:dyDescent="0.25">
      <c r="A10">
        <v>9</v>
      </c>
      <c r="B10" t="s">
        <v>44</v>
      </c>
      <c r="C10" t="s">
        <v>17</v>
      </c>
      <c r="D10">
        <v>6</v>
      </c>
      <c r="E10" t="str">
        <f>IF(Table1[[#This Row],[age]]&lt;=18, "0-18", IF(Table1[[#This Row],[age]]&lt;=35, "19-35", IF(Table1[[#This Row],[age]]&lt;=50, "36-50", IF(Table1[[#This Row],[age]]&lt;=65, "51-65", IF(Table1[[#This Row],[age]]&lt;=99, "66+", Table1[[#This Row],[age]])))))</f>
        <v>0-18</v>
      </c>
      <c r="F10" t="s">
        <v>41</v>
      </c>
      <c r="G10" t="s">
        <v>45</v>
      </c>
      <c r="H10" t="s">
        <v>46</v>
      </c>
      <c r="I10" s="2" t="s">
        <v>12</v>
      </c>
      <c r="J10">
        <v>9</v>
      </c>
      <c r="K10" t="s">
        <v>12</v>
      </c>
    </row>
    <row r="11" spans="1:11" x14ac:dyDescent="0.25">
      <c r="A11">
        <v>10</v>
      </c>
      <c r="B11" t="s">
        <v>47</v>
      </c>
      <c r="C11" t="s">
        <v>17</v>
      </c>
      <c r="D11">
        <v>23</v>
      </c>
      <c r="E11" t="str">
        <f>IF(Table1[[#This Row],[age]]&lt;=18, "0-18", IF(Table1[[#This Row],[age]]&lt;=35, "19-35", IF(Table1[[#This Row],[age]]&lt;=50, "36-50", IF(Table1[[#This Row],[age]]&lt;=65, "51-65", IF(Table1[[#This Row],[age]]&lt;=99, "66+", Table1[[#This Row],[age]])))))</f>
        <v>19-35</v>
      </c>
      <c r="F11" t="s">
        <v>34</v>
      </c>
      <c r="G11" t="s">
        <v>48</v>
      </c>
      <c r="H11" t="s">
        <v>49</v>
      </c>
      <c r="I11" s="2">
        <v>44045</v>
      </c>
      <c r="J11">
        <v>10</v>
      </c>
      <c r="K11">
        <v>2020</v>
      </c>
    </row>
    <row r="12" spans="1:11" x14ac:dyDescent="0.25">
      <c r="A12">
        <v>11</v>
      </c>
      <c r="B12" t="s">
        <v>50</v>
      </c>
      <c r="C12" t="s">
        <v>17</v>
      </c>
      <c r="D12">
        <v>45</v>
      </c>
      <c r="E12" t="str">
        <f>IF(Table1[[#This Row],[age]]&lt;=18, "0-18", IF(Table1[[#This Row],[age]]&lt;=35, "19-35", IF(Table1[[#This Row],[age]]&lt;=50, "36-50", IF(Table1[[#This Row],[age]]&lt;=65, "51-65", IF(Table1[[#This Row],[age]]&lt;=99, "66+", Table1[[#This Row],[age]])))))</f>
        <v>36-50</v>
      </c>
      <c r="F12" t="s">
        <v>13</v>
      </c>
      <c r="G12" t="s">
        <v>51</v>
      </c>
      <c r="H12" t="s">
        <v>52</v>
      </c>
      <c r="I12" s="2">
        <v>45039</v>
      </c>
      <c r="J12">
        <v>11</v>
      </c>
      <c r="K12">
        <v>2023</v>
      </c>
    </row>
    <row r="13" spans="1:11" x14ac:dyDescent="0.25">
      <c r="A13">
        <v>12</v>
      </c>
      <c r="B13" t="s">
        <v>53</v>
      </c>
      <c r="C13" t="s">
        <v>11</v>
      </c>
      <c r="D13">
        <v>13</v>
      </c>
      <c r="E13" t="str">
        <f>IF(Table1[[#This Row],[age]]&lt;=18, "0-18", IF(Table1[[#This Row],[age]]&lt;=35, "19-35", IF(Table1[[#This Row],[age]]&lt;=50, "36-50", IF(Table1[[#This Row],[age]]&lt;=65, "51-65", IF(Table1[[#This Row],[age]]&lt;=99, "66+", Table1[[#This Row],[age]])))))</f>
        <v>0-18</v>
      </c>
      <c r="F13" t="s">
        <v>54</v>
      </c>
      <c r="G13" t="s">
        <v>55</v>
      </c>
      <c r="H13" t="s">
        <v>56</v>
      </c>
      <c r="I13" t="s">
        <v>12</v>
      </c>
      <c r="J13">
        <v>12</v>
      </c>
      <c r="K13" t="s">
        <v>12</v>
      </c>
    </row>
    <row r="14" spans="1:11" x14ac:dyDescent="0.25">
      <c r="A14">
        <v>13</v>
      </c>
      <c r="B14" t="s">
        <v>57</v>
      </c>
      <c r="C14" t="s">
        <v>11</v>
      </c>
      <c r="D14">
        <v>63</v>
      </c>
      <c r="E14" t="str">
        <f>IF(Table1[[#This Row],[age]]&lt;=18, "0-18", IF(Table1[[#This Row],[age]]&lt;=35, "19-35", IF(Table1[[#This Row],[age]]&lt;=50, "36-50", IF(Table1[[#This Row],[age]]&lt;=65, "51-65", IF(Table1[[#This Row],[age]]&lt;=99, "66+", Table1[[#This Row],[age]])))))</f>
        <v>51-65</v>
      </c>
      <c r="F14" t="s">
        <v>22</v>
      </c>
      <c r="G14" t="s">
        <v>58</v>
      </c>
      <c r="H14" t="s">
        <v>59</v>
      </c>
      <c r="I14" s="1">
        <v>45006</v>
      </c>
      <c r="J14">
        <v>13</v>
      </c>
      <c r="K14">
        <v>2023</v>
      </c>
    </row>
    <row r="15" spans="1:11" x14ac:dyDescent="0.25">
      <c r="A15">
        <v>14</v>
      </c>
      <c r="B15" t="s">
        <v>60</v>
      </c>
      <c r="C15" t="s">
        <v>11</v>
      </c>
      <c r="D15" t="s">
        <v>12</v>
      </c>
      <c r="E15" t="str">
        <f>IF(Table1[[#This Row],[age]]&lt;=18, "0-18", IF(Table1[[#This Row],[age]]&lt;=35, "19-35", IF(Table1[[#This Row],[age]]&lt;=50, "36-50", IF(Table1[[#This Row],[age]]&lt;=65, "51-65", IF(Table1[[#This Row],[age]]&lt;=99, "66+", Table1[[#This Row],[age]])))))</f>
        <v>NULL</v>
      </c>
      <c r="F15" t="s">
        <v>13</v>
      </c>
      <c r="G15" t="s">
        <v>61</v>
      </c>
      <c r="H15" t="s">
        <v>62</v>
      </c>
      <c r="I15" s="1">
        <v>44052</v>
      </c>
      <c r="J15">
        <v>14</v>
      </c>
      <c r="K15">
        <v>2020</v>
      </c>
    </row>
    <row r="16" spans="1:11" x14ac:dyDescent="0.25">
      <c r="A16">
        <v>15</v>
      </c>
      <c r="B16" t="s">
        <v>63</v>
      </c>
      <c r="C16" t="s">
        <v>17</v>
      </c>
      <c r="D16">
        <v>59</v>
      </c>
      <c r="E16" t="str">
        <f>IF(Table1[[#This Row],[age]]&lt;=18, "0-18", IF(Table1[[#This Row],[age]]&lt;=35, "19-35", IF(Table1[[#This Row],[age]]&lt;=50, "36-50", IF(Table1[[#This Row],[age]]&lt;=65, "51-65", IF(Table1[[#This Row],[age]]&lt;=99, "66+", Table1[[#This Row],[age]])))))</f>
        <v>51-65</v>
      </c>
      <c r="F16" t="s">
        <v>26</v>
      </c>
      <c r="G16" t="s">
        <v>64</v>
      </c>
      <c r="H16" t="s">
        <v>65</v>
      </c>
      <c r="I16" s="2">
        <v>45612</v>
      </c>
      <c r="J16">
        <v>15</v>
      </c>
      <c r="K16">
        <v>2024</v>
      </c>
    </row>
    <row r="17" spans="1:11" x14ac:dyDescent="0.25">
      <c r="A17">
        <v>16</v>
      </c>
      <c r="B17" t="s">
        <v>66</v>
      </c>
      <c r="C17" t="s">
        <v>11</v>
      </c>
      <c r="D17">
        <v>71</v>
      </c>
      <c r="E17" t="str">
        <f>IF(Table1[[#This Row],[age]]&lt;=18, "0-18", IF(Table1[[#This Row],[age]]&lt;=35, "19-35", IF(Table1[[#This Row],[age]]&lt;=50, "36-50", IF(Table1[[#This Row],[age]]&lt;=65, "51-65", IF(Table1[[#This Row],[age]]&lt;=99, "66+", Table1[[#This Row],[age]])))))</f>
        <v>66+</v>
      </c>
      <c r="F17" t="s">
        <v>41</v>
      </c>
      <c r="G17" t="s">
        <v>61</v>
      </c>
      <c r="H17" t="s">
        <v>67</v>
      </c>
      <c r="I17" s="1">
        <v>43798</v>
      </c>
      <c r="J17">
        <v>16</v>
      </c>
      <c r="K17">
        <v>2019</v>
      </c>
    </row>
    <row r="18" spans="1:11" x14ac:dyDescent="0.25">
      <c r="A18">
        <v>17</v>
      </c>
      <c r="B18" t="s">
        <v>68</v>
      </c>
      <c r="C18" t="s">
        <v>11</v>
      </c>
      <c r="D18">
        <v>67</v>
      </c>
      <c r="E18" t="str">
        <f>IF(Table1[[#This Row],[age]]&lt;=18, "0-18", IF(Table1[[#This Row],[age]]&lt;=35, "19-35", IF(Table1[[#This Row],[age]]&lt;=50, "36-50", IF(Table1[[#This Row],[age]]&lt;=65, "51-65", IF(Table1[[#This Row],[age]]&lt;=99, "66+", Table1[[#This Row],[age]])))))</f>
        <v>66+</v>
      </c>
      <c r="F18" t="s">
        <v>54</v>
      </c>
      <c r="G18" t="s">
        <v>69</v>
      </c>
      <c r="H18" t="s">
        <v>70</v>
      </c>
      <c r="I18" s="1">
        <v>44440</v>
      </c>
      <c r="J18">
        <v>17</v>
      </c>
      <c r="K18">
        <v>2021</v>
      </c>
    </row>
    <row r="19" spans="1:11" x14ac:dyDescent="0.25">
      <c r="A19">
        <v>18</v>
      </c>
      <c r="B19" t="s">
        <v>71</v>
      </c>
      <c r="C19" t="s">
        <v>17</v>
      </c>
      <c r="D19">
        <v>34</v>
      </c>
      <c r="E19" t="str">
        <f>IF(Table1[[#This Row],[age]]&lt;=18, "0-18", IF(Table1[[#This Row],[age]]&lt;=35, "19-35", IF(Table1[[#This Row],[age]]&lt;=50, "36-50", IF(Table1[[#This Row],[age]]&lt;=65, "51-65", IF(Table1[[#This Row],[age]]&lt;=99, "66+", Table1[[#This Row],[age]])))))</f>
        <v>19-35</v>
      </c>
      <c r="F19" t="s">
        <v>34</v>
      </c>
      <c r="G19" t="s">
        <v>73</v>
      </c>
      <c r="H19" t="s">
        <v>74</v>
      </c>
      <c r="I19" s="2">
        <v>43591</v>
      </c>
      <c r="J19">
        <v>18</v>
      </c>
      <c r="K19">
        <v>2019</v>
      </c>
    </row>
    <row r="20" spans="1:11" x14ac:dyDescent="0.25">
      <c r="A20">
        <v>19</v>
      </c>
      <c r="B20" t="s">
        <v>75</v>
      </c>
      <c r="C20" t="s">
        <v>11</v>
      </c>
      <c r="D20">
        <v>1</v>
      </c>
      <c r="E20" t="str">
        <f>IF(Table1[[#This Row],[age]]&lt;=18, "0-18", IF(Table1[[#This Row],[age]]&lt;=35, "19-35", IF(Table1[[#This Row],[age]]&lt;=50, "36-50", IF(Table1[[#This Row],[age]]&lt;=65, "51-65", IF(Table1[[#This Row],[age]]&lt;=99, "66+", Table1[[#This Row],[age]])))))</f>
        <v>0-18</v>
      </c>
      <c r="F20" t="s">
        <v>41</v>
      </c>
      <c r="G20" t="s">
        <v>61</v>
      </c>
      <c r="H20" t="s">
        <v>76</v>
      </c>
      <c r="I20" s="1">
        <v>44536</v>
      </c>
      <c r="J20">
        <v>19</v>
      </c>
      <c r="K20">
        <v>2021</v>
      </c>
    </row>
    <row r="21" spans="1:11" x14ac:dyDescent="0.25">
      <c r="A21">
        <v>20</v>
      </c>
      <c r="B21" t="s">
        <v>77</v>
      </c>
      <c r="C21" t="s">
        <v>11</v>
      </c>
      <c r="D21">
        <v>91</v>
      </c>
      <c r="E21" t="str">
        <f>IF(Table1[[#This Row],[age]]&lt;=18, "0-18", IF(Table1[[#This Row],[age]]&lt;=35, "19-35", IF(Table1[[#This Row],[age]]&lt;=50, "36-50", IF(Table1[[#This Row],[age]]&lt;=65, "51-65", IF(Table1[[#This Row],[age]]&lt;=99, "66+", Table1[[#This Row],[age]])))))</f>
        <v>66+</v>
      </c>
      <c r="F21" t="s">
        <v>22</v>
      </c>
      <c r="G21" t="s">
        <v>78</v>
      </c>
      <c r="H21" t="s">
        <v>79</v>
      </c>
      <c r="I21" t="s">
        <v>12</v>
      </c>
      <c r="J21">
        <v>20</v>
      </c>
      <c r="K21" t="s">
        <v>12</v>
      </c>
    </row>
    <row r="22" spans="1:11" x14ac:dyDescent="0.25">
      <c r="A22">
        <v>21</v>
      </c>
      <c r="B22" t="s">
        <v>80</v>
      </c>
      <c r="C22" t="s">
        <v>11</v>
      </c>
      <c r="D22">
        <v>13</v>
      </c>
      <c r="E22" t="str">
        <f>IF(Table1[[#This Row],[age]]&lt;=18, "0-18", IF(Table1[[#This Row],[age]]&lt;=35, "19-35", IF(Table1[[#This Row],[age]]&lt;=50, "36-50", IF(Table1[[#This Row],[age]]&lt;=65, "51-65", IF(Table1[[#This Row],[age]]&lt;=99, "66+", Table1[[#This Row],[age]])))))</f>
        <v>0-18</v>
      </c>
      <c r="F22" t="s">
        <v>22</v>
      </c>
      <c r="G22" t="s">
        <v>81</v>
      </c>
      <c r="H22" t="s">
        <v>82</v>
      </c>
      <c r="I22" s="1">
        <v>44345</v>
      </c>
      <c r="J22">
        <v>21</v>
      </c>
      <c r="K22">
        <v>2021</v>
      </c>
    </row>
    <row r="23" spans="1:11" x14ac:dyDescent="0.25">
      <c r="A23">
        <v>22</v>
      </c>
      <c r="B23" t="s">
        <v>83</v>
      </c>
      <c r="C23" t="s">
        <v>11</v>
      </c>
      <c r="D23">
        <v>33</v>
      </c>
      <c r="E23" t="str">
        <f>IF(Table1[[#This Row],[age]]&lt;=18, "0-18", IF(Table1[[#This Row],[age]]&lt;=35, "19-35", IF(Table1[[#This Row],[age]]&lt;=50, "36-50", IF(Table1[[#This Row],[age]]&lt;=65, "51-65", IF(Table1[[#This Row],[age]]&lt;=99, "66+", Table1[[#This Row],[age]])))))</f>
        <v>19-35</v>
      </c>
      <c r="F23" t="s">
        <v>84</v>
      </c>
      <c r="G23" t="s">
        <v>85</v>
      </c>
      <c r="H23" t="s">
        <v>86</v>
      </c>
      <c r="I23" s="1">
        <v>45176</v>
      </c>
      <c r="J23">
        <v>22</v>
      </c>
      <c r="K23">
        <v>2023</v>
      </c>
    </row>
    <row r="24" spans="1:11" x14ac:dyDescent="0.25">
      <c r="A24">
        <v>23</v>
      </c>
      <c r="B24" t="s">
        <v>87</v>
      </c>
      <c r="C24" t="s">
        <v>11</v>
      </c>
      <c r="D24">
        <v>33</v>
      </c>
      <c r="E24" t="str">
        <f>IF(Table1[[#This Row],[age]]&lt;=18, "0-18", IF(Table1[[#This Row],[age]]&lt;=35, "19-35", IF(Table1[[#This Row],[age]]&lt;=50, "36-50", IF(Table1[[#This Row],[age]]&lt;=65, "51-65", IF(Table1[[#This Row],[age]]&lt;=99, "66+", Table1[[#This Row],[age]])))))</f>
        <v>19-35</v>
      </c>
      <c r="F24" t="s">
        <v>26</v>
      </c>
      <c r="G24" t="s">
        <v>61</v>
      </c>
      <c r="H24" t="s">
        <v>88</v>
      </c>
      <c r="I24" t="s">
        <v>12</v>
      </c>
      <c r="J24">
        <v>23</v>
      </c>
      <c r="K24" t="s">
        <v>12</v>
      </c>
    </row>
    <row r="25" spans="1:11" x14ac:dyDescent="0.25">
      <c r="A25">
        <v>24</v>
      </c>
      <c r="B25" t="s">
        <v>89</v>
      </c>
      <c r="C25" t="s">
        <v>11</v>
      </c>
      <c r="D25">
        <v>33</v>
      </c>
      <c r="E25" t="str">
        <f>IF(Table1[[#This Row],[age]]&lt;=18, "0-18", IF(Table1[[#This Row],[age]]&lt;=35, "19-35", IF(Table1[[#This Row],[age]]&lt;=50, "36-50", IF(Table1[[#This Row],[age]]&lt;=65, "51-65", IF(Table1[[#This Row],[age]]&lt;=99, "66+", Table1[[#This Row],[age]])))))</f>
        <v>19-35</v>
      </c>
      <c r="F25" t="s">
        <v>84</v>
      </c>
      <c r="G25" t="s">
        <v>90</v>
      </c>
      <c r="H25" t="s">
        <v>91</v>
      </c>
      <c r="I25" s="1">
        <v>45114</v>
      </c>
      <c r="J25">
        <v>24</v>
      </c>
      <c r="K25">
        <v>2023</v>
      </c>
    </row>
    <row r="26" spans="1:11" x14ac:dyDescent="0.25">
      <c r="A26">
        <v>25</v>
      </c>
      <c r="B26" t="s">
        <v>92</v>
      </c>
      <c r="C26" t="s">
        <v>17</v>
      </c>
      <c r="D26">
        <v>58</v>
      </c>
      <c r="E26" t="str">
        <f>IF(Table1[[#This Row],[age]]&lt;=18, "0-18", IF(Table1[[#This Row],[age]]&lt;=35, "19-35", IF(Table1[[#This Row],[age]]&lt;=50, "36-50", IF(Table1[[#This Row],[age]]&lt;=65, "51-65", IF(Table1[[#This Row],[age]]&lt;=99, "66+", Table1[[#This Row],[age]])))))</f>
        <v>51-65</v>
      </c>
      <c r="F26" t="s">
        <v>41</v>
      </c>
      <c r="G26" t="s">
        <v>93</v>
      </c>
      <c r="H26" t="s">
        <v>94</v>
      </c>
      <c r="I26" s="2">
        <v>44536</v>
      </c>
      <c r="J26">
        <v>25</v>
      </c>
      <c r="K26">
        <v>2021</v>
      </c>
    </row>
    <row r="27" spans="1:11" x14ac:dyDescent="0.25">
      <c r="A27">
        <v>26</v>
      </c>
      <c r="B27" t="s">
        <v>95</v>
      </c>
      <c r="C27" t="s">
        <v>17</v>
      </c>
      <c r="D27">
        <v>18</v>
      </c>
      <c r="E27" t="str">
        <f>IF(Table1[[#This Row],[age]]&lt;=18, "0-18", IF(Table1[[#This Row],[age]]&lt;=35, "19-35", IF(Table1[[#This Row],[age]]&lt;=50, "36-50", IF(Table1[[#This Row],[age]]&lt;=65, "51-65", IF(Table1[[#This Row],[age]]&lt;=99, "66+", Table1[[#This Row],[age]])))))</f>
        <v>0-18</v>
      </c>
      <c r="F27" t="s">
        <v>26</v>
      </c>
      <c r="G27" t="s">
        <v>96</v>
      </c>
      <c r="H27" t="s">
        <v>97</v>
      </c>
      <c r="I27" s="2" t="s">
        <v>12</v>
      </c>
      <c r="J27">
        <v>26</v>
      </c>
      <c r="K27" t="s">
        <v>12</v>
      </c>
    </row>
    <row r="28" spans="1:11" x14ac:dyDescent="0.25">
      <c r="A28">
        <v>27</v>
      </c>
      <c r="B28" t="s">
        <v>98</v>
      </c>
      <c r="C28" t="s">
        <v>11</v>
      </c>
      <c r="D28">
        <v>48</v>
      </c>
      <c r="E28" t="str">
        <f>IF(Table1[[#This Row],[age]]&lt;=18, "0-18", IF(Table1[[#This Row],[age]]&lt;=35, "19-35", IF(Table1[[#This Row],[age]]&lt;=50, "36-50", IF(Table1[[#This Row],[age]]&lt;=65, "51-65", IF(Table1[[#This Row],[age]]&lt;=99, "66+", Table1[[#This Row],[age]])))))</f>
        <v>36-50</v>
      </c>
      <c r="F28" t="s">
        <v>41</v>
      </c>
      <c r="G28" t="s">
        <v>99</v>
      </c>
      <c r="H28" t="s">
        <v>100</v>
      </c>
      <c r="I28" s="1">
        <v>44922</v>
      </c>
      <c r="J28">
        <v>27</v>
      </c>
      <c r="K28">
        <v>2022</v>
      </c>
    </row>
    <row r="29" spans="1:11" x14ac:dyDescent="0.25">
      <c r="A29">
        <v>28</v>
      </c>
      <c r="B29" t="s">
        <v>101</v>
      </c>
      <c r="C29" t="s">
        <v>11</v>
      </c>
      <c r="D29">
        <v>2</v>
      </c>
      <c r="E29" t="str">
        <f>IF(Table1[[#This Row],[age]]&lt;=18, "0-18", IF(Table1[[#This Row],[age]]&lt;=35, "19-35", IF(Table1[[#This Row],[age]]&lt;=50, "36-50", IF(Table1[[#This Row],[age]]&lt;=65, "51-65", IF(Table1[[#This Row],[age]]&lt;=99, "66+", Table1[[#This Row],[age]])))))</f>
        <v>0-18</v>
      </c>
      <c r="F29" t="s">
        <v>18</v>
      </c>
      <c r="G29" t="s">
        <v>61</v>
      </c>
      <c r="H29" t="s">
        <v>102</v>
      </c>
      <c r="I29" s="1">
        <v>45312</v>
      </c>
      <c r="J29">
        <v>28</v>
      </c>
      <c r="K29">
        <v>2024</v>
      </c>
    </row>
    <row r="30" spans="1:11" x14ac:dyDescent="0.25">
      <c r="A30">
        <v>29</v>
      </c>
      <c r="B30" t="s">
        <v>103</v>
      </c>
      <c r="C30" t="s">
        <v>17</v>
      </c>
      <c r="D30">
        <v>46</v>
      </c>
      <c r="E30" t="str">
        <f>IF(Table1[[#This Row],[age]]&lt;=18, "0-18", IF(Table1[[#This Row],[age]]&lt;=35, "19-35", IF(Table1[[#This Row],[age]]&lt;=50, "36-50", IF(Table1[[#This Row],[age]]&lt;=65, "51-65", IF(Table1[[#This Row],[age]]&lt;=99, "66+", Table1[[#This Row],[age]])))))</f>
        <v>36-50</v>
      </c>
      <c r="F30" t="s">
        <v>26</v>
      </c>
      <c r="G30" t="s">
        <v>104</v>
      </c>
      <c r="H30" t="s">
        <v>105</v>
      </c>
      <c r="I30" s="2">
        <v>45411</v>
      </c>
      <c r="J30">
        <v>29</v>
      </c>
      <c r="K30">
        <v>2024</v>
      </c>
    </row>
    <row r="31" spans="1:11" x14ac:dyDescent="0.25">
      <c r="A31">
        <v>30</v>
      </c>
      <c r="B31" t="s">
        <v>106</v>
      </c>
      <c r="C31" t="s">
        <v>11</v>
      </c>
      <c r="D31">
        <v>5</v>
      </c>
      <c r="E31" t="str">
        <f>IF(Table1[[#This Row],[age]]&lt;=18, "0-18", IF(Table1[[#This Row],[age]]&lt;=35, "19-35", IF(Table1[[#This Row],[age]]&lt;=50, "36-50", IF(Table1[[#This Row],[age]]&lt;=65, "51-65", IF(Table1[[#This Row],[age]]&lt;=99, "66+", Table1[[#This Row],[age]])))))</f>
        <v>0-18</v>
      </c>
      <c r="F31" t="s">
        <v>18</v>
      </c>
      <c r="G31" t="s">
        <v>61</v>
      </c>
      <c r="H31" t="s">
        <v>107</v>
      </c>
      <c r="I31" s="1">
        <v>44535</v>
      </c>
      <c r="J31">
        <v>30</v>
      </c>
      <c r="K31">
        <v>2021</v>
      </c>
    </row>
    <row r="32" spans="1:11" x14ac:dyDescent="0.25">
      <c r="A32">
        <v>31</v>
      </c>
      <c r="B32" t="s">
        <v>108</v>
      </c>
      <c r="C32" t="s">
        <v>17</v>
      </c>
      <c r="D32">
        <v>16</v>
      </c>
      <c r="E32" t="str">
        <f>IF(Table1[[#This Row],[age]]&lt;=18, "0-18", IF(Table1[[#This Row],[age]]&lt;=35, "19-35", IF(Table1[[#This Row],[age]]&lt;=50, "36-50", IF(Table1[[#This Row],[age]]&lt;=65, "51-65", IF(Table1[[#This Row],[age]]&lt;=99, "66+", Table1[[#This Row],[age]])))))</f>
        <v>0-18</v>
      </c>
      <c r="F32" t="s">
        <v>109</v>
      </c>
      <c r="G32" t="s">
        <v>110</v>
      </c>
      <c r="H32" t="s">
        <v>79</v>
      </c>
      <c r="I32" s="2" t="s">
        <v>12</v>
      </c>
      <c r="J32">
        <v>31</v>
      </c>
      <c r="K32" t="s">
        <v>12</v>
      </c>
    </row>
    <row r="33" spans="1:11" x14ac:dyDescent="0.25">
      <c r="A33">
        <v>32</v>
      </c>
      <c r="B33" t="s">
        <v>111</v>
      </c>
      <c r="C33" t="s">
        <v>17</v>
      </c>
      <c r="D33">
        <v>24</v>
      </c>
      <c r="E33" t="str">
        <f>IF(Table1[[#This Row],[age]]&lt;=18, "0-18", IF(Table1[[#This Row],[age]]&lt;=35, "19-35", IF(Table1[[#This Row],[age]]&lt;=50, "36-50", IF(Table1[[#This Row],[age]]&lt;=65, "51-65", IF(Table1[[#This Row],[age]]&lt;=99, "66+", Table1[[#This Row],[age]])))))</f>
        <v>19-35</v>
      </c>
      <c r="F33" t="s">
        <v>12</v>
      </c>
      <c r="G33" t="s">
        <v>112</v>
      </c>
      <c r="H33" t="s">
        <v>113</v>
      </c>
      <c r="I33" s="2">
        <v>44197</v>
      </c>
      <c r="J33">
        <v>32</v>
      </c>
      <c r="K33">
        <v>2021</v>
      </c>
    </row>
    <row r="34" spans="1:11" x14ac:dyDescent="0.25">
      <c r="A34">
        <v>33</v>
      </c>
      <c r="B34" t="s">
        <v>114</v>
      </c>
      <c r="C34" t="s">
        <v>115</v>
      </c>
      <c r="D34">
        <v>75</v>
      </c>
      <c r="E34" t="str">
        <f>IF(Table1[[#This Row],[age]]&lt;=18, "0-18", IF(Table1[[#This Row],[age]]&lt;=35, "19-35", IF(Table1[[#This Row],[age]]&lt;=50, "36-50", IF(Table1[[#This Row],[age]]&lt;=65, "51-65", IF(Table1[[#This Row],[age]]&lt;=99, "66+", Table1[[#This Row],[age]])))))</f>
        <v>66+</v>
      </c>
      <c r="F34" t="s">
        <v>12</v>
      </c>
      <c r="G34" t="s">
        <v>116</v>
      </c>
      <c r="H34" t="s">
        <v>79</v>
      </c>
      <c r="I34" s="1">
        <v>43973</v>
      </c>
      <c r="J34">
        <v>33</v>
      </c>
      <c r="K34">
        <v>2020</v>
      </c>
    </row>
    <row r="35" spans="1:11" x14ac:dyDescent="0.25">
      <c r="A35">
        <v>34</v>
      </c>
      <c r="B35" t="s">
        <v>117</v>
      </c>
      <c r="C35" t="s">
        <v>11</v>
      </c>
      <c r="D35">
        <v>60</v>
      </c>
      <c r="E35" t="str">
        <f>IF(Table1[[#This Row],[age]]&lt;=18, "0-18", IF(Table1[[#This Row],[age]]&lt;=35, "19-35", IF(Table1[[#This Row],[age]]&lt;=50, "36-50", IF(Table1[[#This Row],[age]]&lt;=65, "51-65", IF(Table1[[#This Row],[age]]&lt;=99, "66+", Table1[[#This Row],[age]])))))</f>
        <v>51-65</v>
      </c>
      <c r="F35" t="s">
        <v>34</v>
      </c>
      <c r="G35" t="s">
        <v>118</v>
      </c>
      <c r="H35" t="s">
        <v>119</v>
      </c>
      <c r="I35" s="1">
        <v>43560</v>
      </c>
      <c r="J35">
        <v>34</v>
      </c>
      <c r="K35">
        <v>2019</v>
      </c>
    </row>
    <row r="36" spans="1:11" x14ac:dyDescent="0.25">
      <c r="A36">
        <v>35</v>
      </c>
      <c r="B36" t="s">
        <v>120</v>
      </c>
      <c r="C36" t="s">
        <v>11</v>
      </c>
      <c r="D36">
        <v>60</v>
      </c>
      <c r="E36" t="str">
        <f>IF(Table1[[#This Row],[age]]&lt;=18, "0-18", IF(Table1[[#This Row],[age]]&lt;=35, "19-35", IF(Table1[[#This Row],[age]]&lt;=50, "36-50", IF(Table1[[#This Row],[age]]&lt;=65, "51-65", IF(Table1[[#This Row],[age]]&lt;=99, "66+", Table1[[#This Row],[age]])))))</f>
        <v>51-65</v>
      </c>
      <c r="F36" t="s">
        <v>41</v>
      </c>
      <c r="G36" t="s">
        <v>121</v>
      </c>
      <c r="H36" t="s">
        <v>122</v>
      </c>
      <c r="I36" s="1">
        <v>44708</v>
      </c>
      <c r="J36">
        <v>35</v>
      </c>
      <c r="K36">
        <v>2022</v>
      </c>
    </row>
    <row r="37" spans="1:11" x14ac:dyDescent="0.25">
      <c r="A37">
        <v>36</v>
      </c>
      <c r="B37" t="s">
        <v>123</v>
      </c>
      <c r="C37" t="s">
        <v>17</v>
      </c>
      <c r="D37">
        <v>55</v>
      </c>
      <c r="E37" t="str">
        <f>IF(Table1[[#This Row],[age]]&lt;=18, "0-18", IF(Table1[[#This Row],[age]]&lt;=35, "19-35", IF(Table1[[#This Row],[age]]&lt;=50, "36-50", IF(Table1[[#This Row],[age]]&lt;=65, "51-65", IF(Table1[[#This Row],[age]]&lt;=99, "66+", Table1[[#This Row],[age]])))))</f>
        <v>51-65</v>
      </c>
      <c r="F37" t="s">
        <v>18</v>
      </c>
      <c r="G37" t="s">
        <v>124</v>
      </c>
      <c r="H37" t="s">
        <v>79</v>
      </c>
      <c r="I37" s="2">
        <v>44795</v>
      </c>
      <c r="J37">
        <v>36</v>
      </c>
      <c r="K37">
        <v>2022</v>
      </c>
    </row>
    <row r="38" spans="1:11" x14ac:dyDescent="0.25">
      <c r="A38">
        <v>37</v>
      </c>
      <c r="B38" t="s">
        <v>125</v>
      </c>
      <c r="C38" t="s">
        <v>17</v>
      </c>
      <c r="D38">
        <v>38</v>
      </c>
      <c r="E38" t="str">
        <f>IF(Table1[[#This Row],[age]]&lt;=18, "0-18", IF(Table1[[#This Row],[age]]&lt;=35, "19-35", IF(Table1[[#This Row],[age]]&lt;=50, "36-50", IF(Table1[[#This Row],[age]]&lt;=65, "51-65", IF(Table1[[#This Row],[age]]&lt;=99, "66+", Table1[[#This Row],[age]])))))</f>
        <v>36-50</v>
      </c>
      <c r="F38" t="s">
        <v>30</v>
      </c>
      <c r="G38" t="s">
        <v>61</v>
      </c>
      <c r="H38" t="s">
        <v>126</v>
      </c>
      <c r="I38" s="2">
        <v>44118</v>
      </c>
      <c r="J38">
        <v>37</v>
      </c>
      <c r="K38">
        <v>2020</v>
      </c>
    </row>
    <row r="39" spans="1:11" x14ac:dyDescent="0.25">
      <c r="A39">
        <v>38</v>
      </c>
      <c r="B39" t="s">
        <v>127</v>
      </c>
      <c r="C39" t="s">
        <v>11</v>
      </c>
      <c r="D39">
        <v>48</v>
      </c>
      <c r="E39" t="str">
        <f>IF(Table1[[#This Row],[age]]&lt;=18, "0-18", IF(Table1[[#This Row],[age]]&lt;=35, "19-35", IF(Table1[[#This Row],[age]]&lt;=50, "36-50", IF(Table1[[#This Row],[age]]&lt;=65, "51-65", IF(Table1[[#This Row],[age]]&lt;=99, "66+", Table1[[#This Row],[age]])))))</f>
        <v>36-50</v>
      </c>
      <c r="F39" t="s">
        <v>22</v>
      </c>
      <c r="G39" t="s">
        <v>128</v>
      </c>
      <c r="H39" t="s">
        <v>129</v>
      </c>
      <c r="I39" s="1">
        <v>44857</v>
      </c>
      <c r="J39">
        <v>38</v>
      </c>
      <c r="K39">
        <v>2022</v>
      </c>
    </row>
    <row r="40" spans="1:11" x14ac:dyDescent="0.25">
      <c r="A40">
        <v>39</v>
      </c>
      <c r="B40" t="s">
        <v>130</v>
      </c>
      <c r="C40" t="s">
        <v>17</v>
      </c>
      <c r="D40">
        <v>18</v>
      </c>
      <c r="E40" t="str">
        <f>IF(Table1[[#This Row],[age]]&lt;=18, "0-18", IF(Table1[[#This Row],[age]]&lt;=35, "19-35", IF(Table1[[#This Row],[age]]&lt;=50, "36-50", IF(Table1[[#This Row],[age]]&lt;=65, "51-65", IF(Table1[[#This Row],[age]]&lt;=99, "66+", Table1[[#This Row],[age]])))))</f>
        <v>0-18</v>
      </c>
      <c r="F40" t="s">
        <v>22</v>
      </c>
      <c r="G40" t="s">
        <v>131</v>
      </c>
      <c r="H40" t="s">
        <v>132</v>
      </c>
      <c r="I40" s="2">
        <v>44991</v>
      </c>
      <c r="J40">
        <v>39</v>
      </c>
      <c r="K40">
        <v>2023</v>
      </c>
    </row>
    <row r="41" spans="1:11" x14ac:dyDescent="0.25">
      <c r="A41">
        <v>40</v>
      </c>
      <c r="B41" t="s">
        <v>133</v>
      </c>
      <c r="C41" t="s">
        <v>17</v>
      </c>
      <c r="D41">
        <v>53</v>
      </c>
      <c r="E41" t="str">
        <f>IF(Table1[[#This Row],[age]]&lt;=18, "0-18", IF(Table1[[#This Row],[age]]&lt;=35, "19-35", IF(Table1[[#This Row],[age]]&lt;=50, "36-50", IF(Table1[[#This Row],[age]]&lt;=65, "51-65", IF(Table1[[#This Row],[age]]&lt;=99, "66+", Table1[[#This Row],[age]])))))</f>
        <v>51-65</v>
      </c>
      <c r="F41" t="s">
        <v>22</v>
      </c>
      <c r="G41" t="s">
        <v>61</v>
      </c>
      <c r="H41" t="s">
        <v>79</v>
      </c>
      <c r="I41" s="2">
        <v>44124</v>
      </c>
      <c r="J41">
        <v>40</v>
      </c>
      <c r="K41">
        <v>2020</v>
      </c>
    </row>
    <row r="42" spans="1:11" x14ac:dyDescent="0.25">
      <c r="A42">
        <v>41</v>
      </c>
      <c r="B42" t="s">
        <v>134</v>
      </c>
      <c r="C42" t="s">
        <v>17</v>
      </c>
      <c r="D42">
        <v>34</v>
      </c>
      <c r="E42" t="str">
        <f>IF(Table1[[#This Row],[age]]&lt;=18, "0-18", IF(Table1[[#This Row],[age]]&lt;=35, "19-35", IF(Table1[[#This Row],[age]]&lt;=50, "36-50", IF(Table1[[#This Row],[age]]&lt;=65, "51-65", IF(Table1[[#This Row],[age]]&lt;=99, "66+", Table1[[#This Row],[age]])))))</f>
        <v>19-35</v>
      </c>
      <c r="F42" t="s">
        <v>22</v>
      </c>
      <c r="G42" t="s">
        <v>135</v>
      </c>
      <c r="H42" t="s">
        <v>136</v>
      </c>
      <c r="I42" s="2">
        <v>44265</v>
      </c>
      <c r="J42">
        <v>41</v>
      </c>
      <c r="K42">
        <v>2021</v>
      </c>
    </row>
    <row r="43" spans="1:11" x14ac:dyDescent="0.25">
      <c r="A43">
        <v>42</v>
      </c>
      <c r="B43" t="s">
        <v>137</v>
      </c>
      <c r="C43" t="s">
        <v>17</v>
      </c>
      <c r="D43">
        <v>50</v>
      </c>
      <c r="E43" t="str">
        <f>IF(Table1[[#This Row],[age]]&lt;=18, "0-18", IF(Table1[[#This Row],[age]]&lt;=35, "19-35", IF(Table1[[#This Row],[age]]&lt;=50, "36-50", IF(Table1[[#This Row],[age]]&lt;=65, "51-65", IF(Table1[[#This Row],[age]]&lt;=99, "66+", Table1[[#This Row],[age]])))))</f>
        <v>36-50</v>
      </c>
      <c r="F43" t="s">
        <v>54</v>
      </c>
      <c r="G43" t="s">
        <v>61</v>
      </c>
      <c r="H43" t="s">
        <v>138</v>
      </c>
      <c r="I43" s="2">
        <v>45343</v>
      </c>
      <c r="J43">
        <v>42</v>
      </c>
      <c r="K43">
        <v>2024</v>
      </c>
    </row>
    <row r="44" spans="1:11" x14ac:dyDescent="0.25">
      <c r="A44">
        <v>43</v>
      </c>
      <c r="B44" t="s">
        <v>139</v>
      </c>
      <c r="C44" t="s">
        <v>17</v>
      </c>
      <c r="D44">
        <v>52</v>
      </c>
      <c r="E44" t="str">
        <f>IF(Table1[[#This Row],[age]]&lt;=18, "0-18", IF(Table1[[#This Row],[age]]&lt;=35, "19-35", IF(Table1[[#This Row],[age]]&lt;=50, "36-50", IF(Table1[[#This Row],[age]]&lt;=65, "51-65", IF(Table1[[#This Row],[age]]&lt;=99, "66+", Table1[[#This Row],[age]])))))</f>
        <v>51-65</v>
      </c>
      <c r="F44" t="s">
        <v>34</v>
      </c>
      <c r="G44" t="s">
        <v>140</v>
      </c>
      <c r="H44" t="s">
        <v>141</v>
      </c>
      <c r="I44" s="2">
        <v>43988</v>
      </c>
      <c r="J44">
        <v>43</v>
      </c>
      <c r="K44">
        <v>2020</v>
      </c>
    </row>
    <row r="45" spans="1:11" x14ac:dyDescent="0.25">
      <c r="A45">
        <v>44</v>
      </c>
      <c r="B45" t="s">
        <v>142</v>
      </c>
      <c r="C45" t="s">
        <v>17</v>
      </c>
      <c r="D45">
        <v>36</v>
      </c>
      <c r="E45" t="str">
        <f>IF(Table1[[#This Row],[age]]&lt;=18, "0-18", IF(Table1[[#This Row],[age]]&lt;=35, "19-35", IF(Table1[[#This Row],[age]]&lt;=50, "36-50", IF(Table1[[#This Row],[age]]&lt;=65, "51-65", IF(Table1[[#This Row],[age]]&lt;=99, "66+", Table1[[#This Row],[age]])))))</f>
        <v>36-50</v>
      </c>
      <c r="F45" t="s">
        <v>30</v>
      </c>
      <c r="G45" t="s">
        <v>143</v>
      </c>
      <c r="H45" t="s">
        <v>79</v>
      </c>
      <c r="I45" s="2">
        <v>45391</v>
      </c>
      <c r="J45">
        <v>44</v>
      </c>
      <c r="K45">
        <v>2024</v>
      </c>
    </row>
    <row r="46" spans="1:11" x14ac:dyDescent="0.25">
      <c r="A46">
        <v>45</v>
      </c>
      <c r="B46" t="s">
        <v>144</v>
      </c>
      <c r="C46" t="s">
        <v>17</v>
      </c>
      <c r="D46">
        <v>65</v>
      </c>
      <c r="E46" t="str">
        <f>IF(Table1[[#This Row],[age]]&lt;=18, "0-18", IF(Table1[[#This Row],[age]]&lt;=35, "19-35", IF(Table1[[#This Row],[age]]&lt;=50, "36-50", IF(Table1[[#This Row],[age]]&lt;=65, "51-65", IF(Table1[[#This Row],[age]]&lt;=99, "66+", Table1[[#This Row],[age]])))))</f>
        <v>51-65</v>
      </c>
      <c r="F46" t="s">
        <v>30</v>
      </c>
      <c r="G46" t="s">
        <v>145</v>
      </c>
      <c r="H46" t="s">
        <v>146</v>
      </c>
      <c r="I46" s="2">
        <v>44900</v>
      </c>
      <c r="J46">
        <v>45</v>
      </c>
      <c r="K46">
        <v>2022</v>
      </c>
    </row>
    <row r="47" spans="1:11" x14ac:dyDescent="0.25">
      <c r="A47">
        <v>46</v>
      </c>
      <c r="B47" t="s">
        <v>147</v>
      </c>
      <c r="C47" t="s">
        <v>72</v>
      </c>
      <c r="D47">
        <v>83</v>
      </c>
      <c r="E47" t="str">
        <f>IF(Table1[[#This Row],[age]]&lt;=18, "0-18", IF(Table1[[#This Row],[age]]&lt;=35, "19-35", IF(Table1[[#This Row],[age]]&lt;=50, "36-50", IF(Table1[[#This Row],[age]]&lt;=65, "51-65", IF(Table1[[#This Row],[age]]&lt;=99, "66+", Table1[[#This Row],[age]])))))</f>
        <v>66+</v>
      </c>
      <c r="F47" t="s">
        <v>30</v>
      </c>
      <c r="G47" t="s">
        <v>148</v>
      </c>
      <c r="H47" t="s">
        <v>149</v>
      </c>
      <c r="I47" s="2" t="s">
        <v>12</v>
      </c>
      <c r="J47">
        <v>46</v>
      </c>
      <c r="K47" t="s">
        <v>12</v>
      </c>
    </row>
    <row r="48" spans="1:11" x14ac:dyDescent="0.25">
      <c r="A48">
        <v>47</v>
      </c>
      <c r="B48" t="s">
        <v>150</v>
      </c>
      <c r="C48" t="s">
        <v>11</v>
      </c>
      <c r="D48">
        <v>12</v>
      </c>
      <c r="E48" t="str">
        <f>IF(Table1[[#This Row],[age]]&lt;=18, "0-18", IF(Table1[[#This Row],[age]]&lt;=35, "19-35", IF(Table1[[#This Row],[age]]&lt;=50, "36-50", IF(Table1[[#This Row],[age]]&lt;=65, "51-65", IF(Table1[[#This Row],[age]]&lt;=99, "66+", Table1[[#This Row],[age]])))))</f>
        <v>0-18</v>
      </c>
      <c r="F48" t="s">
        <v>13</v>
      </c>
      <c r="G48" t="s">
        <v>151</v>
      </c>
      <c r="H48" t="s">
        <v>149</v>
      </c>
      <c r="I48" s="1">
        <v>44292</v>
      </c>
      <c r="J48">
        <v>47</v>
      </c>
      <c r="K48">
        <v>2021</v>
      </c>
    </row>
    <row r="49" spans="1:11" x14ac:dyDescent="0.25">
      <c r="A49">
        <v>48</v>
      </c>
      <c r="B49" t="s">
        <v>152</v>
      </c>
      <c r="C49" t="s">
        <v>115</v>
      </c>
      <c r="D49">
        <v>34</v>
      </c>
      <c r="E49" t="str">
        <f>IF(Table1[[#This Row],[age]]&lt;=18, "0-18", IF(Table1[[#This Row],[age]]&lt;=35, "19-35", IF(Table1[[#This Row],[age]]&lt;=50, "36-50", IF(Table1[[#This Row],[age]]&lt;=65, "51-65", IF(Table1[[#This Row],[age]]&lt;=99, "66+", Table1[[#This Row],[age]])))))</f>
        <v>19-35</v>
      </c>
      <c r="F49" t="s">
        <v>109</v>
      </c>
      <c r="G49" t="s">
        <v>61</v>
      </c>
      <c r="H49" t="s">
        <v>79</v>
      </c>
      <c r="I49" s="1">
        <v>43765</v>
      </c>
      <c r="J49">
        <v>48</v>
      </c>
      <c r="K49">
        <v>2019</v>
      </c>
    </row>
    <row r="50" spans="1:11" x14ac:dyDescent="0.25">
      <c r="A50">
        <v>49</v>
      </c>
      <c r="B50" t="s">
        <v>153</v>
      </c>
      <c r="C50" t="s">
        <v>17</v>
      </c>
      <c r="D50">
        <v>4</v>
      </c>
      <c r="E50" t="str">
        <f>IF(Table1[[#This Row],[age]]&lt;=18, "0-18", IF(Table1[[#This Row],[age]]&lt;=35, "19-35", IF(Table1[[#This Row],[age]]&lt;=50, "36-50", IF(Table1[[#This Row],[age]]&lt;=65, "51-65", IF(Table1[[#This Row],[age]]&lt;=99, "66+", Table1[[#This Row],[age]])))))</f>
        <v>0-18</v>
      </c>
      <c r="F50" t="s">
        <v>154</v>
      </c>
      <c r="G50" t="s">
        <v>61</v>
      </c>
      <c r="H50" t="s">
        <v>79</v>
      </c>
      <c r="I50" s="2">
        <v>43838</v>
      </c>
      <c r="J50">
        <v>49</v>
      </c>
      <c r="K50">
        <v>2020</v>
      </c>
    </row>
    <row r="51" spans="1:11" x14ac:dyDescent="0.25">
      <c r="A51">
        <v>50</v>
      </c>
      <c r="B51" t="s">
        <v>155</v>
      </c>
      <c r="C51" t="s">
        <v>11</v>
      </c>
      <c r="D51">
        <v>9</v>
      </c>
      <c r="E51" t="str">
        <f>IF(Table1[[#This Row],[age]]&lt;=18, "0-18", IF(Table1[[#This Row],[age]]&lt;=35, "19-35", IF(Table1[[#This Row],[age]]&lt;=50, "36-50", IF(Table1[[#This Row],[age]]&lt;=65, "51-65", IF(Table1[[#This Row],[age]]&lt;=99, "66+", Table1[[#This Row],[age]])))))</f>
        <v>0-18</v>
      </c>
      <c r="F51" t="s">
        <v>41</v>
      </c>
      <c r="G51" t="s">
        <v>61</v>
      </c>
      <c r="H51" t="s">
        <v>156</v>
      </c>
      <c r="I51" t="s">
        <v>12</v>
      </c>
      <c r="J51">
        <v>50</v>
      </c>
      <c r="K51" t="s">
        <v>12</v>
      </c>
    </row>
    <row r="52" spans="1:11" x14ac:dyDescent="0.25">
      <c r="A52">
        <v>51</v>
      </c>
      <c r="B52" t="s">
        <v>157</v>
      </c>
      <c r="C52" t="s">
        <v>17</v>
      </c>
      <c r="D52">
        <v>14</v>
      </c>
      <c r="E52" t="str">
        <f>IF(Table1[[#This Row],[age]]&lt;=18, "0-18", IF(Table1[[#This Row],[age]]&lt;=35, "19-35", IF(Table1[[#This Row],[age]]&lt;=50, "36-50", IF(Table1[[#This Row],[age]]&lt;=65, "51-65", IF(Table1[[#This Row],[age]]&lt;=99, "66+", Table1[[#This Row],[age]])))))</f>
        <v>0-18</v>
      </c>
      <c r="F52" t="s">
        <v>41</v>
      </c>
      <c r="G52" t="s">
        <v>158</v>
      </c>
      <c r="H52" t="s">
        <v>159</v>
      </c>
      <c r="I52" s="2">
        <v>43748</v>
      </c>
      <c r="J52">
        <v>51</v>
      </c>
      <c r="K52">
        <v>2019</v>
      </c>
    </row>
    <row r="53" spans="1:11" x14ac:dyDescent="0.25">
      <c r="A53">
        <v>52</v>
      </c>
      <c r="B53" t="s">
        <v>160</v>
      </c>
      <c r="C53" t="s">
        <v>17</v>
      </c>
      <c r="D53" t="s">
        <v>12</v>
      </c>
      <c r="E53" t="str">
        <f>IF(Table1[[#This Row],[age]]&lt;=18, "0-18", IF(Table1[[#This Row],[age]]&lt;=35, "19-35", IF(Table1[[#This Row],[age]]&lt;=50, "36-50", IF(Table1[[#This Row],[age]]&lt;=65, "51-65", IF(Table1[[#This Row],[age]]&lt;=99, "66+", Table1[[#This Row],[age]])))))</f>
        <v>NULL</v>
      </c>
      <c r="F53" t="s">
        <v>12</v>
      </c>
      <c r="G53" t="s">
        <v>161</v>
      </c>
      <c r="H53" t="s">
        <v>162</v>
      </c>
      <c r="I53" s="2">
        <v>45536</v>
      </c>
      <c r="J53">
        <v>52</v>
      </c>
      <c r="K53">
        <v>2024</v>
      </c>
    </row>
    <row r="54" spans="1:11" x14ac:dyDescent="0.25">
      <c r="A54">
        <v>53</v>
      </c>
      <c r="B54" t="s">
        <v>163</v>
      </c>
      <c r="C54" t="s">
        <v>17</v>
      </c>
      <c r="D54">
        <v>25</v>
      </c>
      <c r="E54" t="str">
        <f>IF(Table1[[#This Row],[age]]&lt;=18, "0-18", IF(Table1[[#This Row],[age]]&lt;=35, "19-35", IF(Table1[[#This Row],[age]]&lt;=50, "36-50", IF(Table1[[#This Row],[age]]&lt;=65, "51-65", IF(Table1[[#This Row],[age]]&lt;=99, "66+", Table1[[#This Row],[age]])))))</f>
        <v>19-35</v>
      </c>
      <c r="F54" t="s">
        <v>41</v>
      </c>
      <c r="G54" t="s">
        <v>164</v>
      </c>
      <c r="H54" t="s">
        <v>165</v>
      </c>
      <c r="I54" s="2" t="s">
        <v>12</v>
      </c>
      <c r="J54">
        <v>53</v>
      </c>
      <c r="K54" t="s">
        <v>12</v>
      </c>
    </row>
    <row r="55" spans="1:11" x14ac:dyDescent="0.25">
      <c r="A55">
        <v>54</v>
      </c>
      <c r="B55" t="s">
        <v>166</v>
      </c>
      <c r="C55" t="s">
        <v>115</v>
      </c>
      <c r="D55">
        <v>25</v>
      </c>
      <c r="E55" t="str">
        <f>IF(Table1[[#This Row],[age]]&lt;=18, "0-18", IF(Table1[[#This Row],[age]]&lt;=35, "19-35", IF(Table1[[#This Row],[age]]&lt;=50, "36-50", IF(Table1[[#This Row],[age]]&lt;=65, "51-65", IF(Table1[[#This Row],[age]]&lt;=99, "66+", Table1[[#This Row],[age]])))))</f>
        <v>19-35</v>
      </c>
      <c r="F55" t="s">
        <v>18</v>
      </c>
      <c r="G55" t="s">
        <v>61</v>
      </c>
      <c r="H55" t="s">
        <v>149</v>
      </c>
      <c r="I55" s="1">
        <v>45563</v>
      </c>
      <c r="J55">
        <v>54</v>
      </c>
      <c r="K55">
        <v>2024</v>
      </c>
    </row>
    <row r="56" spans="1:11" x14ac:dyDescent="0.25">
      <c r="A56">
        <v>55</v>
      </c>
      <c r="B56" t="s">
        <v>167</v>
      </c>
      <c r="C56" t="s">
        <v>17</v>
      </c>
      <c r="D56">
        <v>68</v>
      </c>
      <c r="E56" t="str">
        <f>IF(Table1[[#This Row],[age]]&lt;=18, "0-18", IF(Table1[[#This Row],[age]]&lt;=35, "19-35", IF(Table1[[#This Row],[age]]&lt;=50, "36-50", IF(Table1[[#This Row],[age]]&lt;=65, "51-65", IF(Table1[[#This Row],[age]]&lt;=99, "66+", Table1[[#This Row],[age]])))))</f>
        <v>66+</v>
      </c>
      <c r="F56" t="s">
        <v>54</v>
      </c>
      <c r="G56" t="s">
        <v>168</v>
      </c>
      <c r="H56" t="s">
        <v>169</v>
      </c>
      <c r="I56" s="2">
        <v>45339</v>
      </c>
      <c r="J56">
        <v>55</v>
      </c>
      <c r="K56">
        <v>2024</v>
      </c>
    </row>
    <row r="57" spans="1:11" x14ac:dyDescent="0.25">
      <c r="A57">
        <v>56</v>
      </c>
      <c r="B57" t="s">
        <v>170</v>
      </c>
      <c r="C57" t="s">
        <v>17</v>
      </c>
      <c r="D57">
        <v>60</v>
      </c>
      <c r="E57" t="str">
        <f>IF(Table1[[#This Row],[age]]&lt;=18, "0-18", IF(Table1[[#This Row],[age]]&lt;=35, "19-35", IF(Table1[[#This Row],[age]]&lt;=50, "36-50", IF(Table1[[#This Row],[age]]&lt;=65, "51-65", IF(Table1[[#This Row],[age]]&lt;=99, "66+", Table1[[#This Row],[age]])))))</f>
        <v>51-65</v>
      </c>
      <c r="F57" t="s">
        <v>54</v>
      </c>
      <c r="G57" t="s">
        <v>171</v>
      </c>
      <c r="H57" t="s">
        <v>79</v>
      </c>
      <c r="I57" s="2">
        <v>43582</v>
      </c>
      <c r="J57">
        <v>56</v>
      </c>
      <c r="K57">
        <v>2019</v>
      </c>
    </row>
    <row r="58" spans="1:11" x14ac:dyDescent="0.25">
      <c r="A58">
        <v>57</v>
      </c>
      <c r="B58" t="s">
        <v>172</v>
      </c>
      <c r="C58" t="s">
        <v>11</v>
      </c>
      <c r="D58">
        <v>10</v>
      </c>
      <c r="E58" t="str">
        <f>IF(Table1[[#This Row],[age]]&lt;=18, "0-18", IF(Table1[[#This Row],[age]]&lt;=35, "19-35", IF(Table1[[#This Row],[age]]&lt;=50, "36-50", IF(Table1[[#This Row],[age]]&lt;=65, "51-65", IF(Table1[[#This Row],[age]]&lt;=99, "66+", Table1[[#This Row],[age]])))))</f>
        <v>0-18</v>
      </c>
      <c r="F58" t="s">
        <v>30</v>
      </c>
      <c r="G58" t="s">
        <v>173</v>
      </c>
      <c r="H58" t="s">
        <v>174</v>
      </c>
      <c r="I58" s="1">
        <v>44642</v>
      </c>
      <c r="J58">
        <v>57</v>
      </c>
      <c r="K58">
        <v>2022</v>
      </c>
    </row>
    <row r="59" spans="1:11" x14ac:dyDescent="0.25">
      <c r="A59">
        <v>58</v>
      </c>
      <c r="B59" t="s">
        <v>175</v>
      </c>
      <c r="C59" t="s">
        <v>17</v>
      </c>
      <c r="D59">
        <v>52</v>
      </c>
      <c r="E59" t="str">
        <f>IF(Table1[[#This Row],[age]]&lt;=18, "0-18", IF(Table1[[#This Row],[age]]&lt;=35, "19-35", IF(Table1[[#This Row],[age]]&lt;=50, "36-50", IF(Table1[[#This Row],[age]]&lt;=65, "51-65", IF(Table1[[#This Row],[age]]&lt;=99, "66+", Table1[[#This Row],[age]])))))</f>
        <v>51-65</v>
      </c>
      <c r="F59" t="s">
        <v>176</v>
      </c>
      <c r="G59" t="s">
        <v>177</v>
      </c>
      <c r="H59" t="s">
        <v>178</v>
      </c>
      <c r="I59" s="2">
        <v>45006</v>
      </c>
      <c r="J59">
        <v>58</v>
      </c>
      <c r="K59">
        <v>2023</v>
      </c>
    </row>
    <row r="60" spans="1:11" x14ac:dyDescent="0.25">
      <c r="A60">
        <v>59</v>
      </c>
      <c r="B60" t="s">
        <v>179</v>
      </c>
      <c r="C60" t="s">
        <v>11</v>
      </c>
      <c r="D60">
        <v>20</v>
      </c>
      <c r="E60" t="str">
        <f>IF(Table1[[#This Row],[age]]&lt;=18, "0-18", IF(Table1[[#This Row],[age]]&lt;=35, "19-35", IF(Table1[[#This Row],[age]]&lt;=50, "36-50", IF(Table1[[#This Row],[age]]&lt;=65, "51-65", IF(Table1[[#This Row],[age]]&lt;=99, "66+", Table1[[#This Row],[age]])))))</f>
        <v>19-35</v>
      </c>
      <c r="F60" t="s">
        <v>154</v>
      </c>
      <c r="G60" t="s">
        <v>180</v>
      </c>
      <c r="H60" t="s">
        <v>181</v>
      </c>
      <c r="I60" t="s">
        <v>12</v>
      </c>
      <c r="J60">
        <v>59</v>
      </c>
      <c r="K60" t="s">
        <v>12</v>
      </c>
    </row>
    <row r="61" spans="1:11" x14ac:dyDescent="0.25">
      <c r="A61">
        <v>60</v>
      </c>
      <c r="B61" t="s">
        <v>182</v>
      </c>
      <c r="C61" t="s">
        <v>11</v>
      </c>
      <c r="D61">
        <v>75</v>
      </c>
      <c r="E61" t="str">
        <f>IF(Table1[[#This Row],[age]]&lt;=18, "0-18", IF(Table1[[#This Row],[age]]&lt;=35, "19-35", IF(Table1[[#This Row],[age]]&lt;=50, "36-50", IF(Table1[[#This Row],[age]]&lt;=65, "51-65", IF(Table1[[#This Row],[age]]&lt;=99, "66+", Table1[[#This Row],[age]])))))</f>
        <v>66+</v>
      </c>
      <c r="F61" t="s">
        <v>18</v>
      </c>
      <c r="G61" t="s">
        <v>183</v>
      </c>
      <c r="H61" t="s">
        <v>184</v>
      </c>
      <c r="I61" s="1">
        <v>44977</v>
      </c>
      <c r="J61">
        <v>60</v>
      </c>
      <c r="K61">
        <v>2023</v>
      </c>
    </row>
    <row r="62" spans="1:11" x14ac:dyDescent="0.25">
      <c r="A62">
        <v>61</v>
      </c>
      <c r="B62" t="s">
        <v>185</v>
      </c>
      <c r="C62" t="s">
        <v>17</v>
      </c>
      <c r="D62">
        <v>86</v>
      </c>
      <c r="E62" t="str">
        <f>IF(Table1[[#This Row],[age]]&lt;=18, "0-18", IF(Table1[[#This Row],[age]]&lt;=35, "19-35", IF(Table1[[#This Row],[age]]&lt;=50, "36-50", IF(Table1[[#This Row],[age]]&lt;=65, "51-65", IF(Table1[[#This Row],[age]]&lt;=99, "66+", Table1[[#This Row],[age]])))))</f>
        <v>66+</v>
      </c>
      <c r="F62" t="s">
        <v>84</v>
      </c>
      <c r="G62" t="s">
        <v>61</v>
      </c>
      <c r="H62" t="s">
        <v>186</v>
      </c>
      <c r="I62" s="2">
        <v>43712</v>
      </c>
      <c r="J62">
        <v>61</v>
      </c>
      <c r="K62">
        <v>2019</v>
      </c>
    </row>
    <row r="63" spans="1:11" x14ac:dyDescent="0.25">
      <c r="A63">
        <v>62</v>
      </c>
      <c r="B63" t="s">
        <v>187</v>
      </c>
      <c r="C63" t="s">
        <v>17</v>
      </c>
      <c r="D63">
        <v>25</v>
      </c>
      <c r="E63" t="str">
        <f>IF(Table1[[#This Row],[age]]&lt;=18, "0-18", IF(Table1[[#This Row],[age]]&lt;=35, "19-35", IF(Table1[[#This Row],[age]]&lt;=50, "36-50", IF(Table1[[#This Row],[age]]&lt;=65, "51-65", IF(Table1[[#This Row],[age]]&lt;=99, "66+", Table1[[#This Row],[age]])))))</f>
        <v>19-35</v>
      </c>
      <c r="F63" t="s">
        <v>30</v>
      </c>
      <c r="G63" t="s">
        <v>188</v>
      </c>
      <c r="H63" t="s">
        <v>189</v>
      </c>
      <c r="I63" s="2" t="s">
        <v>12</v>
      </c>
      <c r="J63">
        <v>62</v>
      </c>
      <c r="K63" t="s">
        <v>12</v>
      </c>
    </row>
    <row r="64" spans="1:11" x14ac:dyDescent="0.25">
      <c r="A64">
        <v>63</v>
      </c>
      <c r="B64" t="s">
        <v>190</v>
      </c>
      <c r="C64" t="s">
        <v>17</v>
      </c>
      <c r="D64">
        <v>8</v>
      </c>
      <c r="E64" t="str">
        <f>IF(Table1[[#This Row],[age]]&lt;=18, "0-18", IF(Table1[[#This Row],[age]]&lt;=35, "19-35", IF(Table1[[#This Row],[age]]&lt;=50, "36-50", IF(Table1[[#This Row],[age]]&lt;=65, "51-65", IF(Table1[[#This Row],[age]]&lt;=99, "66+", Table1[[#This Row],[age]])))))</f>
        <v>0-18</v>
      </c>
      <c r="F64" t="s">
        <v>18</v>
      </c>
      <c r="G64" t="s">
        <v>191</v>
      </c>
      <c r="H64" t="s">
        <v>192</v>
      </c>
      <c r="I64" s="2" t="s">
        <v>12</v>
      </c>
      <c r="J64">
        <v>63</v>
      </c>
      <c r="K64" t="s">
        <v>12</v>
      </c>
    </row>
    <row r="65" spans="1:11" x14ac:dyDescent="0.25">
      <c r="A65">
        <v>64</v>
      </c>
      <c r="B65" t="s">
        <v>193</v>
      </c>
      <c r="C65" t="s">
        <v>17</v>
      </c>
      <c r="D65">
        <v>50</v>
      </c>
      <c r="E65" t="str">
        <f>IF(Table1[[#This Row],[age]]&lt;=18, "0-18", IF(Table1[[#This Row],[age]]&lt;=35, "19-35", IF(Table1[[#This Row],[age]]&lt;=50, "36-50", IF(Table1[[#This Row],[age]]&lt;=65, "51-65", IF(Table1[[#This Row],[age]]&lt;=99, "66+", Table1[[#This Row],[age]])))))</f>
        <v>36-50</v>
      </c>
      <c r="F65" t="s">
        <v>154</v>
      </c>
      <c r="G65" t="s">
        <v>194</v>
      </c>
      <c r="H65" t="s">
        <v>195</v>
      </c>
      <c r="I65" s="2">
        <v>43556</v>
      </c>
      <c r="J65">
        <v>64</v>
      </c>
      <c r="K65">
        <v>2019</v>
      </c>
    </row>
    <row r="66" spans="1:11" x14ac:dyDescent="0.25">
      <c r="A66">
        <v>65</v>
      </c>
      <c r="B66" t="s">
        <v>196</v>
      </c>
      <c r="C66" t="s">
        <v>11</v>
      </c>
      <c r="D66">
        <v>33</v>
      </c>
      <c r="E66" t="str">
        <f>IF(Table1[[#This Row],[age]]&lt;=18, "0-18", IF(Table1[[#This Row],[age]]&lt;=35, "19-35", IF(Table1[[#This Row],[age]]&lt;=50, "36-50", IF(Table1[[#This Row],[age]]&lt;=65, "51-65", IF(Table1[[#This Row],[age]]&lt;=99, "66+", Table1[[#This Row],[age]])))))</f>
        <v>19-35</v>
      </c>
      <c r="F66" t="s">
        <v>12</v>
      </c>
      <c r="G66" t="s">
        <v>61</v>
      </c>
      <c r="H66" t="s">
        <v>165</v>
      </c>
      <c r="I66" s="1">
        <v>44740</v>
      </c>
      <c r="J66">
        <v>65</v>
      </c>
      <c r="K66">
        <v>2022</v>
      </c>
    </row>
    <row r="67" spans="1:11" x14ac:dyDescent="0.25">
      <c r="A67">
        <v>66</v>
      </c>
      <c r="B67" t="s">
        <v>197</v>
      </c>
      <c r="C67" t="s">
        <v>72</v>
      </c>
      <c r="D67">
        <v>61</v>
      </c>
      <c r="E67" t="str">
        <f>IF(Table1[[#This Row],[age]]&lt;=18, "0-18", IF(Table1[[#This Row],[age]]&lt;=35, "19-35", IF(Table1[[#This Row],[age]]&lt;=50, "36-50", IF(Table1[[#This Row],[age]]&lt;=65, "51-65", IF(Table1[[#This Row],[age]]&lt;=99, "66+", Table1[[#This Row],[age]])))))</f>
        <v>51-65</v>
      </c>
      <c r="F67" t="s">
        <v>22</v>
      </c>
      <c r="G67" t="s">
        <v>198</v>
      </c>
      <c r="H67" t="s">
        <v>199</v>
      </c>
      <c r="I67" s="2">
        <v>45320</v>
      </c>
      <c r="J67">
        <v>66</v>
      </c>
      <c r="K67">
        <v>2024</v>
      </c>
    </row>
    <row r="68" spans="1:11" x14ac:dyDescent="0.25">
      <c r="A68">
        <v>67</v>
      </c>
      <c r="B68" t="s">
        <v>200</v>
      </c>
      <c r="C68" t="s">
        <v>11</v>
      </c>
      <c r="D68">
        <v>26</v>
      </c>
      <c r="E68" t="str">
        <f>IF(Table1[[#This Row],[age]]&lt;=18, "0-18", IF(Table1[[#This Row],[age]]&lt;=35, "19-35", IF(Table1[[#This Row],[age]]&lt;=50, "36-50", IF(Table1[[#This Row],[age]]&lt;=65, "51-65", IF(Table1[[#This Row],[age]]&lt;=99, "66+", Table1[[#This Row],[age]])))))</f>
        <v>19-35</v>
      </c>
      <c r="F68" t="s">
        <v>154</v>
      </c>
      <c r="G68" t="s">
        <v>201</v>
      </c>
      <c r="H68" t="s">
        <v>79</v>
      </c>
      <c r="I68" s="1">
        <v>44122</v>
      </c>
      <c r="J68">
        <v>67</v>
      </c>
      <c r="K68">
        <v>2020</v>
      </c>
    </row>
    <row r="69" spans="1:11" x14ac:dyDescent="0.25">
      <c r="A69">
        <v>68</v>
      </c>
      <c r="B69" t="s">
        <v>202</v>
      </c>
      <c r="C69" t="s">
        <v>11</v>
      </c>
      <c r="D69">
        <v>67</v>
      </c>
      <c r="E69" t="str">
        <f>IF(Table1[[#This Row],[age]]&lt;=18, "0-18", IF(Table1[[#This Row],[age]]&lt;=35, "19-35", IF(Table1[[#This Row],[age]]&lt;=50, "36-50", IF(Table1[[#This Row],[age]]&lt;=65, "51-65", IF(Table1[[#This Row],[age]]&lt;=99, "66+", Table1[[#This Row],[age]])))))</f>
        <v>66+</v>
      </c>
      <c r="F69" t="s">
        <v>13</v>
      </c>
      <c r="G69" t="s">
        <v>203</v>
      </c>
      <c r="H69" t="s">
        <v>204</v>
      </c>
      <c r="I69" s="1">
        <v>43622</v>
      </c>
      <c r="J69">
        <v>68</v>
      </c>
      <c r="K69">
        <v>2019</v>
      </c>
    </row>
    <row r="70" spans="1:11" x14ac:dyDescent="0.25">
      <c r="A70">
        <v>69</v>
      </c>
      <c r="B70" t="s">
        <v>205</v>
      </c>
      <c r="C70" t="s">
        <v>17</v>
      </c>
      <c r="D70">
        <v>71</v>
      </c>
      <c r="E70" t="str">
        <f>IF(Table1[[#This Row],[age]]&lt;=18, "0-18", IF(Table1[[#This Row],[age]]&lt;=35, "19-35", IF(Table1[[#This Row],[age]]&lt;=50, "36-50", IF(Table1[[#This Row],[age]]&lt;=65, "51-65", IF(Table1[[#This Row],[age]]&lt;=99, "66+", Table1[[#This Row],[age]])))))</f>
        <v>66+</v>
      </c>
      <c r="F70" t="s">
        <v>18</v>
      </c>
      <c r="G70" t="s">
        <v>61</v>
      </c>
      <c r="H70" t="s">
        <v>102</v>
      </c>
      <c r="I70" s="2" t="s">
        <v>12</v>
      </c>
      <c r="J70">
        <v>69</v>
      </c>
      <c r="K70" t="s">
        <v>12</v>
      </c>
    </row>
    <row r="71" spans="1:11" x14ac:dyDescent="0.25">
      <c r="A71">
        <v>70</v>
      </c>
      <c r="B71" t="s">
        <v>206</v>
      </c>
      <c r="C71" t="s">
        <v>11</v>
      </c>
      <c r="D71">
        <v>8</v>
      </c>
      <c r="E71" t="str">
        <f>IF(Table1[[#This Row],[age]]&lt;=18, "0-18", IF(Table1[[#This Row],[age]]&lt;=35, "19-35", IF(Table1[[#This Row],[age]]&lt;=50, "36-50", IF(Table1[[#This Row],[age]]&lt;=65, "51-65", IF(Table1[[#This Row],[age]]&lt;=99, "66+", Table1[[#This Row],[age]])))))</f>
        <v>0-18</v>
      </c>
      <c r="F71" t="s">
        <v>22</v>
      </c>
      <c r="G71" t="s">
        <v>207</v>
      </c>
      <c r="H71" t="s">
        <v>79</v>
      </c>
      <c r="I71" s="1">
        <v>44376</v>
      </c>
      <c r="J71">
        <v>70</v>
      </c>
      <c r="K71">
        <v>2021</v>
      </c>
    </row>
    <row r="72" spans="1:11" x14ac:dyDescent="0.25">
      <c r="A72">
        <v>71</v>
      </c>
      <c r="B72" t="s">
        <v>208</v>
      </c>
      <c r="C72" t="s">
        <v>11</v>
      </c>
      <c r="D72">
        <v>63</v>
      </c>
      <c r="E72" t="str">
        <f>IF(Table1[[#This Row],[age]]&lt;=18, "0-18", IF(Table1[[#This Row],[age]]&lt;=35, "19-35", IF(Table1[[#This Row],[age]]&lt;=50, "36-50", IF(Table1[[#This Row],[age]]&lt;=65, "51-65", IF(Table1[[#This Row],[age]]&lt;=99, "66+", Table1[[#This Row],[age]])))))</f>
        <v>51-65</v>
      </c>
      <c r="F72" t="s">
        <v>22</v>
      </c>
      <c r="G72" t="s">
        <v>209</v>
      </c>
      <c r="H72" t="s">
        <v>210</v>
      </c>
      <c r="I72" s="1">
        <v>44792</v>
      </c>
      <c r="J72">
        <v>71</v>
      </c>
      <c r="K72">
        <v>2022</v>
      </c>
    </row>
    <row r="73" spans="1:11" x14ac:dyDescent="0.25">
      <c r="A73">
        <v>72</v>
      </c>
      <c r="B73" t="s">
        <v>211</v>
      </c>
      <c r="C73" t="s">
        <v>11</v>
      </c>
      <c r="D73">
        <v>79</v>
      </c>
      <c r="E73" t="str">
        <f>IF(Table1[[#This Row],[age]]&lt;=18, "0-18", IF(Table1[[#This Row],[age]]&lt;=35, "19-35", IF(Table1[[#This Row],[age]]&lt;=50, "36-50", IF(Table1[[#This Row],[age]]&lt;=65, "51-65", IF(Table1[[#This Row],[age]]&lt;=99, "66+", Table1[[#This Row],[age]])))))</f>
        <v>66+</v>
      </c>
      <c r="F73" t="s">
        <v>12</v>
      </c>
      <c r="G73" t="s">
        <v>212</v>
      </c>
      <c r="H73" t="s">
        <v>213</v>
      </c>
      <c r="I73" s="1">
        <v>45009</v>
      </c>
      <c r="J73">
        <v>72</v>
      </c>
      <c r="K73">
        <v>2023</v>
      </c>
    </row>
    <row r="74" spans="1:11" x14ac:dyDescent="0.25">
      <c r="A74">
        <v>73</v>
      </c>
      <c r="B74" t="s">
        <v>214</v>
      </c>
      <c r="C74" t="s">
        <v>17</v>
      </c>
      <c r="D74">
        <v>2</v>
      </c>
      <c r="E74" t="str">
        <f>IF(Table1[[#This Row],[age]]&lt;=18, "0-18", IF(Table1[[#This Row],[age]]&lt;=35, "19-35", IF(Table1[[#This Row],[age]]&lt;=50, "36-50", IF(Table1[[#This Row],[age]]&lt;=65, "51-65", IF(Table1[[#This Row],[age]]&lt;=99, "66+", Table1[[#This Row],[age]])))))</f>
        <v>0-18</v>
      </c>
      <c r="F74" t="s">
        <v>84</v>
      </c>
      <c r="G74" t="s">
        <v>215</v>
      </c>
      <c r="H74" t="s">
        <v>216</v>
      </c>
      <c r="I74" s="2" t="s">
        <v>12</v>
      </c>
      <c r="J74">
        <v>73</v>
      </c>
      <c r="K74" t="s">
        <v>12</v>
      </c>
    </row>
    <row r="75" spans="1:11" x14ac:dyDescent="0.25">
      <c r="A75">
        <v>74</v>
      </c>
      <c r="B75" t="s">
        <v>217</v>
      </c>
      <c r="C75" t="s">
        <v>11</v>
      </c>
      <c r="D75">
        <v>44</v>
      </c>
      <c r="E75" t="str">
        <f>IF(Table1[[#This Row],[age]]&lt;=18, "0-18", IF(Table1[[#This Row],[age]]&lt;=35, "19-35", IF(Table1[[#This Row],[age]]&lt;=50, "36-50", IF(Table1[[#This Row],[age]]&lt;=65, "51-65", IF(Table1[[#This Row],[age]]&lt;=99, "66+", Table1[[#This Row],[age]])))))</f>
        <v>36-50</v>
      </c>
      <c r="F75" t="s">
        <v>18</v>
      </c>
      <c r="G75" t="s">
        <v>218</v>
      </c>
      <c r="H75" t="s">
        <v>79</v>
      </c>
      <c r="I75" s="1">
        <v>45007</v>
      </c>
      <c r="J75">
        <v>74</v>
      </c>
      <c r="K75">
        <v>2023</v>
      </c>
    </row>
    <row r="76" spans="1:11" x14ac:dyDescent="0.25">
      <c r="A76">
        <v>75</v>
      </c>
      <c r="B76" t="s">
        <v>219</v>
      </c>
      <c r="C76" t="s">
        <v>17</v>
      </c>
      <c r="D76">
        <v>20</v>
      </c>
      <c r="E76" t="str">
        <f>IF(Table1[[#This Row],[age]]&lt;=18, "0-18", IF(Table1[[#This Row],[age]]&lt;=35, "19-35", IF(Table1[[#This Row],[age]]&lt;=50, "36-50", IF(Table1[[#This Row],[age]]&lt;=65, "51-65", IF(Table1[[#This Row],[age]]&lt;=99, "66+", Table1[[#This Row],[age]])))))</f>
        <v>19-35</v>
      </c>
      <c r="F76" t="s">
        <v>54</v>
      </c>
      <c r="G76" t="s">
        <v>220</v>
      </c>
      <c r="H76" t="s">
        <v>79</v>
      </c>
      <c r="I76" s="2">
        <v>43590</v>
      </c>
      <c r="J76">
        <v>75</v>
      </c>
      <c r="K76">
        <v>2019</v>
      </c>
    </row>
    <row r="77" spans="1:11" x14ac:dyDescent="0.25">
      <c r="A77">
        <v>76</v>
      </c>
      <c r="B77" t="s">
        <v>221</v>
      </c>
      <c r="C77" t="s">
        <v>11</v>
      </c>
      <c r="D77">
        <v>40</v>
      </c>
      <c r="E77" t="str">
        <f>IF(Table1[[#This Row],[age]]&lt;=18, "0-18", IF(Table1[[#This Row],[age]]&lt;=35, "19-35", IF(Table1[[#This Row],[age]]&lt;=50, "36-50", IF(Table1[[#This Row],[age]]&lt;=65, "51-65", IF(Table1[[#This Row],[age]]&lt;=99, "66+", Table1[[#This Row],[age]])))))</f>
        <v>36-50</v>
      </c>
      <c r="F77" t="s">
        <v>12</v>
      </c>
      <c r="G77" t="s">
        <v>222</v>
      </c>
      <c r="H77" t="s">
        <v>223</v>
      </c>
      <c r="I77" t="s">
        <v>12</v>
      </c>
      <c r="J77">
        <v>76</v>
      </c>
      <c r="K77" t="s">
        <v>12</v>
      </c>
    </row>
    <row r="78" spans="1:11" x14ac:dyDescent="0.25">
      <c r="A78">
        <v>77</v>
      </c>
      <c r="B78" t="s">
        <v>224</v>
      </c>
      <c r="C78" t="s">
        <v>17</v>
      </c>
      <c r="D78">
        <v>87</v>
      </c>
      <c r="E78" t="str">
        <f>IF(Table1[[#This Row],[age]]&lt;=18, "0-18", IF(Table1[[#This Row],[age]]&lt;=35, "19-35", IF(Table1[[#This Row],[age]]&lt;=50, "36-50", IF(Table1[[#This Row],[age]]&lt;=65, "51-65", IF(Table1[[#This Row],[age]]&lt;=99, "66+", Table1[[#This Row],[age]])))))</f>
        <v>66+</v>
      </c>
      <c r="F78" t="s">
        <v>26</v>
      </c>
      <c r="G78" t="s">
        <v>225</v>
      </c>
      <c r="H78" t="s">
        <v>74</v>
      </c>
      <c r="I78" s="2">
        <v>44532</v>
      </c>
      <c r="J78">
        <v>77</v>
      </c>
      <c r="K78">
        <v>2021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2835D-C4F0-4BAC-A614-F46B9F9F6346}">
  <sheetPr codeName="Sheet2"/>
  <dimension ref="A1:U78"/>
  <sheetViews>
    <sheetView topLeftCell="B50" workbookViewId="0">
      <selection activeCell="H59" sqref="H59"/>
    </sheetView>
  </sheetViews>
  <sheetFormatPr defaultRowHeight="15" x14ac:dyDescent="0.25"/>
  <cols>
    <col min="1" max="1" width="8.5703125" customWidth="1"/>
    <col min="2" max="2" width="18.140625" customWidth="1"/>
    <col min="3" max="3" width="9.5703125" bestFit="1" customWidth="1"/>
    <col min="4" max="4" width="6.28515625" customWidth="1"/>
    <col min="5" max="5" width="7.85546875" customWidth="1"/>
    <col min="6" max="6" width="6.42578125" bestFit="1" customWidth="1"/>
    <col min="7" max="7" width="6.140625" customWidth="1"/>
    <col min="8" max="8" width="23.140625" customWidth="1"/>
    <col min="9" max="9" width="8" customWidth="1"/>
    <col min="10" max="10" width="12.140625" customWidth="1"/>
    <col min="11" max="11" width="9" customWidth="1"/>
    <col min="12" max="12" width="10.42578125" customWidth="1"/>
    <col min="13" max="13" width="6.140625" style="5" customWidth="1"/>
    <col min="14" max="14" width="8.7109375" customWidth="1"/>
    <col min="15" max="15" width="7.85546875" customWidth="1"/>
    <col min="16" max="16" width="15.28515625" customWidth="1"/>
    <col min="17" max="17" width="13" customWidth="1"/>
    <col min="18" max="18" width="10.28515625" customWidth="1"/>
    <col min="20" max="20" width="5.5703125" customWidth="1"/>
    <col min="21" max="21" width="11" customWidth="1"/>
  </cols>
  <sheetData>
    <row r="1" spans="1:21" s="13" customFormat="1" ht="26.25" customHeight="1" x14ac:dyDescent="0.25">
      <c r="A1" s="13" t="s">
        <v>0</v>
      </c>
      <c r="B1" s="13" t="s">
        <v>1</v>
      </c>
      <c r="C1" s="13" t="s">
        <v>2</v>
      </c>
      <c r="D1" s="13" t="s">
        <v>372</v>
      </c>
      <c r="E1" s="13" t="s">
        <v>373</v>
      </c>
      <c r="F1" s="13" t="s">
        <v>3</v>
      </c>
      <c r="G1" s="13" t="s">
        <v>226</v>
      </c>
      <c r="H1" s="13" t="s">
        <v>4</v>
      </c>
      <c r="I1" s="13" t="s">
        <v>5</v>
      </c>
      <c r="J1" s="13" t="s">
        <v>368</v>
      </c>
      <c r="K1" s="13" t="s">
        <v>245</v>
      </c>
      <c r="L1" s="13" t="s">
        <v>246</v>
      </c>
      <c r="M1" s="15" t="s">
        <v>360</v>
      </c>
      <c r="N1" s="13" t="s">
        <v>6</v>
      </c>
      <c r="O1" s="13" t="s">
        <v>247</v>
      </c>
      <c r="P1" s="13" t="s">
        <v>7</v>
      </c>
      <c r="Q1" s="13" t="s">
        <v>257</v>
      </c>
      <c r="R1" s="13" t="s">
        <v>9</v>
      </c>
      <c r="S1" s="13" t="s">
        <v>253</v>
      </c>
      <c r="T1" s="13" t="s">
        <v>8</v>
      </c>
    </row>
    <row r="2" spans="1:21" x14ac:dyDescent="0.25">
      <c r="A2">
        <v>1</v>
      </c>
      <c r="B2" t="s">
        <v>10</v>
      </c>
      <c r="C2" t="s">
        <v>11</v>
      </c>
      <c r="D2">
        <f>IF(patient_table[[#This Row],[gender]]= "M", 1,0)</f>
        <v>1</v>
      </c>
      <c r="E2">
        <f>IF(patient_table[[#This Row],[gender]]= "F", 1,0)</f>
        <v>0</v>
      </c>
      <c r="F2" t="s">
        <v>12</v>
      </c>
      <c r="G2" t="str">
        <f>IF(patient_table[[#This Row],[age]]&lt;=18, "0-18", IF(patient_table[[#This Row],[age]]&lt;=35, "19-35", IF(patient_table[[#This Row],[age]]&lt;=50, "36-50", IF(patient_table[[#This Row],[age]]&lt;=65, "51-65", IF(patient_table[[#This Row],[age]]&lt;=99, "66+", patient_table[[#This Row],[age]])))))</f>
        <v>NULL</v>
      </c>
      <c r="H2" t="s">
        <v>13</v>
      </c>
      <c r="I2" s="7" t="s">
        <v>14</v>
      </c>
      <c r="J2" s="7" t="str">
        <f>IF(patient_table[[#This Row],[systolic]]&gt;=140, "High", IF(patient_table[[#This Row],[systolic]]&gt;=130, "Elevated", "Normal"))</f>
        <v>High</v>
      </c>
      <c r="K2">
        <f>VALUE(LEFT(patient_table[[#This Row],[blood_pressure]], FIND("/",patient_table[[#This Row],[blood_pressure]])-1))</f>
        <v>141</v>
      </c>
      <c r="L2">
        <f>VALUE(MID(patient_table[[#This Row],[blood_pressure]], FIND("/",patient_table[[#This Row],[blood_pressure]])+1, LEN(patient_table[[#This Row],[blood_pressure]])))</f>
        <v>101</v>
      </c>
      <c r="M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2" t="s">
        <v>15</v>
      </c>
      <c r="O2">
        <f>VALUE(SUBSTITUTE(patient_table[[#This Row],[weight_kg]], "kg", ""))</f>
        <v>106.9</v>
      </c>
      <c r="P2" s="2">
        <v>44300</v>
      </c>
      <c r="Q2" s="6">
        <f>DATE(YEAR(patient_table[[#This Row],[admission_date]]), MONTH(patient_table[[#This Row],[admission_date]]),1)</f>
        <v>44287</v>
      </c>
      <c r="R2">
        <v>2021</v>
      </c>
      <c r="S2" s="5" t="str">
        <f>ROUND(AVERAGE(patient_table[systolic],patient_table[[#This Row],[systolic]]),0) &amp; "/" &amp; ROUND(AVERAGE(patient_table[diastolic],patient_table[[#This Row],[diastolic]]),0)</f>
        <v>109/67</v>
      </c>
      <c r="T2">
        <v>1</v>
      </c>
      <c r="U2" t="s">
        <v>253</v>
      </c>
    </row>
    <row r="3" spans="1:21" x14ac:dyDescent="0.25">
      <c r="A3">
        <v>2</v>
      </c>
      <c r="B3" t="s">
        <v>12</v>
      </c>
      <c r="C3" t="s">
        <v>17</v>
      </c>
      <c r="D3">
        <f>IF(patient_table[[#This Row],[gender]]= "M", 1,0)</f>
        <v>0</v>
      </c>
      <c r="E3">
        <f>IF(patient_table[[#This Row],[gender]]= "F", 1,0)</f>
        <v>1</v>
      </c>
      <c r="F3">
        <v>8</v>
      </c>
      <c r="G3" t="str">
        <f>IF(patient_table[[#This Row],[age]]&lt;=18, "0-18", IF(patient_table[[#This Row],[age]]&lt;=35, "19-35", IF(patient_table[[#This Row],[age]]&lt;=50, "36-50", IF(patient_table[[#This Row],[age]]&lt;=65, "51-65", IF(patient_table[[#This Row],[age]]&lt;=99, "66+", patient_table[[#This Row],[age]])))))</f>
        <v>0-18</v>
      </c>
      <c r="H3" t="s">
        <v>18</v>
      </c>
      <c r="I3" s="7" t="s">
        <v>19</v>
      </c>
      <c r="J3" s="7" t="str">
        <f>IF(patient_table[[#This Row],[systolic]]&gt;=140, "High", IF(patient_table[[#This Row],[systolic]]&gt;=130, "Elevated", "Normal"))</f>
        <v>High</v>
      </c>
      <c r="K3">
        <f>VALUE(LEFT(patient_table[[#This Row],[blood_pressure]], FIND("/",patient_table[[#This Row],[blood_pressure]])-1))</f>
        <v>173</v>
      </c>
      <c r="L3">
        <f>VALUE(MID(patient_table[[#This Row],[blood_pressure]], FIND("/",patient_table[[#This Row],[blood_pressure]])+1, LEN(patient_table[[#This Row],[blood_pressure]])))</f>
        <v>62</v>
      </c>
      <c r="M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 t="s">
        <v>20</v>
      </c>
      <c r="O3">
        <f>VALUE(SUBSTITUTE(patient_table[[#This Row],[weight_kg]], "kg", ""))</f>
        <v>105.9</v>
      </c>
      <c r="P3" s="2">
        <v>44762</v>
      </c>
      <c r="Q3" s="6">
        <f>DATE(YEAR(patient_table[[#This Row],[admission_date]]), MONTH(patient_table[[#This Row],[admission_date]]),1)</f>
        <v>44743</v>
      </c>
      <c r="R3">
        <v>2022</v>
      </c>
      <c r="S3" s="5" t="str">
        <f>ROUND(AVERAGE(patient_table[systolic],patient_table[[#This Row],[systolic]]),0) &amp; "/" &amp; ROUND(AVERAGE(patient_table[diastolic],patient_table[[#This Row],[diastolic]]),0)</f>
        <v>109/67</v>
      </c>
      <c r="T3">
        <v>2</v>
      </c>
      <c r="U3" t="str">
        <f>ROUND(AVERAGE(patient_table[systolic]),0) &amp; "/" &amp; ROUND(AVERAGE(patient_table[diastolic]), 0)</f>
        <v>109/67</v>
      </c>
    </row>
    <row r="4" spans="1:21" x14ac:dyDescent="0.25">
      <c r="A4">
        <v>3</v>
      </c>
      <c r="B4" t="s">
        <v>21</v>
      </c>
      <c r="C4" t="s">
        <v>17</v>
      </c>
      <c r="D4">
        <f>IF(patient_table[[#This Row],[gender]]= "M", 1,0)</f>
        <v>0</v>
      </c>
      <c r="E4">
        <f>IF(patient_table[[#This Row],[gender]]= "F", 1,0)</f>
        <v>1</v>
      </c>
      <c r="F4">
        <v>60</v>
      </c>
      <c r="G4" t="str">
        <f>IF(patient_table[[#This Row],[age]]&lt;=18, "0-18", IF(patient_table[[#This Row],[age]]&lt;=35, "19-35", IF(patient_table[[#This Row],[age]]&lt;=50, "36-50", IF(patient_table[[#This Row],[age]]&lt;=65, "51-65", IF(patient_table[[#This Row],[age]]&lt;=99, "66+", patient_table[[#This Row],[age]])))))</f>
        <v>51-65</v>
      </c>
      <c r="H4" t="s">
        <v>22</v>
      </c>
      <c r="I4" s="7" t="s">
        <v>23</v>
      </c>
      <c r="J4" s="7" t="str">
        <f>IF(patient_table[[#This Row],[systolic]]&gt;=140, "High", IF(patient_table[[#This Row],[systolic]]&gt;=130, "Elevated", "Normal"))</f>
        <v>High</v>
      </c>
      <c r="K4">
        <f>VALUE(LEFT(patient_table[[#This Row],[blood_pressure]], FIND("/",patient_table[[#This Row],[blood_pressure]])-1))</f>
        <v>179</v>
      </c>
      <c r="L4">
        <f>VALUE(MID(patient_table[[#This Row],[blood_pressure]], FIND("/",patient_table[[#This Row],[blood_pressure]])+1, LEN(patient_table[[#This Row],[blood_pressure]])))</f>
        <v>82</v>
      </c>
      <c r="M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4" t="s">
        <v>24</v>
      </c>
      <c r="O4">
        <f>VALUE(SUBSTITUTE(patient_table[[#This Row],[weight_kg]], "kg", ""))</f>
        <v>91.6</v>
      </c>
      <c r="P4" s="2">
        <v>43553</v>
      </c>
      <c r="Q4" s="6">
        <f>DATE(YEAR(patient_table[[#This Row],[admission_date]]), MONTH(patient_table[[#This Row],[admission_date]]),1)</f>
        <v>43525</v>
      </c>
      <c r="R4">
        <v>2019</v>
      </c>
      <c r="S4" s="5" t="str">
        <f>ROUND(AVERAGE(patient_table[systolic],patient_table[[#This Row],[systolic]]),0) &amp; "/" &amp; ROUND(AVERAGE(patient_table[diastolic],patient_table[[#This Row],[diastolic]]),0)</f>
        <v>109/67</v>
      </c>
      <c r="T4">
        <v>3</v>
      </c>
    </row>
    <row r="5" spans="1:21" x14ac:dyDescent="0.25">
      <c r="A5">
        <v>4</v>
      </c>
      <c r="B5" t="s">
        <v>25</v>
      </c>
      <c r="C5" t="s">
        <v>11</v>
      </c>
      <c r="D5">
        <f>IF(patient_table[[#This Row],[gender]]= "M", 1,0)</f>
        <v>1</v>
      </c>
      <c r="E5">
        <f>IF(patient_table[[#This Row],[gender]]= "F", 1,0)</f>
        <v>0</v>
      </c>
      <c r="F5" t="s">
        <v>12</v>
      </c>
      <c r="G5" t="str">
        <f>IF(patient_table[[#This Row],[age]]&lt;=18, "0-18", IF(patient_table[[#This Row],[age]]&lt;=35, "19-35", IF(patient_table[[#This Row],[age]]&lt;=50, "36-50", IF(patient_table[[#This Row],[age]]&lt;=65, "51-65", IF(patient_table[[#This Row],[age]]&lt;=99, "66+", patient_table[[#This Row],[age]])))))</f>
        <v>NULL</v>
      </c>
      <c r="H5" t="s">
        <v>26</v>
      </c>
      <c r="I5" s="7" t="s">
        <v>27</v>
      </c>
      <c r="J5" s="7" t="str">
        <f>IF(patient_table[[#This Row],[systolic]]&gt;=140, "High", IF(patient_table[[#This Row],[systolic]]&gt;=130, "Elevated", "Normal"))</f>
        <v>High</v>
      </c>
      <c r="K5">
        <f>VALUE(LEFT(patient_table[[#This Row],[blood_pressure]], FIND("/",patient_table[[#This Row],[blood_pressure]])-1))</f>
        <v>144</v>
      </c>
      <c r="L5">
        <f>VALUE(MID(patient_table[[#This Row],[blood_pressure]], FIND("/",patient_table[[#This Row],[blood_pressure]])+1, LEN(patient_table[[#This Row],[blood_pressure]])))</f>
        <v>85</v>
      </c>
      <c r="M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 t="s">
        <v>28</v>
      </c>
      <c r="O5">
        <f>VALUE(SUBSTITUTE(patient_table[[#This Row],[weight_kg]], "kg", ""))</f>
        <v>81.7</v>
      </c>
      <c r="P5" s="2">
        <v>44744</v>
      </c>
      <c r="Q5" s="6">
        <f>DATE(YEAR(patient_table[[#This Row],[admission_date]]), MONTH(patient_table[[#This Row],[admission_date]]),1)</f>
        <v>44743</v>
      </c>
      <c r="R5">
        <v>2022</v>
      </c>
      <c r="S5" s="5" t="str">
        <f>ROUND(AVERAGE(patient_table[systolic],patient_table[[#This Row],[systolic]]),0) &amp; "/" &amp; ROUND(AVERAGE(patient_table[diastolic],patient_table[[#This Row],[diastolic]]),0)</f>
        <v>109/67</v>
      </c>
      <c r="T5">
        <v>4</v>
      </c>
    </row>
    <row r="6" spans="1:21" x14ac:dyDescent="0.25">
      <c r="A6">
        <v>5</v>
      </c>
      <c r="B6" t="s">
        <v>29</v>
      </c>
      <c r="C6" t="s">
        <v>11</v>
      </c>
      <c r="D6">
        <f>IF(patient_table[[#This Row],[gender]]= "M", 1,0)</f>
        <v>1</v>
      </c>
      <c r="E6">
        <f>IF(patient_table[[#This Row],[gender]]= "F", 1,0)</f>
        <v>0</v>
      </c>
      <c r="F6">
        <v>6</v>
      </c>
      <c r="G6" t="str">
        <f>IF(patient_table[[#This Row],[age]]&lt;=18, "0-18", IF(patient_table[[#This Row],[age]]&lt;=35, "19-35", IF(patient_table[[#This Row],[age]]&lt;=50, "36-50", IF(patient_table[[#This Row],[age]]&lt;=65, "51-65", IF(patient_table[[#This Row],[age]]&lt;=99, "66+", patient_table[[#This Row],[age]])))))</f>
        <v>0-18</v>
      </c>
      <c r="H6" t="s">
        <v>30</v>
      </c>
      <c r="I6" s="7" t="s">
        <v>31</v>
      </c>
      <c r="J6" s="7" t="str">
        <f>IF(patient_table[[#This Row],[systolic]]&gt;=140, "High", IF(patient_table[[#This Row],[systolic]]&gt;=130, "Elevated", "Normal"))</f>
        <v>Normal</v>
      </c>
      <c r="K6">
        <f>VALUE(LEFT(patient_table[[#This Row],[blood_pressure]], FIND("/",patient_table[[#This Row],[blood_pressure]])-1))</f>
        <v>118</v>
      </c>
      <c r="L6">
        <f>VALUE(MID(patient_table[[#This Row],[blood_pressure]], FIND("/",patient_table[[#This Row],[blood_pressure]])+1, LEN(patient_table[[#This Row],[blood_pressure]])))</f>
        <v>72</v>
      </c>
      <c r="M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6" t="s">
        <v>32</v>
      </c>
      <c r="O6">
        <f>VALUE(SUBSTITUTE(patient_table[[#This Row],[weight_kg]], "kg", ""))</f>
        <v>98.4</v>
      </c>
      <c r="P6" s="2">
        <v>45641</v>
      </c>
      <c r="Q6" s="6">
        <f>DATE(YEAR(patient_table[[#This Row],[admission_date]]), MONTH(patient_table[[#This Row],[admission_date]]),1)</f>
        <v>45627</v>
      </c>
      <c r="R6">
        <v>2024</v>
      </c>
      <c r="S6" s="5" t="str">
        <f>ROUND(AVERAGE(patient_table[systolic],patient_table[[#This Row],[systolic]]),0) &amp; "/" &amp; ROUND(AVERAGE(patient_table[diastolic],patient_table[[#This Row],[diastolic]]),0)</f>
        <v>109/67</v>
      </c>
      <c r="T6">
        <v>5</v>
      </c>
    </row>
    <row r="7" spans="1:21" x14ac:dyDescent="0.25">
      <c r="A7">
        <v>6</v>
      </c>
      <c r="B7" t="s">
        <v>33</v>
      </c>
      <c r="C7" t="s">
        <v>17</v>
      </c>
      <c r="D7">
        <f>IF(patient_table[[#This Row],[gender]]= "M", 1,0)</f>
        <v>0</v>
      </c>
      <c r="E7">
        <f>IF(patient_table[[#This Row],[gender]]= "F", 1,0)</f>
        <v>1</v>
      </c>
      <c r="F7">
        <v>51</v>
      </c>
      <c r="G7" t="str">
        <f>IF(patient_table[[#This Row],[age]]&lt;=18, "0-18", IF(patient_table[[#This Row],[age]]&lt;=35, "19-35", IF(patient_table[[#This Row],[age]]&lt;=50, "36-50", IF(patient_table[[#This Row],[age]]&lt;=65, "51-65", IF(patient_table[[#This Row],[age]]&lt;=99, "66+", patient_table[[#This Row],[age]])))))</f>
        <v>51-65</v>
      </c>
      <c r="H7" t="s">
        <v>34</v>
      </c>
      <c r="I7" s="7" t="s">
        <v>35</v>
      </c>
      <c r="J7" s="7" t="str">
        <f>IF(patient_table[[#This Row],[systolic]]&gt;=140, "High", IF(patient_table[[#This Row],[systolic]]&gt;=130, "Elevated", "Normal"))</f>
        <v>Elevated</v>
      </c>
      <c r="K7">
        <f>VALUE(LEFT(patient_table[[#This Row],[blood_pressure]], FIND("/",patient_table[[#This Row],[blood_pressure]])-1))</f>
        <v>134</v>
      </c>
      <c r="L7">
        <f>VALUE(MID(patient_table[[#This Row],[blood_pressure]], FIND("/",patient_table[[#This Row],[blood_pressure]])+1, LEN(patient_table[[#This Row],[blood_pressure]])))</f>
        <v>109</v>
      </c>
      <c r="M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 t="s">
        <v>36</v>
      </c>
      <c r="O7">
        <f>VALUE(SUBSTITUTE(patient_table[[#This Row],[weight_kg]], "kg", ""))</f>
        <v>64.599999999999994</v>
      </c>
      <c r="P7" s="2">
        <v>44373</v>
      </c>
      <c r="Q7" s="6">
        <f>DATE(YEAR(patient_table[[#This Row],[admission_date]]), MONTH(patient_table[[#This Row],[admission_date]]),1)</f>
        <v>44348</v>
      </c>
      <c r="R7">
        <v>2021</v>
      </c>
      <c r="S7" s="5" t="str">
        <f>ROUND(AVERAGE(patient_table[systolic],patient_table[[#This Row],[systolic]]),0) &amp; "/" &amp; ROUND(AVERAGE(patient_table[diastolic],patient_table[[#This Row],[diastolic]]),0)</f>
        <v>109/68</v>
      </c>
      <c r="T7">
        <v>6</v>
      </c>
    </row>
    <row r="8" spans="1:21" x14ac:dyDescent="0.25">
      <c r="A8">
        <v>7</v>
      </c>
      <c r="B8" t="s">
        <v>37</v>
      </c>
      <c r="C8" t="s">
        <v>11</v>
      </c>
      <c r="D8">
        <f>IF(patient_table[[#This Row],[gender]]= "M", 1,0)</f>
        <v>1</v>
      </c>
      <c r="E8">
        <f>IF(patient_table[[#This Row],[gender]]= "F", 1,0)</f>
        <v>0</v>
      </c>
      <c r="F8">
        <v>92</v>
      </c>
      <c r="G8" t="str">
        <f>IF(patient_table[[#This Row],[age]]&lt;=18, "0-18", IF(patient_table[[#This Row],[age]]&lt;=35, "19-35", IF(patient_table[[#This Row],[age]]&lt;=50, "36-50", IF(patient_table[[#This Row],[age]]&lt;=65, "51-65", IF(patient_table[[#This Row],[age]]&lt;=99, "66+", patient_table[[#This Row],[age]])))))</f>
        <v>66+</v>
      </c>
      <c r="H8" t="s">
        <v>22</v>
      </c>
      <c r="I8" s="7" t="s">
        <v>38</v>
      </c>
      <c r="J8" s="7" t="str">
        <f>IF(patient_table[[#This Row],[systolic]]&gt;=140, "High", IF(patient_table[[#This Row],[systolic]]&gt;=130, "Elevated", "Normal"))</f>
        <v>Elevated</v>
      </c>
      <c r="K8">
        <f>VALUE(LEFT(patient_table[[#This Row],[blood_pressure]], FIND("/",patient_table[[#This Row],[blood_pressure]])-1))</f>
        <v>138</v>
      </c>
      <c r="L8">
        <f>VALUE(MID(patient_table[[#This Row],[blood_pressure]], FIND("/",patient_table[[#This Row],[blood_pressure]])+1, LEN(patient_table[[#This Row],[blood_pressure]])))</f>
        <v>90</v>
      </c>
      <c r="M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8" t="s">
        <v>39</v>
      </c>
      <c r="O8">
        <f>VALUE(SUBSTITUTE(patient_table[[#This Row],[weight_kg]], "kg", ""))</f>
        <v>92.1</v>
      </c>
      <c r="P8" s="2">
        <v>44329</v>
      </c>
      <c r="Q8" s="6">
        <f>DATE(YEAR(patient_table[[#This Row],[admission_date]]), MONTH(patient_table[[#This Row],[admission_date]]),1)</f>
        <v>44317</v>
      </c>
      <c r="R8">
        <v>2021</v>
      </c>
      <c r="S8" s="5" t="str">
        <f>ROUND(AVERAGE(patient_table[systolic],patient_table[[#This Row],[systolic]]),0) &amp; "/" &amp; ROUND(AVERAGE(patient_table[diastolic],patient_table[[#This Row],[diastolic]]),0)</f>
        <v>109/67</v>
      </c>
      <c r="T8">
        <v>7</v>
      </c>
    </row>
    <row r="9" spans="1:21" x14ac:dyDescent="0.25">
      <c r="A9">
        <v>8</v>
      </c>
      <c r="B9" t="s">
        <v>40</v>
      </c>
      <c r="C9" t="s">
        <v>17</v>
      </c>
      <c r="D9">
        <f>IF(patient_table[[#This Row],[gender]]= "M", 1,0)</f>
        <v>0</v>
      </c>
      <c r="E9">
        <f>IF(patient_table[[#This Row],[gender]]= "F", 1,0)</f>
        <v>1</v>
      </c>
      <c r="F9">
        <v>24</v>
      </c>
      <c r="G9" t="str">
        <f>IF(patient_table[[#This Row],[age]]&lt;=18, "0-18", IF(patient_table[[#This Row],[age]]&lt;=35, "19-35", IF(patient_table[[#This Row],[age]]&lt;=50, "36-50", IF(patient_table[[#This Row],[age]]&lt;=65, "51-65", IF(patient_table[[#This Row],[age]]&lt;=99, "66+", patient_table[[#This Row],[age]])))))</f>
        <v>19-35</v>
      </c>
      <c r="H9" t="s">
        <v>41</v>
      </c>
      <c r="I9" s="7" t="s">
        <v>42</v>
      </c>
      <c r="J9" s="7" t="str">
        <f>IF(patient_table[[#This Row],[systolic]]&gt;=140, "High", IF(patient_table[[#This Row],[systolic]]&gt;=130, "Elevated", "Normal"))</f>
        <v>High</v>
      </c>
      <c r="K9">
        <f>VALUE(LEFT(patient_table[[#This Row],[blood_pressure]], FIND("/",patient_table[[#This Row],[blood_pressure]])-1))</f>
        <v>142</v>
      </c>
      <c r="L9">
        <f>VALUE(MID(patient_table[[#This Row],[blood_pressure]], FIND("/",patient_table[[#This Row],[blood_pressure]])+1, LEN(patient_table[[#This Row],[blood_pressure]])))</f>
        <v>68</v>
      </c>
      <c r="M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9" t="s">
        <v>43</v>
      </c>
      <c r="O9">
        <f>VALUE(SUBSTITUTE(patient_table[[#This Row],[weight_kg]], "kg", ""))</f>
        <v>92.8</v>
      </c>
      <c r="P9" s="2">
        <v>44522</v>
      </c>
      <c r="Q9" s="6">
        <f>DATE(YEAR(patient_table[[#This Row],[admission_date]]), MONTH(patient_table[[#This Row],[admission_date]]),1)</f>
        <v>44501</v>
      </c>
      <c r="R9">
        <v>2021</v>
      </c>
      <c r="S9" s="5" t="str">
        <f>ROUND(AVERAGE(patient_table[systolic],patient_table[[#This Row],[systolic]]),0) &amp; "/" &amp; ROUND(AVERAGE(patient_table[diastolic],patient_table[[#This Row],[diastolic]]),0)</f>
        <v>109/67</v>
      </c>
      <c r="T9">
        <v>8</v>
      </c>
    </row>
    <row r="10" spans="1:21" x14ac:dyDescent="0.25">
      <c r="A10">
        <v>9</v>
      </c>
      <c r="B10" t="s">
        <v>44</v>
      </c>
      <c r="C10" t="s">
        <v>17</v>
      </c>
      <c r="D10">
        <f>IF(patient_table[[#This Row],[gender]]= "M", 1,0)</f>
        <v>0</v>
      </c>
      <c r="E10">
        <f>IF(patient_table[[#This Row],[gender]]= "F", 1,0)</f>
        <v>1</v>
      </c>
      <c r="F10">
        <v>6</v>
      </c>
      <c r="G10" t="str">
        <f>IF(patient_table[[#This Row],[age]]&lt;=18, "0-18", IF(patient_table[[#This Row],[age]]&lt;=35, "19-35", IF(patient_table[[#This Row],[age]]&lt;=50, "36-50", IF(patient_table[[#This Row],[age]]&lt;=65, "51-65", IF(patient_table[[#This Row],[age]]&lt;=99, "66+", patient_table[[#This Row],[age]])))))</f>
        <v>0-18</v>
      </c>
      <c r="H10" t="s">
        <v>41</v>
      </c>
      <c r="I10" s="7" t="s">
        <v>45</v>
      </c>
      <c r="J10" s="7" t="str">
        <f>IF(patient_table[[#This Row],[systolic]]&gt;=140, "High", IF(patient_table[[#This Row],[systolic]]&gt;=130, "Elevated", "Normal"))</f>
        <v>Normal</v>
      </c>
      <c r="K10">
        <f>VALUE(LEFT(patient_table[[#This Row],[blood_pressure]], FIND("/",patient_table[[#This Row],[blood_pressure]])-1))</f>
        <v>103</v>
      </c>
      <c r="L10">
        <f>VALUE(MID(patient_table[[#This Row],[blood_pressure]], FIND("/",patient_table[[#This Row],[blood_pressure]])+1, LEN(patient_table[[#This Row],[blood_pressure]])))</f>
        <v>60</v>
      </c>
      <c r="M1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10" t="s">
        <v>46</v>
      </c>
      <c r="O10">
        <f>VALUE(SUBSTITUTE(patient_table[[#This Row],[weight_kg]], "kg", ""))</f>
        <v>95.5</v>
      </c>
      <c r="P10" s="2" t="s">
        <v>12</v>
      </c>
      <c r="Q10" s="6" t="s">
        <v>12</v>
      </c>
      <c r="R10" t="s">
        <v>12</v>
      </c>
      <c r="S10" s="5" t="str">
        <f>ROUND(AVERAGE(patient_table[systolic],patient_table[[#This Row],[systolic]]),0) &amp; "/" &amp; ROUND(AVERAGE(patient_table[diastolic],patient_table[[#This Row],[diastolic]]),0)</f>
        <v>108/67</v>
      </c>
      <c r="T10">
        <v>9</v>
      </c>
    </row>
    <row r="11" spans="1:21" x14ac:dyDescent="0.25">
      <c r="A11">
        <v>10</v>
      </c>
      <c r="B11" t="s">
        <v>47</v>
      </c>
      <c r="C11" t="s">
        <v>17</v>
      </c>
      <c r="D11">
        <f>IF(patient_table[[#This Row],[gender]]= "M", 1,0)</f>
        <v>0</v>
      </c>
      <c r="E11">
        <f>IF(patient_table[[#This Row],[gender]]= "F", 1,0)</f>
        <v>1</v>
      </c>
      <c r="F11">
        <v>23</v>
      </c>
      <c r="G11" t="str">
        <f>IF(patient_table[[#This Row],[age]]&lt;=18, "0-18", IF(patient_table[[#This Row],[age]]&lt;=35, "19-35", IF(patient_table[[#This Row],[age]]&lt;=50, "36-50", IF(patient_table[[#This Row],[age]]&lt;=65, "51-65", IF(patient_table[[#This Row],[age]]&lt;=99, "66+", patient_table[[#This Row],[age]])))))</f>
        <v>19-35</v>
      </c>
      <c r="H11" t="s">
        <v>34</v>
      </c>
      <c r="I11" s="7" t="s">
        <v>48</v>
      </c>
      <c r="J11" s="7" t="str">
        <f>IF(patient_table[[#This Row],[systolic]]&gt;=140, "High", IF(patient_table[[#This Row],[systolic]]&gt;=130, "Elevated", "Normal"))</f>
        <v>High</v>
      </c>
      <c r="K11">
        <f>VALUE(LEFT(patient_table[[#This Row],[blood_pressure]], FIND("/",patient_table[[#This Row],[blood_pressure]])-1))</f>
        <v>174</v>
      </c>
      <c r="L11">
        <f>VALUE(MID(patient_table[[#This Row],[blood_pressure]], FIND("/",patient_table[[#This Row],[blood_pressure]])+1, LEN(patient_table[[#This Row],[blood_pressure]])))</f>
        <v>82</v>
      </c>
      <c r="M1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1" t="s">
        <v>49</v>
      </c>
      <c r="O11">
        <f>VALUE(SUBSTITUTE(patient_table[[#This Row],[weight_kg]], "kg", ""))</f>
        <v>76.3</v>
      </c>
      <c r="P11" s="2">
        <v>44045</v>
      </c>
      <c r="Q11" s="6">
        <f>DATE(YEAR(patient_table[[#This Row],[admission_date]]), MONTH(patient_table[[#This Row],[admission_date]]),1)</f>
        <v>44044</v>
      </c>
      <c r="R11">
        <v>2020</v>
      </c>
      <c r="S11" s="5" t="str">
        <f>ROUND(AVERAGE(patient_table[systolic],patient_table[[#This Row],[systolic]]),0) &amp; "/" &amp; ROUND(AVERAGE(patient_table[diastolic],patient_table[[#This Row],[diastolic]]),0)</f>
        <v>109/67</v>
      </c>
      <c r="T11">
        <v>10</v>
      </c>
      <c r="U11" s="2" t="s">
        <v>256</v>
      </c>
    </row>
    <row r="12" spans="1:21" x14ac:dyDescent="0.25">
      <c r="A12">
        <v>11</v>
      </c>
      <c r="B12" t="s">
        <v>50</v>
      </c>
      <c r="C12" t="s">
        <v>17</v>
      </c>
      <c r="D12">
        <f>IF(patient_table[[#This Row],[gender]]= "M", 1,0)</f>
        <v>0</v>
      </c>
      <c r="E12">
        <f>IF(patient_table[[#This Row],[gender]]= "F", 1,0)</f>
        <v>1</v>
      </c>
      <c r="F12">
        <v>45</v>
      </c>
      <c r="G12" t="str">
        <f>IF(patient_table[[#This Row],[age]]&lt;=18, "0-18", IF(patient_table[[#This Row],[age]]&lt;=35, "19-35", IF(patient_table[[#This Row],[age]]&lt;=50, "36-50", IF(patient_table[[#This Row],[age]]&lt;=65, "51-65", IF(patient_table[[#This Row],[age]]&lt;=99, "66+", patient_table[[#This Row],[age]])))))</f>
        <v>36-50</v>
      </c>
      <c r="H12" t="s">
        <v>13</v>
      </c>
      <c r="I12" s="7" t="s">
        <v>51</v>
      </c>
      <c r="J12" s="7" t="str">
        <f>IF(patient_table[[#This Row],[systolic]]&gt;=140, "High", IF(patient_table[[#This Row],[systolic]]&gt;=130, "Elevated", "Normal"))</f>
        <v>Normal</v>
      </c>
      <c r="K12">
        <f>VALUE(LEFT(patient_table[[#This Row],[blood_pressure]], FIND("/",patient_table[[#This Row],[blood_pressure]])-1))</f>
        <v>108</v>
      </c>
      <c r="L12">
        <f>VALUE(MID(patient_table[[#This Row],[blood_pressure]], FIND("/",patient_table[[#This Row],[blood_pressure]])+1, LEN(patient_table[[#This Row],[blood_pressure]])))</f>
        <v>70</v>
      </c>
      <c r="M1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2" t="s">
        <v>52</v>
      </c>
      <c r="O12">
        <f>VALUE(SUBSTITUTE(patient_table[[#This Row],[weight_kg]], "kg", ""))</f>
        <v>53.6</v>
      </c>
      <c r="P12" s="2">
        <v>45039</v>
      </c>
      <c r="Q12" s="6">
        <f>DATE(YEAR(patient_table[[#This Row],[admission_date]]), MONTH(patient_table[[#This Row],[admission_date]]),1)</f>
        <v>45017</v>
      </c>
      <c r="R12">
        <v>2023</v>
      </c>
      <c r="S12" s="5" t="str">
        <f>ROUND(AVERAGE(patient_table[systolic],patient_table[[#This Row],[systolic]]),0) &amp; "/" &amp; ROUND(AVERAGE(patient_table[diastolic],patient_table[[#This Row],[diastolic]]),0)</f>
        <v>109/67</v>
      </c>
      <c r="T12">
        <v>11</v>
      </c>
      <c r="U12" s="2">
        <f>MIN(patient_table[admission_date])</f>
        <v>43553</v>
      </c>
    </row>
    <row r="13" spans="1:21" x14ac:dyDescent="0.25">
      <c r="A13">
        <v>12</v>
      </c>
      <c r="B13" t="s">
        <v>53</v>
      </c>
      <c r="C13" t="s">
        <v>11</v>
      </c>
      <c r="D13">
        <f>IF(patient_table[[#This Row],[gender]]= "M", 1,0)</f>
        <v>1</v>
      </c>
      <c r="E13">
        <f>IF(patient_table[[#This Row],[gender]]= "F", 1,0)</f>
        <v>0</v>
      </c>
      <c r="F13">
        <v>13</v>
      </c>
      <c r="G13" t="str">
        <f>IF(patient_table[[#This Row],[age]]&lt;=18, "0-18", IF(patient_table[[#This Row],[age]]&lt;=35, "19-35", IF(patient_table[[#This Row],[age]]&lt;=50, "36-50", IF(patient_table[[#This Row],[age]]&lt;=65, "51-65", IF(patient_table[[#This Row],[age]]&lt;=99, "66+", patient_table[[#This Row],[age]])))))</f>
        <v>0-18</v>
      </c>
      <c r="H13" t="s">
        <v>54</v>
      </c>
      <c r="I13" s="7" t="s">
        <v>55</v>
      </c>
      <c r="J13" s="7" t="str">
        <f>IF(patient_table[[#This Row],[systolic]]&gt;=140, "High", IF(patient_table[[#This Row],[systolic]]&gt;=130, "Elevated", "Normal"))</f>
        <v>Normal</v>
      </c>
      <c r="K13">
        <f>VALUE(LEFT(patient_table[[#This Row],[blood_pressure]], FIND("/",patient_table[[#This Row],[blood_pressure]])-1))</f>
        <v>115</v>
      </c>
      <c r="L13">
        <f>VALUE(MID(patient_table[[#This Row],[blood_pressure]], FIND("/",patient_table[[#This Row],[blood_pressure]])+1, LEN(patient_table[[#This Row],[blood_pressure]])))</f>
        <v>105</v>
      </c>
      <c r="M1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3" t="s">
        <v>56</v>
      </c>
      <c r="O13">
        <f>VALUE(SUBSTITUTE(patient_table[[#This Row],[weight_kg]], "kg", ""))</f>
        <v>88.8</v>
      </c>
      <c r="P13" s="2" t="s">
        <v>12</v>
      </c>
      <c r="Q13" s="6" t="s">
        <v>12</v>
      </c>
      <c r="R13" t="s">
        <v>12</v>
      </c>
      <c r="S13" s="5" t="str">
        <f>ROUND(AVERAGE(patient_table[systolic],patient_table[[#This Row],[systolic]]),0) &amp; "/" &amp; ROUND(AVERAGE(patient_table[diastolic],patient_table[[#This Row],[diastolic]]),0)</f>
        <v>109/68</v>
      </c>
      <c r="T13">
        <v>12</v>
      </c>
    </row>
    <row r="14" spans="1:21" x14ac:dyDescent="0.25">
      <c r="A14">
        <v>13</v>
      </c>
      <c r="B14" t="s">
        <v>57</v>
      </c>
      <c r="C14" t="s">
        <v>11</v>
      </c>
      <c r="D14">
        <f>IF(patient_table[[#This Row],[gender]]= "M", 1,0)</f>
        <v>1</v>
      </c>
      <c r="E14">
        <f>IF(patient_table[[#This Row],[gender]]= "F", 1,0)</f>
        <v>0</v>
      </c>
      <c r="F14">
        <v>63</v>
      </c>
      <c r="G14" t="str">
        <f>IF(patient_table[[#This Row],[age]]&lt;=18, "0-18", IF(patient_table[[#This Row],[age]]&lt;=35, "19-35", IF(patient_table[[#This Row],[age]]&lt;=50, "36-50", IF(patient_table[[#This Row],[age]]&lt;=65, "51-65", IF(patient_table[[#This Row],[age]]&lt;=99, "66+", patient_table[[#This Row],[age]])))))</f>
        <v>51-65</v>
      </c>
      <c r="H14" t="s">
        <v>22</v>
      </c>
      <c r="I14" s="7" t="s">
        <v>58</v>
      </c>
      <c r="J14" s="7" t="str">
        <f>IF(patient_table[[#This Row],[systolic]]&gt;=140, "High", IF(patient_table[[#This Row],[systolic]]&gt;=130, "Elevated", "Normal"))</f>
        <v>High</v>
      </c>
      <c r="K14">
        <f>VALUE(LEFT(patient_table[[#This Row],[blood_pressure]], FIND("/",patient_table[[#This Row],[blood_pressure]])-1))</f>
        <v>146</v>
      </c>
      <c r="L14">
        <f>VALUE(MID(patient_table[[#This Row],[blood_pressure]], FIND("/",patient_table[[#This Row],[blood_pressure]])+1, LEN(patient_table[[#This Row],[blood_pressure]])))</f>
        <v>79</v>
      </c>
      <c r="M1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4" t="s">
        <v>59</v>
      </c>
      <c r="O14">
        <f>VALUE(SUBSTITUTE(patient_table[[#This Row],[weight_kg]], "kg", ""))</f>
        <v>80.400000000000006</v>
      </c>
      <c r="P14" s="2">
        <v>45006</v>
      </c>
      <c r="Q14" s="6">
        <f>DATE(YEAR(patient_table[[#This Row],[admission_date]]), MONTH(patient_table[[#This Row],[admission_date]]),1)</f>
        <v>44986</v>
      </c>
      <c r="R14">
        <v>2023</v>
      </c>
      <c r="S14" s="5" t="str">
        <f>ROUND(AVERAGE(patient_table[systolic],patient_table[[#This Row],[systolic]]),0) &amp; "/" &amp; ROUND(AVERAGE(patient_table[diastolic],patient_table[[#This Row],[diastolic]]),0)</f>
        <v>109/67</v>
      </c>
      <c r="T14">
        <v>13</v>
      </c>
    </row>
    <row r="15" spans="1:21" x14ac:dyDescent="0.25">
      <c r="A15">
        <v>14</v>
      </c>
      <c r="B15" t="s">
        <v>60</v>
      </c>
      <c r="C15" t="s">
        <v>11</v>
      </c>
      <c r="D15">
        <f>IF(patient_table[[#This Row],[gender]]= "M", 1,0)</f>
        <v>1</v>
      </c>
      <c r="E15">
        <f>IF(patient_table[[#This Row],[gender]]= "F", 1,0)</f>
        <v>0</v>
      </c>
      <c r="F15" t="s">
        <v>12</v>
      </c>
      <c r="G15" t="str">
        <f>IF(patient_table[[#This Row],[age]]&lt;=18, "0-18", IF(patient_table[[#This Row],[age]]&lt;=35, "19-35", IF(patient_table[[#This Row],[age]]&lt;=50, "36-50", IF(patient_table[[#This Row],[age]]&lt;=65, "51-65", IF(patient_table[[#This Row],[age]]&lt;=99, "66+", patient_table[[#This Row],[age]])))))</f>
        <v>NULL</v>
      </c>
      <c r="H15" t="s">
        <v>13</v>
      </c>
      <c r="I15" s="7" t="s">
        <v>394</v>
      </c>
      <c r="J15" s="7" t="str">
        <f>IF(patient_table[[#This Row],[systolic]]&gt;=140, "High", IF(patient_table[[#This Row],[systolic]]&gt;=130, "Elevated", "Normal"))</f>
        <v>Normal</v>
      </c>
      <c r="K15">
        <v>0</v>
      </c>
      <c r="L15">
        <v>0</v>
      </c>
      <c r="M1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5" t="s">
        <v>62</v>
      </c>
      <c r="O15">
        <f>VALUE(SUBSTITUTE(patient_table[[#This Row],[weight_kg]], "kg", ""))</f>
        <v>65.3</v>
      </c>
      <c r="P15" s="2">
        <v>44052</v>
      </c>
      <c r="Q15" s="6">
        <f>DATE(YEAR(patient_table[[#This Row],[admission_date]]), MONTH(patient_table[[#This Row],[admission_date]]),1)</f>
        <v>44044</v>
      </c>
      <c r="R15">
        <v>2020</v>
      </c>
      <c r="S15" s="5" t="str">
        <f>ROUND(AVERAGE(patient_table[systolic],patient_table[[#This Row],[systolic]]),0) &amp; "/" &amp; ROUND(AVERAGE(patient_table[diastolic],patient_table[[#This Row],[diastolic]]),0)</f>
        <v>107/66</v>
      </c>
      <c r="T15">
        <v>14</v>
      </c>
    </row>
    <row r="16" spans="1:21" x14ac:dyDescent="0.25">
      <c r="A16">
        <v>15</v>
      </c>
      <c r="B16" t="s">
        <v>63</v>
      </c>
      <c r="C16" t="s">
        <v>17</v>
      </c>
      <c r="D16">
        <f>IF(patient_table[[#This Row],[gender]]= "M", 1,0)</f>
        <v>0</v>
      </c>
      <c r="E16">
        <f>IF(patient_table[[#This Row],[gender]]= "F", 1,0)</f>
        <v>1</v>
      </c>
      <c r="F16">
        <v>59</v>
      </c>
      <c r="G16" t="str">
        <f>IF(patient_table[[#This Row],[age]]&lt;=18, "0-18", IF(patient_table[[#This Row],[age]]&lt;=35, "19-35", IF(patient_table[[#This Row],[age]]&lt;=50, "36-50", IF(patient_table[[#This Row],[age]]&lt;=65, "51-65", IF(patient_table[[#This Row],[age]]&lt;=99, "66+", patient_table[[#This Row],[age]])))))</f>
        <v>51-65</v>
      </c>
      <c r="H16" t="s">
        <v>26</v>
      </c>
      <c r="I16" s="7" t="s">
        <v>64</v>
      </c>
      <c r="J16" s="7" t="str">
        <f>IF(patient_table[[#This Row],[systolic]]&gt;=140, "High", IF(patient_table[[#This Row],[systolic]]&gt;=130, "Elevated", "Normal"))</f>
        <v>Normal</v>
      </c>
      <c r="K16">
        <f>VALUE(LEFT(patient_table[[#This Row],[blood_pressure]], FIND("/",patient_table[[#This Row],[blood_pressure]])-1))</f>
        <v>121</v>
      </c>
      <c r="L16">
        <f>VALUE(MID(patient_table[[#This Row],[blood_pressure]], FIND("/",patient_table[[#This Row],[blood_pressure]])+1, LEN(patient_table[[#This Row],[blood_pressure]])))</f>
        <v>64</v>
      </c>
      <c r="M1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16" t="s">
        <v>65</v>
      </c>
      <c r="O16">
        <f>VALUE(SUBSTITUTE(patient_table[[#This Row],[weight_kg]], "kg", ""))</f>
        <v>57</v>
      </c>
      <c r="P16" s="2">
        <v>45612</v>
      </c>
      <c r="Q16" s="6">
        <f>DATE(YEAR(patient_table[[#This Row],[admission_date]]), MONTH(patient_table[[#This Row],[admission_date]]),1)</f>
        <v>45597</v>
      </c>
      <c r="R16">
        <v>2024</v>
      </c>
      <c r="S16" s="5" t="str">
        <f>ROUND(AVERAGE(patient_table[systolic],patient_table[[#This Row],[systolic]]),0) &amp; "/" &amp; ROUND(AVERAGE(patient_table[diastolic],patient_table[[#This Row],[diastolic]]),0)</f>
        <v>109/67</v>
      </c>
      <c r="T16">
        <v>15</v>
      </c>
    </row>
    <row r="17" spans="1:20" x14ac:dyDescent="0.25">
      <c r="A17">
        <v>16</v>
      </c>
      <c r="B17" t="s">
        <v>66</v>
      </c>
      <c r="C17" t="s">
        <v>11</v>
      </c>
      <c r="D17">
        <f>IF(patient_table[[#This Row],[gender]]= "M", 1,0)</f>
        <v>1</v>
      </c>
      <c r="E17">
        <f>IF(patient_table[[#This Row],[gender]]= "F", 1,0)</f>
        <v>0</v>
      </c>
      <c r="F17">
        <v>71</v>
      </c>
      <c r="G17" t="str">
        <f>IF(patient_table[[#This Row],[age]]&lt;=18, "0-18", IF(patient_table[[#This Row],[age]]&lt;=35, "19-35", IF(patient_table[[#This Row],[age]]&lt;=50, "36-50", IF(patient_table[[#This Row],[age]]&lt;=65, "51-65", IF(patient_table[[#This Row],[age]]&lt;=99, "66+", patient_table[[#This Row],[age]])))))</f>
        <v>66+</v>
      </c>
      <c r="H17" t="s">
        <v>41</v>
      </c>
      <c r="I17" s="7" t="s">
        <v>394</v>
      </c>
      <c r="J17" s="7" t="str">
        <f>IF(patient_table[[#This Row],[systolic]]&gt;=140, "High", IF(patient_table[[#This Row],[systolic]]&gt;=130, "Elevated", "Normal"))</f>
        <v>Normal</v>
      </c>
      <c r="K17">
        <v>0</v>
      </c>
      <c r="L17">
        <v>0</v>
      </c>
      <c r="M1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17" t="s">
        <v>67</v>
      </c>
      <c r="O17">
        <f>VALUE(SUBSTITUTE(patient_table[[#This Row],[weight_kg]], "kg", ""))</f>
        <v>100</v>
      </c>
      <c r="P17" s="2">
        <v>43798</v>
      </c>
      <c r="Q17" s="6">
        <f>DATE(YEAR(patient_table[[#This Row],[admission_date]]), MONTH(patient_table[[#This Row],[admission_date]]),1)</f>
        <v>43770</v>
      </c>
      <c r="R17">
        <v>2019</v>
      </c>
      <c r="S17" s="5" t="str">
        <f>ROUND(AVERAGE(patient_table[systolic],patient_table[[#This Row],[systolic]]),0) &amp; "/" &amp; ROUND(AVERAGE(patient_table[diastolic],patient_table[[#This Row],[diastolic]]),0)</f>
        <v>107/66</v>
      </c>
      <c r="T17">
        <v>16</v>
      </c>
    </row>
    <row r="18" spans="1:20" x14ac:dyDescent="0.25">
      <c r="A18">
        <v>17</v>
      </c>
      <c r="B18" t="s">
        <v>68</v>
      </c>
      <c r="C18" t="s">
        <v>11</v>
      </c>
      <c r="D18">
        <f>IF(patient_table[[#This Row],[gender]]= "M", 1,0)</f>
        <v>1</v>
      </c>
      <c r="E18">
        <f>IF(patient_table[[#This Row],[gender]]= "F", 1,0)</f>
        <v>0</v>
      </c>
      <c r="F18">
        <v>67</v>
      </c>
      <c r="G18" t="str">
        <f>IF(patient_table[[#This Row],[age]]&lt;=18, "0-18", IF(patient_table[[#This Row],[age]]&lt;=35, "19-35", IF(patient_table[[#This Row],[age]]&lt;=50, "36-50", IF(patient_table[[#This Row],[age]]&lt;=65, "51-65", IF(patient_table[[#This Row],[age]]&lt;=99, "66+", patient_table[[#This Row],[age]])))))</f>
        <v>66+</v>
      </c>
      <c r="H18" t="s">
        <v>54</v>
      </c>
      <c r="I18" s="7" t="s">
        <v>69</v>
      </c>
      <c r="J18" s="7" t="str">
        <f>IF(patient_table[[#This Row],[systolic]]&gt;=140, "High", IF(patient_table[[#This Row],[systolic]]&gt;=130, "Elevated", "Normal"))</f>
        <v>Normal</v>
      </c>
      <c r="K18">
        <f>VALUE(LEFT(patient_table[[#This Row],[blood_pressure]], FIND("/",patient_table[[#This Row],[blood_pressure]])-1))</f>
        <v>127</v>
      </c>
      <c r="L18">
        <f>VALUE(MID(patient_table[[#This Row],[blood_pressure]], FIND("/",patient_table[[#This Row],[blood_pressure]])+1, LEN(patient_table[[#This Row],[blood_pressure]])))</f>
        <v>97</v>
      </c>
      <c r="M1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8" t="s">
        <v>70</v>
      </c>
      <c r="O18">
        <f>VALUE(SUBSTITUTE(patient_table[[#This Row],[weight_kg]], "kg", ""))</f>
        <v>73.400000000000006</v>
      </c>
      <c r="P18" s="2">
        <v>44440</v>
      </c>
      <c r="Q18" s="6">
        <f>DATE(YEAR(patient_table[[#This Row],[admission_date]]), MONTH(patient_table[[#This Row],[admission_date]]),1)</f>
        <v>44440</v>
      </c>
      <c r="R18">
        <v>2021</v>
      </c>
      <c r="S18" s="5" t="str">
        <f>ROUND(AVERAGE(patient_table[systolic],patient_table[[#This Row],[systolic]]),0) &amp; "/" &amp; ROUND(AVERAGE(patient_table[diastolic],patient_table[[#This Row],[diastolic]]),0)</f>
        <v>109/67</v>
      </c>
      <c r="T18">
        <v>17</v>
      </c>
    </row>
    <row r="19" spans="1:20" x14ac:dyDescent="0.25">
      <c r="A19">
        <v>18</v>
      </c>
      <c r="B19" t="s">
        <v>71</v>
      </c>
      <c r="C19" t="s">
        <v>17</v>
      </c>
      <c r="D19">
        <f>IF(patient_table[[#This Row],[gender]]= "M", 1,0)</f>
        <v>0</v>
      </c>
      <c r="E19">
        <f>IF(patient_table[[#This Row],[gender]]= "F", 1,0)</f>
        <v>1</v>
      </c>
      <c r="F19">
        <v>34</v>
      </c>
      <c r="G19" t="str">
        <f>IF(patient_table[[#This Row],[age]]&lt;=18, "0-18", IF(patient_table[[#This Row],[age]]&lt;=35, "19-35", IF(patient_table[[#This Row],[age]]&lt;=50, "36-50", IF(patient_table[[#This Row],[age]]&lt;=65, "51-65", IF(patient_table[[#This Row],[age]]&lt;=99, "66+", patient_table[[#This Row],[age]])))))</f>
        <v>19-35</v>
      </c>
      <c r="H19" t="s">
        <v>34</v>
      </c>
      <c r="I19" s="7" t="s">
        <v>73</v>
      </c>
      <c r="J19" s="7" t="str">
        <f>IF(patient_table[[#This Row],[systolic]]&gt;=140, "High", IF(patient_table[[#This Row],[systolic]]&gt;=130, "Elevated", "Normal"))</f>
        <v>High</v>
      </c>
      <c r="K19">
        <f>VALUE(LEFT(patient_table[[#This Row],[blood_pressure]], FIND("/",patient_table[[#This Row],[blood_pressure]])-1))</f>
        <v>170</v>
      </c>
      <c r="L19">
        <f>VALUE(MID(patient_table[[#This Row],[blood_pressure]], FIND("/",patient_table[[#This Row],[blood_pressure]])+1, LEN(patient_table[[#This Row],[blood_pressure]])))</f>
        <v>98</v>
      </c>
      <c r="M1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19" t="s">
        <v>74</v>
      </c>
      <c r="O19">
        <f>VALUE(SUBSTITUTE(patient_table[[#This Row],[weight_kg]], "kg", ""))</f>
        <v>66.599999999999994</v>
      </c>
      <c r="P19" s="2">
        <v>43591</v>
      </c>
      <c r="Q19" s="6">
        <f>DATE(YEAR(patient_table[[#This Row],[admission_date]]), MONTH(patient_table[[#This Row],[admission_date]]),1)</f>
        <v>43586</v>
      </c>
      <c r="R19">
        <v>2019</v>
      </c>
      <c r="S19" s="5" t="str">
        <f>ROUND(AVERAGE(patient_table[systolic],patient_table[[#This Row],[systolic]]),0) &amp; "/" &amp; ROUND(AVERAGE(patient_table[diastolic],patient_table[[#This Row],[diastolic]]),0)</f>
        <v>109/67</v>
      </c>
      <c r="T19">
        <v>18</v>
      </c>
    </row>
    <row r="20" spans="1:20" x14ac:dyDescent="0.25">
      <c r="A20">
        <v>19</v>
      </c>
      <c r="B20" t="s">
        <v>75</v>
      </c>
      <c r="C20" t="s">
        <v>11</v>
      </c>
      <c r="D20">
        <f>IF(patient_table[[#This Row],[gender]]= "M", 1,0)</f>
        <v>1</v>
      </c>
      <c r="E20">
        <f>IF(patient_table[[#This Row],[gender]]= "F", 1,0)</f>
        <v>0</v>
      </c>
      <c r="F20">
        <v>1</v>
      </c>
      <c r="G20" t="str">
        <f>IF(patient_table[[#This Row],[age]]&lt;=18, "0-18", IF(patient_table[[#This Row],[age]]&lt;=35, "19-35", IF(patient_table[[#This Row],[age]]&lt;=50, "36-50", IF(patient_table[[#This Row],[age]]&lt;=65, "51-65", IF(patient_table[[#This Row],[age]]&lt;=99, "66+", patient_table[[#This Row],[age]])))))</f>
        <v>0-18</v>
      </c>
      <c r="H20" t="s">
        <v>41</v>
      </c>
      <c r="I20" s="7" t="s">
        <v>394</v>
      </c>
      <c r="J20" s="7" t="str">
        <f>IF(patient_table[[#This Row],[systolic]]&gt;=140, "High", IF(patient_table[[#This Row],[systolic]]&gt;=130, "Elevated", "Normal"))</f>
        <v>Normal</v>
      </c>
      <c r="K20">
        <v>0</v>
      </c>
      <c r="L20">
        <v>0</v>
      </c>
      <c r="M2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20" t="s">
        <v>76</v>
      </c>
      <c r="O20">
        <f>VALUE(SUBSTITUTE(patient_table[[#This Row],[weight_kg]], "kg", ""))</f>
        <v>129.69999999999999</v>
      </c>
      <c r="P20" s="2">
        <v>44536</v>
      </c>
      <c r="Q20" s="6">
        <f>DATE(YEAR(patient_table[[#This Row],[admission_date]]), MONTH(patient_table[[#This Row],[admission_date]]),1)</f>
        <v>44531</v>
      </c>
      <c r="R20">
        <v>2021</v>
      </c>
      <c r="S20" s="5" t="str">
        <f>ROUND(AVERAGE(patient_table[systolic],patient_table[[#This Row],[systolic]]),0) &amp; "/" &amp; ROUND(AVERAGE(patient_table[diastolic],patient_table[[#This Row],[diastolic]]),0)</f>
        <v>107/66</v>
      </c>
      <c r="T20">
        <v>19</v>
      </c>
    </row>
    <row r="21" spans="1:20" x14ac:dyDescent="0.25">
      <c r="A21">
        <v>20</v>
      </c>
      <c r="B21" t="s">
        <v>77</v>
      </c>
      <c r="C21" t="s">
        <v>11</v>
      </c>
      <c r="D21">
        <f>IF(patient_table[[#This Row],[gender]]= "M", 1,0)</f>
        <v>1</v>
      </c>
      <c r="E21">
        <f>IF(patient_table[[#This Row],[gender]]= "F", 1,0)</f>
        <v>0</v>
      </c>
      <c r="F21">
        <v>91</v>
      </c>
      <c r="G21" t="str">
        <f>IF(patient_table[[#This Row],[age]]&lt;=18, "0-18", IF(patient_table[[#This Row],[age]]&lt;=35, "19-35", IF(patient_table[[#This Row],[age]]&lt;=50, "36-50", IF(patient_table[[#This Row],[age]]&lt;=65, "51-65", IF(patient_table[[#This Row],[age]]&lt;=99, "66+", patient_table[[#This Row],[age]])))))</f>
        <v>66+</v>
      </c>
      <c r="H21" t="s">
        <v>22</v>
      </c>
      <c r="I21" s="7" t="s">
        <v>78</v>
      </c>
      <c r="J21" s="7" t="str">
        <f>IF(patient_table[[#This Row],[systolic]]&gt;=140, "High", IF(patient_table[[#This Row],[systolic]]&gt;=130, "Elevated", "Normal"))</f>
        <v>Normal</v>
      </c>
      <c r="K21">
        <f>VALUE(LEFT(patient_table[[#This Row],[blood_pressure]], FIND("/",patient_table[[#This Row],[blood_pressure]])-1))</f>
        <v>111</v>
      </c>
      <c r="L21">
        <f>VALUE(MID(patient_table[[#This Row],[blood_pressure]], FIND("/",patient_table[[#This Row],[blood_pressure]])+1, LEN(patient_table[[#This Row],[blood_pressure]])))</f>
        <v>60</v>
      </c>
      <c r="M2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21">
        <v>0</v>
      </c>
      <c r="O21">
        <f>VALUE(SUBSTITUTE(patient_table[[#This Row],[weight_kg]], "kg", ""))</f>
        <v>0</v>
      </c>
      <c r="P21" s="2" t="s">
        <v>12</v>
      </c>
      <c r="Q21" s="6" t="s">
        <v>12</v>
      </c>
      <c r="R21" t="s">
        <v>12</v>
      </c>
      <c r="S21" s="5" t="str">
        <f>ROUND(AVERAGE(patient_table[systolic],patient_table[[#This Row],[systolic]]),0) &amp; "/" &amp; ROUND(AVERAGE(patient_table[diastolic],patient_table[[#This Row],[diastolic]]),0)</f>
        <v>109/67</v>
      </c>
      <c r="T21">
        <v>20</v>
      </c>
    </row>
    <row r="22" spans="1:20" x14ac:dyDescent="0.25">
      <c r="A22">
        <v>21</v>
      </c>
      <c r="B22" t="s">
        <v>80</v>
      </c>
      <c r="C22" t="s">
        <v>11</v>
      </c>
      <c r="D22">
        <f>IF(patient_table[[#This Row],[gender]]= "M", 1,0)</f>
        <v>1</v>
      </c>
      <c r="E22">
        <f>IF(patient_table[[#This Row],[gender]]= "F", 1,0)</f>
        <v>0</v>
      </c>
      <c r="F22">
        <v>13</v>
      </c>
      <c r="G22" t="str">
        <f>IF(patient_table[[#This Row],[age]]&lt;=18, "0-18", IF(patient_table[[#This Row],[age]]&lt;=35, "19-35", IF(patient_table[[#This Row],[age]]&lt;=50, "36-50", IF(patient_table[[#This Row],[age]]&lt;=65, "51-65", IF(patient_table[[#This Row],[age]]&lt;=99, "66+", patient_table[[#This Row],[age]])))))</f>
        <v>0-18</v>
      </c>
      <c r="H22" t="s">
        <v>22</v>
      </c>
      <c r="I22" s="7" t="s">
        <v>81</v>
      </c>
      <c r="J22" s="7" t="str">
        <f>IF(patient_table[[#This Row],[systolic]]&gt;=140, "High", IF(patient_table[[#This Row],[systolic]]&gt;=130, "Elevated", "Normal"))</f>
        <v>High</v>
      </c>
      <c r="K22">
        <f>VALUE(LEFT(patient_table[[#This Row],[blood_pressure]], FIND("/",patient_table[[#This Row],[blood_pressure]])-1))</f>
        <v>160</v>
      </c>
      <c r="L22">
        <f>VALUE(MID(patient_table[[#This Row],[blood_pressure]], FIND("/",patient_table[[#This Row],[blood_pressure]])+1, LEN(patient_table[[#This Row],[blood_pressure]])))</f>
        <v>76</v>
      </c>
      <c r="M2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22" t="s">
        <v>82</v>
      </c>
      <c r="O22">
        <f>VALUE(SUBSTITUTE(patient_table[[#This Row],[weight_kg]], "kg", ""))</f>
        <v>58.5</v>
      </c>
      <c r="P22" s="2">
        <v>44345</v>
      </c>
      <c r="Q22" s="6">
        <f>DATE(YEAR(patient_table[[#This Row],[admission_date]]), MONTH(patient_table[[#This Row],[admission_date]]),1)</f>
        <v>44317</v>
      </c>
      <c r="R22">
        <v>2021</v>
      </c>
      <c r="S22" s="5" t="str">
        <f>ROUND(AVERAGE(patient_table[systolic],patient_table[[#This Row],[systolic]]),0) &amp; "/" &amp; ROUND(AVERAGE(patient_table[diastolic],patient_table[[#This Row],[diastolic]]),0)</f>
        <v>109/67</v>
      </c>
      <c r="T22">
        <v>21</v>
      </c>
    </row>
    <row r="23" spans="1:20" x14ac:dyDescent="0.25">
      <c r="A23">
        <v>22</v>
      </c>
      <c r="B23" t="s">
        <v>83</v>
      </c>
      <c r="C23" t="s">
        <v>11</v>
      </c>
      <c r="D23">
        <f>IF(patient_table[[#This Row],[gender]]= "M", 1,0)</f>
        <v>1</v>
      </c>
      <c r="E23">
        <f>IF(patient_table[[#This Row],[gender]]= "F", 1,0)</f>
        <v>0</v>
      </c>
      <c r="F23">
        <v>33</v>
      </c>
      <c r="G23" t="str">
        <f>IF(patient_table[[#This Row],[age]]&lt;=18, "0-18", IF(patient_table[[#This Row],[age]]&lt;=35, "19-35", IF(patient_table[[#This Row],[age]]&lt;=50, "36-50", IF(patient_table[[#This Row],[age]]&lt;=65, "51-65", IF(patient_table[[#This Row],[age]]&lt;=99, "66+", patient_table[[#This Row],[age]])))))</f>
        <v>19-35</v>
      </c>
      <c r="H23" t="s">
        <v>84</v>
      </c>
      <c r="I23" s="7" t="s">
        <v>85</v>
      </c>
      <c r="J23" s="7" t="str">
        <f>IF(patient_table[[#This Row],[systolic]]&gt;=140, "High", IF(patient_table[[#This Row],[systolic]]&gt;=130, "Elevated", "Normal"))</f>
        <v>Normal</v>
      </c>
      <c r="K23">
        <f>VALUE(LEFT(patient_table[[#This Row],[blood_pressure]], FIND("/",patient_table[[#This Row],[blood_pressure]])-1))</f>
        <v>123</v>
      </c>
      <c r="L23">
        <f>VALUE(MID(patient_table[[#This Row],[blood_pressure]], FIND("/",patient_table[[#This Row],[blood_pressure]])+1, LEN(patient_table[[#This Row],[blood_pressure]])))</f>
        <v>69</v>
      </c>
      <c r="M2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23" t="s">
        <v>86</v>
      </c>
      <c r="O23">
        <f>VALUE(SUBSTITUTE(patient_table[[#This Row],[weight_kg]], "kg", ""))</f>
        <v>98.2</v>
      </c>
      <c r="P23" s="2">
        <v>45176</v>
      </c>
      <c r="Q23" s="6">
        <f>DATE(YEAR(patient_table[[#This Row],[admission_date]]), MONTH(patient_table[[#This Row],[admission_date]]),1)</f>
        <v>45170</v>
      </c>
      <c r="R23">
        <v>2023</v>
      </c>
      <c r="S23" s="5" t="str">
        <f>ROUND(AVERAGE(patient_table[systolic],patient_table[[#This Row],[systolic]]),0) &amp; "/" &amp; ROUND(AVERAGE(patient_table[diastolic],patient_table[[#This Row],[diastolic]]),0)</f>
        <v>109/67</v>
      </c>
      <c r="T23">
        <v>22</v>
      </c>
    </row>
    <row r="24" spans="1:20" x14ac:dyDescent="0.25">
      <c r="A24">
        <v>23</v>
      </c>
      <c r="B24" t="s">
        <v>87</v>
      </c>
      <c r="C24" t="s">
        <v>11</v>
      </c>
      <c r="D24">
        <f>IF(patient_table[[#This Row],[gender]]= "M", 1,0)</f>
        <v>1</v>
      </c>
      <c r="E24">
        <f>IF(patient_table[[#This Row],[gender]]= "F", 1,0)</f>
        <v>0</v>
      </c>
      <c r="F24">
        <v>33</v>
      </c>
      <c r="G24" t="str">
        <f>IF(patient_table[[#This Row],[age]]&lt;=18, "0-18", IF(patient_table[[#This Row],[age]]&lt;=35, "19-35", IF(patient_table[[#This Row],[age]]&lt;=50, "36-50", IF(patient_table[[#This Row],[age]]&lt;=65, "51-65", IF(patient_table[[#This Row],[age]]&lt;=99, "66+", patient_table[[#This Row],[age]])))))</f>
        <v>19-35</v>
      </c>
      <c r="H24" t="s">
        <v>26</v>
      </c>
      <c r="I24" s="7" t="s">
        <v>394</v>
      </c>
      <c r="J24" s="7" t="str">
        <f>IF(patient_table[[#This Row],[systolic]]&gt;=140, "High", IF(patient_table[[#This Row],[systolic]]&gt;=130, "Elevated", "Normal"))</f>
        <v>Normal</v>
      </c>
      <c r="K24">
        <v>0</v>
      </c>
      <c r="L24">
        <v>0</v>
      </c>
      <c r="M2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24" t="s">
        <v>88</v>
      </c>
      <c r="O24">
        <f>VALUE(SUBSTITUTE(patient_table[[#This Row],[weight_kg]], "kg", ""))</f>
        <v>85.4</v>
      </c>
      <c r="P24" s="2" t="s">
        <v>12</v>
      </c>
      <c r="Q24" s="6" t="s">
        <v>12</v>
      </c>
      <c r="R24" t="s">
        <v>12</v>
      </c>
      <c r="S24" s="5" t="str">
        <f>ROUND(AVERAGE(patient_table[systolic],patient_table[[#This Row],[systolic]]),0) &amp; "/" &amp; ROUND(AVERAGE(patient_table[diastolic],patient_table[[#This Row],[diastolic]]),0)</f>
        <v>107/66</v>
      </c>
      <c r="T24">
        <v>23</v>
      </c>
    </row>
    <row r="25" spans="1:20" x14ac:dyDescent="0.25">
      <c r="A25">
        <v>24</v>
      </c>
      <c r="B25" t="s">
        <v>89</v>
      </c>
      <c r="C25" t="s">
        <v>11</v>
      </c>
      <c r="D25">
        <f>IF(patient_table[[#This Row],[gender]]= "M", 1,0)</f>
        <v>1</v>
      </c>
      <c r="E25">
        <f>IF(patient_table[[#This Row],[gender]]= "F", 1,0)</f>
        <v>0</v>
      </c>
      <c r="F25">
        <v>33</v>
      </c>
      <c r="G25" t="str">
        <f>IF(patient_table[[#This Row],[age]]&lt;=18, "0-18", IF(patient_table[[#This Row],[age]]&lt;=35, "19-35", IF(patient_table[[#This Row],[age]]&lt;=50, "36-50", IF(patient_table[[#This Row],[age]]&lt;=65, "51-65", IF(patient_table[[#This Row],[age]]&lt;=99, "66+", patient_table[[#This Row],[age]])))))</f>
        <v>19-35</v>
      </c>
      <c r="H25" t="s">
        <v>84</v>
      </c>
      <c r="I25" s="7" t="s">
        <v>90</v>
      </c>
      <c r="J25" s="7" t="str">
        <f>IF(patient_table[[#This Row],[systolic]]&gt;=140, "High", IF(patient_table[[#This Row],[systolic]]&gt;=130, "Elevated", "Normal"))</f>
        <v>High</v>
      </c>
      <c r="K25">
        <f>VALUE(LEFT(patient_table[[#This Row],[blood_pressure]], FIND("/",patient_table[[#This Row],[blood_pressure]])-1))</f>
        <v>152</v>
      </c>
      <c r="L25">
        <f>VALUE(MID(patient_table[[#This Row],[blood_pressure]], FIND("/",patient_table[[#This Row],[blood_pressure]])+1, LEN(patient_table[[#This Row],[blood_pressure]])))</f>
        <v>82</v>
      </c>
      <c r="M2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25" t="s">
        <v>91</v>
      </c>
      <c r="O25">
        <f>VALUE(SUBSTITUTE(patient_table[[#This Row],[weight_kg]], "kg", ""))</f>
        <v>62.7</v>
      </c>
      <c r="P25" s="2">
        <v>45114</v>
      </c>
      <c r="Q25" s="6">
        <f>DATE(YEAR(patient_table[[#This Row],[admission_date]]), MONTH(patient_table[[#This Row],[admission_date]]),1)</f>
        <v>45108</v>
      </c>
      <c r="R25">
        <v>2023</v>
      </c>
      <c r="S25" s="5" t="str">
        <f>ROUND(AVERAGE(patient_table[systolic],patient_table[[#This Row],[systolic]]),0) &amp; "/" &amp; ROUND(AVERAGE(patient_table[diastolic],patient_table[[#This Row],[diastolic]]),0)</f>
        <v>109/67</v>
      </c>
      <c r="T25">
        <v>24</v>
      </c>
    </row>
    <row r="26" spans="1:20" x14ac:dyDescent="0.25">
      <c r="A26">
        <v>25</v>
      </c>
      <c r="B26" t="s">
        <v>92</v>
      </c>
      <c r="C26" t="s">
        <v>17</v>
      </c>
      <c r="D26">
        <f>IF(patient_table[[#This Row],[gender]]= "M", 1,0)</f>
        <v>0</v>
      </c>
      <c r="E26">
        <f>IF(patient_table[[#This Row],[gender]]= "F", 1,0)</f>
        <v>1</v>
      </c>
      <c r="F26">
        <v>58</v>
      </c>
      <c r="G26" t="str">
        <f>IF(patient_table[[#This Row],[age]]&lt;=18, "0-18", IF(patient_table[[#This Row],[age]]&lt;=35, "19-35", IF(patient_table[[#This Row],[age]]&lt;=50, "36-50", IF(patient_table[[#This Row],[age]]&lt;=65, "51-65", IF(patient_table[[#This Row],[age]]&lt;=99, "66+", patient_table[[#This Row],[age]])))))</f>
        <v>51-65</v>
      </c>
      <c r="H26" t="s">
        <v>41</v>
      </c>
      <c r="I26" s="7" t="s">
        <v>93</v>
      </c>
      <c r="J26" s="7" t="str">
        <f>IF(patient_table[[#This Row],[systolic]]&gt;=140, "High", IF(patient_table[[#This Row],[systolic]]&gt;=130, "Elevated", "Normal"))</f>
        <v>High</v>
      </c>
      <c r="K26">
        <f>VALUE(LEFT(patient_table[[#This Row],[blood_pressure]], FIND("/",patient_table[[#This Row],[blood_pressure]])-1))</f>
        <v>140</v>
      </c>
      <c r="L26">
        <f>VALUE(MID(patient_table[[#This Row],[blood_pressure]], FIND("/",patient_table[[#This Row],[blood_pressure]])+1, LEN(patient_table[[#This Row],[blood_pressure]])))</f>
        <v>70</v>
      </c>
      <c r="M2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26" t="s">
        <v>94</v>
      </c>
      <c r="O26">
        <f>VALUE(SUBSTITUTE(patient_table[[#This Row],[weight_kg]], "kg", ""))</f>
        <v>87</v>
      </c>
      <c r="P26" s="2">
        <v>44536</v>
      </c>
      <c r="Q26" s="6">
        <f>DATE(YEAR(patient_table[[#This Row],[admission_date]]), MONTH(patient_table[[#This Row],[admission_date]]),1)</f>
        <v>44531</v>
      </c>
      <c r="R26">
        <v>2021</v>
      </c>
      <c r="S26" s="5" t="str">
        <f>ROUND(AVERAGE(patient_table[systolic],patient_table[[#This Row],[systolic]]),0) &amp; "/" &amp; ROUND(AVERAGE(patient_table[diastolic],patient_table[[#This Row],[diastolic]]),0)</f>
        <v>109/67</v>
      </c>
      <c r="T26">
        <v>25</v>
      </c>
    </row>
    <row r="27" spans="1:20" x14ac:dyDescent="0.25">
      <c r="A27">
        <v>26</v>
      </c>
      <c r="B27" t="s">
        <v>95</v>
      </c>
      <c r="C27" t="s">
        <v>17</v>
      </c>
      <c r="D27">
        <f>IF(patient_table[[#This Row],[gender]]= "M", 1,0)</f>
        <v>0</v>
      </c>
      <c r="E27">
        <f>IF(patient_table[[#This Row],[gender]]= "F", 1,0)</f>
        <v>1</v>
      </c>
      <c r="F27">
        <v>18</v>
      </c>
      <c r="G27" t="str">
        <f>IF(patient_table[[#This Row],[age]]&lt;=18, "0-18", IF(patient_table[[#This Row],[age]]&lt;=35, "19-35", IF(patient_table[[#This Row],[age]]&lt;=50, "36-50", IF(patient_table[[#This Row],[age]]&lt;=65, "51-65", IF(patient_table[[#This Row],[age]]&lt;=99, "66+", patient_table[[#This Row],[age]])))))</f>
        <v>0-18</v>
      </c>
      <c r="H27" t="s">
        <v>26</v>
      </c>
      <c r="I27" s="7" t="s">
        <v>96</v>
      </c>
      <c r="J27" s="7" t="str">
        <f>IF(patient_table[[#This Row],[systolic]]&gt;=140, "High", IF(patient_table[[#This Row],[systolic]]&gt;=130, "Elevated", "Normal"))</f>
        <v>High</v>
      </c>
      <c r="K27">
        <f>VALUE(LEFT(patient_table[[#This Row],[blood_pressure]], FIND("/",patient_table[[#This Row],[blood_pressure]])-1))</f>
        <v>143</v>
      </c>
      <c r="L27">
        <f>VALUE(MID(patient_table[[#This Row],[blood_pressure]], FIND("/",patient_table[[#This Row],[blood_pressure]])+1, LEN(patient_table[[#This Row],[blood_pressure]])))</f>
        <v>74</v>
      </c>
      <c r="M2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27" t="s">
        <v>97</v>
      </c>
      <c r="O27">
        <f>VALUE(SUBSTITUTE(patient_table[[#This Row],[weight_kg]], "kg", ""))</f>
        <v>60</v>
      </c>
      <c r="P27" s="2" t="s">
        <v>12</v>
      </c>
      <c r="Q27" s="6" t="s">
        <v>12</v>
      </c>
      <c r="R27" t="s">
        <v>12</v>
      </c>
      <c r="S27" s="5" t="str">
        <f>ROUND(AVERAGE(patient_table[systolic],patient_table[[#This Row],[systolic]]),0) &amp; "/" &amp; ROUND(AVERAGE(patient_table[diastolic],patient_table[[#This Row],[diastolic]]),0)</f>
        <v>109/67</v>
      </c>
      <c r="T27">
        <v>26</v>
      </c>
    </row>
    <row r="28" spans="1:20" x14ac:dyDescent="0.25">
      <c r="A28">
        <v>27</v>
      </c>
      <c r="B28" t="s">
        <v>98</v>
      </c>
      <c r="C28" t="s">
        <v>11</v>
      </c>
      <c r="D28">
        <f>IF(patient_table[[#This Row],[gender]]= "M", 1,0)</f>
        <v>1</v>
      </c>
      <c r="E28">
        <f>IF(patient_table[[#This Row],[gender]]= "F", 1,0)</f>
        <v>0</v>
      </c>
      <c r="F28">
        <v>48</v>
      </c>
      <c r="G28" t="str">
        <f>IF(patient_table[[#This Row],[age]]&lt;=18, "0-18", IF(patient_table[[#This Row],[age]]&lt;=35, "19-35", IF(patient_table[[#This Row],[age]]&lt;=50, "36-50", IF(patient_table[[#This Row],[age]]&lt;=65, "51-65", IF(patient_table[[#This Row],[age]]&lt;=99, "66+", patient_table[[#This Row],[age]])))))</f>
        <v>36-50</v>
      </c>
      <c r="H28" t="s">
        <v>41</v>
      </c>
      <c r="I28" s="7" t="s">
        <v>99</v>
      </c>
      <c r="J28" s="7" t="str">
        <f>IF(patient_table[[#This Row],[systolic]]&gt;=140, "High", IF(patient_table[[#This Row],[systolic]]&gt;=130, "Elevated", "Normal"))</f>
        <v>Normal</v>
      </c>
      <c r="K28">
        <f>VALUE(LEFT(patient_table[[#This Row],[blood_pressure]], FIND("/",patient_table[[#This Row],[blood_pressure]])-1))</f>
        <v>118</v>
      </c>
      <c r="L28">
        <f>VALUE(MID(patient_table[[#This Row],[blood_pressure]], FIND("/",patient_table[[#This Row],[blood_pressure]])+1, LEN(patient_table[[#This Row],[blood_pressure]])))</f>
        <v>85</v>
      </c>
      <c r="M2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28" t="s">
        <v>100</v>
      </c>
      <c r="O28">
        <f>VALUE(SUBSTITUTE(patient_table[[#This Row],[weight_kg]], "kg", ""))</f>
        <v>124.3</v>
      </c>
      <c r="P28" s="2">
        <v>44922</v>
      </c>
      <c r="Q28" s="6">
        <f>DATE(YEAR(patient_table[[#This Row],[admission_date]]), MONTH(patient_table[[#This Row],[admission_date]]),1)</f>
        <v>44896</v>
      </c>
      <c r="R28">
        <v>2022</v>
      </c>
      <c r="S28" s="5" t="str">
        <f>ROUND(AVERAGE(patient_table[systolic],patient_table[[#This Row],[systolic]]),0) &amp; "/" &amp; ROUND(AVERAGE(patient_table[diastolic],patient_table[[#This Row],[diastolic]]),0)</f>
        <v>109/67</v>
      </c>
      <c r="T28">
        <v>27</v>
      </c>
    </row>
    <row r="29" spans="1:20" x14ac:dyDescent="0.25">
      <c r="A29">
        <v>28</v>
      </c>
      <c r="B29" t="s">
        <v>101</v>
      </c>
      <c r="C29" t="s">
        <v>11</v>
      </c>
      <c r="D29">
        <f>IF(patient_table[[#This Row],[gender]]= "M", 1,0)</f>
        <v>1</v>
      </c>
      <c r="E29">
        <f>IF(patient_table[[#This Row],[gender]]= "F", 1,0)</f>
        <v>0</v>
      </c>
      <c r="F29">
        <v>2</v>
      </c>
      <c r="G29" t="str">
        <f>IF(patient_table[[#This Row],[age]]&lt;=18, "0-18", IF(patient_table[[#This Row],[age]]&lt;=35, "19-35", IF(patient_table[[#This Row],[age]]&lt;=50, "36-50", IF(patient_table[[#This Row],[age]]&lt;=65, "51-65", IF(patient_table[[#This Row],[age]]&lt;=99, "66+", patient_table[[#This Row],[age]])))))</f>
        <v>0-18</v>
      </c>
      <c r="H29" t="s">
        <v>18</v>
      </c>
      <c r="I29" s="7" t="s">
        <v>394</v>
      </c>
      <c r="J29" s="7" t="str">
        <f>IF(patient_table[[#This Row],[systolic]]&gt;=140, "High", IF(patient_table[[#This Row],[systolic]]&gt;=130, "Elevated", "Normal"))</f>
        <v>Normal</v>
      </c>
      <c r="K29">
        <v>0</v>
      </c>
      <c r="L29">
        <v>0</v>
      </c>
      <c r="M2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29" t="s">
        <v>102</v>
      </c>
      <c r="O29">
        <f>VALUE(SUBSTITUTE(patient_table[[#This Row],[weight_kg]], "kg", ""))</f>
        <v>93.4</v>
      </c>
      <c r="P29" s="2">
        <v>45312</v>
      </c>
      <c r="Q29" s="6">
        <f>DATE(YEAR(patient_table[[#This Row],[admission_date]]), MONTH(patient_table[[#This Row],[admission_date]]),1)</f>
        <v>45292</v>
      </c>
      <c r="R29">
        <v>2024</v>
      </c>
      <c r="S29" s="5" t="str">
        <f>ROUND(AVERAGE(patient_table[systolic],patient_table[[#This Row],[systolic]]),0) &amp; "/" &amp; ROUND(AVERAGE(patient_table[diastolic],patient_table[[#This Row],[diastolic]]),0)</f>
        <v>107/66</v>
      </c>
      <c r="T29">
        <v>28</v>
      </c>
    </row>
    <row r="30" spans="1:20" x14ac:dyDescent="0.25">
      <c r="A30">
        <v>29</v>
      </c>
      <c r="B30" t="s">
        <v>103</v>
      </c>
      <c r="C30" t="s">
        <v>17</v>
      </c>
      <c r="D30">
        <f>IF(patient_table[[#This Row],[gender]]= "M", 1,0)</f>
        <v>0</v>
      </c>
      <c r="E30">
        <f>IF(patient_table[[#This Row],[gender]]= "F", 1,0)</f>
        <v>1</v>
      </c>
      <c r="F30">
        <v>46</v>
      </c>
      <c r="G30" t="str">
        <f>IF(patient_table[[#This Row],[age]]&lt;=18, "0-18", IF(patient_table[[#This Row],[age]]&lt;=35, "19-35", IF(patient_table[[#This Row],[age]]&lt;=50, "36-50", IF(patient_table[[#This Row],[age]]&lt;=65, "51-65", IF(patient_table[[#This Row],[age]]&lt;=99, "66+", patient_table[[#This Row],[age]])))))</f>
        <v>36-50</v>
      </c>
      <c r="H30" t="s">
        <v>26</v>
      </c>
      <c r="I30" s="7" t="s">
        <v>104</v>
      </c>
      <c r="J30" s="7" t="str">
        <f>IF(patient_table[[#This Row],[systolic]]&gt;=140, "High", IF(patient_table[[#This Row],[systolic]]&gt;=130, "Elevated", "Normal"))</f>
        <v>Elevated</v>
      </c>
      <c r="K30">
        <f>VALUE(LEFT(patient_table[[#This Row],[blood_pressure]], FIND("/",patient_table[[#This Row],[blood_pressure]])-1))</f>
        <v>133</v>
      </c>
      <c r="L30">
        <f>VALUE(MID(patient_table[[#This Row],[blood_pressure]], FIND("/",patient_table[[#This Row],[blood_pressure]])+1, LEN(patient_table[[#This Row],[blood_pressure]])))</f>
        <v>97</v>
      </c>
      <c r="M3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0" t="s">
        <v>105</v>
      </c>
      <c r="O30">
        <f>VALUE(SUBSTITUTE(patient_table[[#This Row],[weight_kg]], "kg", ""))</f>
        <v>76.099999999999994</v>
      </c>
      <c r="P30" s="2">
        <v>45411</v>
      </c>
      <c r="Q30" s="6">
        <f>DATE(YEAR(patient_table[[#This Row],[admission_date]]), MONTH(patient_table[[#This Row],[admission_date]]),1)</f>
        <v>45383</v>
      </c>
      <c r="R30">
        <v>2024</v>
      </c>
      <c r="S30" s="5" t="str">
        <f>ROUND(AVERAGE(patient_table[systolic],patient_table[[#This Row],[systolic]]),0) &amp; "/" &amp; ROUND(AVERAGE(patient_table[diastolic],patient_table[[#This Row],[diastolic]]),0)</f>
        <v>109/67</v>
      </c>
      <c r="T30">
        <v>29</v>
      </c>
    </row>
    <row r="31" spans="1:20" x14ac:dyDescent="0.25">
      <c r="A31">
        <v>30</v>
      </c>
      <c r="B31" t="s">
        <v>106</v>
      </c>
      <c r="C31" t="s">
        <v>11</v>
      </c>
      <c r="D31">
        <f>IF(patient_table[[#This Row],[gender]]= "M", 1,0)</f>
        <v>1</v>
      </c>
      <c r="E31">
        <f>IF(patient_table[[#This Row],[gender]]= "F", 1,0)</f>
        <v>0</v>
      </c>
      <c r="F31">
        <v>5</v>
      </c>
      <c r="G31" t="str">
        <f>IF(patient_table[[#This Row],[age]]&lt;=18, "0-18", IF(patient_table[[#This Row],[age]]&lt;=35, "19-35", IF(patient_table[[#This Row],[age]]&lt;=50, "36-50", IF(patient_table[[#This Row],[age]]&lt;=65, "51-65", IF(patient_table[[#This Row],[age]]&lt;=99, "66+", patient_table[[#This Row],[age]])))))</f>
        <v>0-18</v>
      </c>
      <c r="H31" t="s">
        <v>18</v>
      </c>
      <c r="I31" s="7" t="s">
        <v>394</v>
      </c>
      <c r="J31" s="7" t="str">
        <f>IF(patient_table[[#This Row],[systolic]]&gt;=140, "High", IF(patient_table[[#This Row],[systolic]]&gt;=130, "Elevated", "Normal"))</f>
        <v>Normal</v>
      </c>
      <c r="K31">
        <v>0</v>
      </c>
      <c r="L31">
        <v>0</v>
      </c>
      <c r="M3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31" t="s">
        <v>107</v>
      </c>
      <c r="O31">
        <f>VALUE(SUBSTITUTE(patient_table[[#This Row],[weight_kg]], "kg", ""))</f>
        <v>73.599999999999994</v>
      </c>
      <c r="P31" s="2">
        <v>44535</v>
      </c>
      <c r="Q31" s="6">
        <f>DATE(YEAR(patient_table[[#This Row],[admission_date]]), MONTH(patient_table[[#This Row],[admission_date]]),1)</f>
        <v>44531</v>
      </c>
      <c r="R31">
        <v>2021</v>
      </c>
      <c r="S31" s="5" t="str">
        <f>ROUND(AVERAGE(patient_table[systolic],patient_table[[#This Row],[systolic]]),0) &amp; "/" &amp; ROUND(AVERAGE(patient_table[diastolic],patient_table[[#This Row],[diastolic]]),0)</f>
        <v>107/66</v>
      </c>
      <c r="T31">
        <v>30</v>
      </c>
    </row>
    <row r="32" spans="1:20" x14ac:dyDescent="0.25">
      <c r="A32">
        <v>31</v>
      </c>
      <c r="B32" t="s">
        <v>108</v>
      </c>
      <c r="C32" t="s">
        <v>17</v>
      </c>
      <c r="D32">
        <f>IF(patient_table[[#This Row],[gender]]= "M", 1,0)</f>
        <v>0</v>
      </c>
      <c r="E32">
        <f>IF(patient_table[[#This Row],[gender]]= "F", 1,0)</f>
        <v>1</v>
      </c>
      <c r="F32">
        <v>16</v>
      </c>
      <c r="G32" t="str">
        <f>IF(patient_table[[#This Row],[age]]&lt;=18, "0-18", IF(patient_table[[#This Row],[age]]&lt;=35, "19-35", IF(patient_table[[#This Row],[age]]&lt;=50, "36-50", IF(patient_table[[#This Row],[age]]&lt;=65, "51-65", IF(patient_table[[#This Row],[age]]&lt;=99, "66+", patient_table[[#This Row],[age]])))))</f>
        <v>0-18</v>
      </c>
      <c r="H32" t="s">
        <v>30</v>
      </c>
      <c r="I32" s="7" t="s">
        <v>110</v>
      </c>
      <c r="J32" s="7" t="str">
        <f>IF(patient_table[[#This Row],[systolic]]&gt;=140, "High", IF(patient_table[[#This Row],[systolic]]&gt;=130, "Elevated", "Normal"))</f>
        <v>High</v>
      </c>
      <c r="K32">
        <f>VALUE(LEFT(patient_table[[#This Row],[blood_pressure]], FIND("/",patient_table[[#This Row],[blood_pressure]])-1))</f>
        <v>176</v>
      </c>
      <c r="L32">
        <f>VALUE(MID(patient_table[[#This Row],[blood_pressure]], FIND("/",patient_table[[#This Row],[blood_pressure]])+1, LEN(patient_table[[#This Row],[blood_pressure]])))</f>
        <v>81</v>
      </c>
      <c r="M3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2">
        <v>0</v>
      </c>
      <c r="O32">
        <f>VALUE(SUBSTITUTE(patient_table[[#This Row],[weight_kg]], "kg", ""))</f>
        <v>0</v>
      </c>
      <c r="P32" s="2" t="s">
        <v>12</v>
      </c>
      <c r="Q32" s="6" t="s">
        <v>12</v>
      </c>
      <c r="R32" t="s">
        <v>12</v>
      </c>
      <c r="S32" s="5" t="str">
        <f>ROUND(AVERAGE(patient_table[systolic],patient_table[[#This Row],[systolic]]),0) &amp; "/" &amp; ROUND(AVERAGE(patient_table[diastolic],patient_table[[#This Row],[diastolic]]),0)</f>
        <v>109/67</v>
      </c>
      <c r="T32">
        <v>31</v>
      </c>
    </row>
    <row r="33" spans="1:20" x14ac:dyDescent="0.25">
      <c r="A33">
        <v>32</v>
      </c>
      <c r="B33" t="s">
        <v>111</v>
      </c>
      <c r="C33" t="s">
        <v>17</v>
      </c>
      <c r="D33">
        <f>IF(patient_table[[#This Row],[gender]]= "M", 1,0)</f>
        <v>0</v>
      </c>
      <c r="E33">
        <f>IF(patient_table[[#This Row],[gender]]= "F", 1,0)</f>
        <v>1</v>
      </c>
      <c r="F33">
        <v>24</v>
      </c>
      <c r="G33" t="str">
        <f>IF(patient_table[[#This Row],[age]]&lt;=18, "0-18", IF(patient_table[[#This Row],[age]]&lt;=35, "19-35", IF(patient_table[[#This Row],[age]]&lt;=50, "36-50", IF(patient_table[[#This Row],[age]]&lt;=65, "51-65", IF(patient_table[[#This Row],[age]]&lt;=99, "66+", patient_table[[#This Row],[age]])))))</f>
        <v>19-35</v>
      </c>
      <c r="H33" t="s">
        <v>12</v>
      </c>
      <c r="I33" s="7" t="s">
        <v>112</v>
      </c>
      <c r="J33" s="7" t="str">
        <f>IF(patient_table[[#This Row],[systolic]]&gt;=140, "High", IF(patient_table[[#This Row],[systolic]]&gt;=130, "Elevated", "Normal"))</f>
        <v>High</v>
      </c>
      <c r="K33">
        <f>VALUE(LEFT(patient_table[[#This Row],[blood_pressure]], FIND("/",patient_table[[#This Row],[blood_pressure]])-1))</f>
        <v>156</v>
      </c>
      <c r="L33">
        <f>VALUE(MID(patient_table[[#This Row],[blood_pressure]], FIND("/",patient_table[[#This Row],[blood_pressure]])+1, LEN(patient_table[[#This Row],[blood_pressure]])))</f>
        <v>64</v>
      </c>
      <c r="M3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3" t="s">
        <v>113</v>
      </c>
      <c r="O33">
        <f>VALUE(SUBSTITUTE(patient_table[[#This Row],[weight_kg]], "kg", ""))</f>
        <v>112.6</v>
      </c>
      <c r="P33" s="2">
        <v>44197</v>
      </c>
      <c r="Q33" s="6">
        <f>DATE(YEAR(patient_table[[#This Row],[admission_date]]), MONTH(patient_table[[#This Row],[admission_date]]),1)</f>
        <v>44197</v>
      </c>
      <c r="R33">
        <v>2021</v>
      </c>
      <c r="S33" s="5" t="str">
        <f>ROUND(AVERAGE(patient_table[systolic],patient_table[[#This Row],[systolic]]),0) &amp; "/" &amp; ROUND(AVERAGE(patient_table[diastolic],patient_table[[#This Row],[diastolic]]),0)</f>
        <v>109/67</v>
      </c>
      <c r="T33">
        <v>32</v>
      </c>
    </row>
    <row r="34" spans="1:20" x14ac:dyDescent="0.25">
      <c r="A34">
        <v>33</v>
      </c>
      <c r="B34" t="s">
        <v>114</v>
      </c>
      <c r="C34" t="s">
        <v>115</v>
      </c>
      <c r="D34">
        <f>IF(patient_table[[#This Row],[gender]]= "M", 1,0)</f>
        <v>1</v>
      </c>
      <c r="E34">
        <f>IF(patient_table[[#This Row],[gender]]= "F", 1,0)</f>
        <v>0</v>
      </c>
      <c r="F34">
        <v>75</v>
      </c>
      <c r="G34" t="str">
        <f>IF(patient_table[[#This Row],[age]]&lt;=18, "0-18", IF(patient_table[[#This Row],[age]]&lt;=35, "19-35", IF(patient_table[[#This Row],[age]]&lt;=50, "36-50", IF(patient_table[[#This Row],[age]]&lt;=65, "51-65", IF(patient_table[[#This Row],[age]]&lt;=99, "66+", patient_table[[#This Row],[age]])))))</f>
        <v>66+</v>
      </c>
      <c r="H34" t="s">
        <v>12</v>
      </c>
      <c r="I34" s="7" t="s">
        <v>116</v>
      </c>
      <c r="J34" s="7" t="str">
        <f>IF(patient_table[[#This Row],[systolic]]&gt;=140, "High", IF(patient_table[[#This Row],[systolic]]&gt;=130, "Elevated", "Normal"))</f>
        <v>Normal</v>
      </c>
      <c r="K34">
        <f>VALUE(LEFT(patient_table[[#This Row],[blood_pressure]], FIND("/",patient_table[[#This Row],[blood_pressure]])-1))</f>
        <v>103</v>
      </c>
      <c r="L34">
        <f>VALUE(MID(patient_table[[#This Row],[blood_pressure]], FIND("/",patient_table[[#This Row],[blood_pressure]])+1, LEN(patient_table[[#This Row],[blood_pressure]])))</f>
        <v>75</v>
      </c>
      <c r="M3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34">
        <v>0</v>
      </c>
      <c r="O34">
        <f>VALUE(SUBSTITUTE(patient_table[[#This Row],[weight_kg]], "kg", ""))</f>
        <v>0</v>
      </c>
      <c r="P34" s="2">
        <v>43973</v>
      </c>
      <c r="Q34" s="6">
        <f>DATE(YEAR(patient_table[[#This Row],[admission_date]]), MONTH(patient_table[[#This Row],[admission_date]]),1)</f>
        <v>43952</v>
      </c>
      <c r="R34">
        <v>2020</v>
      </c>
      <c r="S34" s="5" t="str">
        <f>ROUND(AVERAGE(patient_table[systolic],patient_table[[#This Row],[systolic]]),0) &amp; "/" &amp; ROUND(AVERAGE(patient_table[diastolic],patient_table[[#This Row],[diastolic]]),0)</f>
        <v>108/67</v>
      </c>
      <c r="T34">
        <v>33</v>
      </c>
    </row>
    <row r="35" spans="1:20" x14ac:dyDescent="0.25">
      <c r="A35">
        <v>34</v>
      </c>
      <c r="B35" t="s">
        <v>117</v>
      </c>
      <c r="C35" t="s">
        <v>11</v>
      </c>
      <c r="D35">
        <f>IF(patient_table[[#This Row],[gender]]= "M", 1,0)</f>
        <v>1</v>
      </c>
      <c r="E35">
        <f>IF(patient_table[[#This Row],[gender]]= "F", 1,0)</f>
        <v>0</v>
      </c>
      <c r="F35">
        <v>60</v>
      </c>
      <c r="G35" t="str">
        <f>IF(patient_table[[#This Row],[age]]&lt;=18, "0-18", IF(patient_table[[#This Row],[age]]&lt;=35, "19-35", IF(patient_table[[#This Row],[age]]&lt;=50, "36-50", IF(patient_table[[#This Row],[age]]&lt;=65, "51-65", IF(patient_table[[#This Row],[age]]&lt;=99, "66+", patient_table[[#This Row],[age]])))))</f>
        <v>51-65</v>
      </c>
      <c r="H35" t="s">
        <v>34</v>
      </c>
      <c r="I35" s="7" t="s">
        <v>118</v>
      </c>
      <c r="J35" s="7" t="str">
        <f>IF(patient_table[[#This Row],[systolic]]&gt;=140, "High", IF(patient_table[[#This Row],[systolic]]&gt;=130, "Elevated", "Normal"))</f>
        <v>Normal</v>
      </c>
      <c r="K35">
        <f>VALUE(LEFT(patient_table[[#This Row],[blood_pressure]], FIND("/",patient_table[[#This Row],[blood_pressure]])-1))</f>
        <v>128</v>
      </c>
      <c r="L35">
        <f>VALUE(MID(patient_table[[#This Row],[blood_pressure]], FIND("/",patient_table[[#This Row],[blood_pressure]])+1, LEN(patient_table[[#This Row],[blood_pressure]])))</f>
        <v>90</v>
      </c>
      <c r="M3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5" t="s">
        <v>119</v>
      </c>
      <c r="O35">
        <f>VALUE(SUBSTITUTE(patient_table[[#This Row],[weight_kg]], "kg", ""))</f>
        <v>58.7</v>
      </c>
      <c r="P35" s="2">
        <v>43560</v>
      </c>
      <c r="Q35" s="6">
        <f>DATE(YEAR(patient_table[[#This Row],[admission_date]]), MONTH(patient_table[[#This Row],[admission_date]]),1)</f>
        <v>43556</v>
      </c>
      <c r="R35">
        <v>2019</v>
      </c>
      <c r="S35" s="5" t="str">
        <f>ROUND(AVERAGE(patient_table[systolic],patient_table[[#This Row],[systolic]]),0) &amp; "/" &amp; ROUND(AVERAGE(patient_table[diastolic],patient_table[[#This Row],[diastolic]]),0)</f>
        <v>109/67</v>
      </c>
      <c r="T35">
        <v>34</v>
      </c>
    </row>
    <row r="36" spans="1:20" x14ac:dyDescent="0.25">
      <c r="A36">
        <v>35</v>
      </c>
      <c r="B36" t="s">
        <v>120</v>
      </c>
      <c r="C36" t="s">
        <v>11</v>
      </c>
      <c r="D36">
        <f>IF(patient_table[[#This Row],[gender]]= "M", 1,0)</f>
        <v>1</v>
      </c>
      <c r="E36">
        <f>IF(patient_table[[#This Row],[gender]]= "F", 1,0)</f>
        <v>0</v>
      </c>
      <c r="F36">
        <v>60</v>
      </c>
      <c r="G36" t="str">
        <f>IF(patient_table[[#This Row],[age]]&lt;=18, "0-18", IF(patient_table[[#This Row],[age]]&lt;=35, "19-35", IF(patient_table[[#This Row],[age]]&lt;=50, "36-50", IF(patient_table[[#This Row],[age]]&lt;=65, "51-65", IF(patient_table[[#This Row],[age]]&lt;=99, "66+", patient_table[[#This Row],[age]])))))</f>
        <v>51-65</v>
      </c>
      <c r="H36" t="s">
        <v>41</v>
      </c>
      <c r="I36" s="7" t="s">
        <v>121</v>
      </c>
      <c r="J36" s="7" t="str">
        <f>IF(patient_table[[#This Row],[systolic]]&gt;=140, "High", IF(patient_table[[#This Row],[systolic]]&gt;=130, "Elevated", "Normal"))</f>
        <v>Normal</v>
      </c>
      <c r="K36">
        <f>VALUE(LEFT(patient_table[[#This Row],[blood_pressure]], FIND("/",patient_table[[#This Row],[blood_pressure]])-1))</f>
        <v>111</v>
      </c>
      <c r="L36">
        <f>VALUE(MID(patient_table[[#This Row],[blood_pressure]], FIND("/",patient_table[[#This Row],[blood_pressure]])+1, LEN(patient_table[[#This Row],[blood_pressure]])))</f>
        <v>91</v>
      </c>
      <c r="M3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6" t="s">
        <v>122</v>
      </c>
      <c r="O36">
        <f>VALUE(SUBSTITUTE(patient_table[[#This Row],[weight_kg]], "kg", ""))</f>
        <v>113.2</v>
      </c>
      <c r="P36" s="2">
        <v>44708</v>
      </c>
      <c r="Q36" s="6">
        <f>DATE(YEAR(patient_table[[#This Row],[admission_date]]), MONTH(patient_table[[#This Row],[admission_date]]),1)</f>
        <v>44682</v>
      </c>
      <c r="R36">
        <v>2022</v>
      </c>
      <c r="S36" s="5" t="str">
        <f>ROUND(AVERAGE(patient_table[systolic],patient_table[[#This Row],[systolic]]),0) &amp; "/" &amp; ROUND(AVERAGE(patient_table[diastolic],patient_table[[#This Row],[diastolic]]),0)</f>
        <v>109/67</v>
      </c>
      <c r="T36">
        <v>35</v>
      </c>
    </row>
    <row r="37" spans="1:20" x14ac:dyDescent="0.25">
      <c r="A37">
        <v>36</v>
      </c>
      <c r="B37" t="s">
        <v>123</v>
      </c>
      <c r="C37" t="s">
        <v>17</v>
      </c>
      <c r="D37">
        <f>IF(patient_table[[#This Row],[gender]]= "M", 1,0)</f>
        <v>0</v>
      </c>
      <c r="E37">
        <f>IF(patient_table[[#This Row],[gender]]= "F", 1,0)</f>
        <v>1</v>
      </c>
      <c r="F37">
        <v>55</v>
      </c>
      <c r="G37" t="str">
        <f>IF(patient_table[[#This Row],[age]]&lt;=18, "0-18", IF(patient_table[[#This Row],[age]]&lt;=35, "19-35", IF(patient_table[[#This Row],[age]]&lt;=50, "36-50", IF(patient_table[[#This Row],[age]]&lt;=65, "51-65", IF(patient_table[[#This Row],[age]]&lt;=99, "66+", patient_table[[#This Row],[age]])))))</f>
        <v>51-65</v>
      </c>
      <c r="H37" t="s">
        <v>18</v>
      </c>
      <c r="I37" s="7" t="s">
        <v>124</v>
      </c>
      <c r="J37" s="7" t="str">
        <f>IF(patient_table[[#This Row],[systolic]]&gt;=140, "High", IF(patient_table[[#This Row],[systolic]]&gt;=130, "Elevated", "Normal"))</f>
        <v>High</v>
      </c>
      <c r="K37">
        <f>VALUE(LEFT(patient_table[[#This Row],[blood_pressure]], FIND("/",patient_table[[#This Row],[blood_pressure]])-1))</f>
        <v>144</v>
      </c>
      <c r="L37">
        <f>VALUE(MID(patient_table[[#This Row],[blood_pressure]], FIND("/",patient_table[[#This Row],[blood_pressure]])+1, LEN(patient_table[[#This Row],[blood_pressure]])))</f>
        <v>63</v>
      </c>
      <c r="M3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7">
        <v>0</v>
      </c>
      <c r="O37">
        <f>VALUE(SUBSTITUTE(patient_table[[#This Row],[weight_kg]], "kg", ""))</f>
        <v>0</v>
      </c>
      <c r="P37" s="2">
        <v>44795</v>
      </c>
      <c r="Q37" s="6">
        <f>DATE(YEAR(patient_table[[#This Row],[admission_date]]), MONTH(patient_table[[#This Row],[admission_date]]),1)</f>
        <v>44774</v>
      </c>
      <c r="R37">
        <v>2022</v>
      </c>
      <c r="S37" s="5" t="str">
        <f>ROUND(AVERAGE(patient_table[systolic],patient_table[[#This Row],[systolic]]),0) &amp; "/" &amp; ROUND(AVERAGE(patient_table[diastolic],patient_table[[#This Row],[diastolic]]),0)</f>
        <v>109/67</v>
      </c>
      <c r="T37">
        <v>36</v>
      </c>
    </row>
    <row r="38" spans="1:20" x14ac:dyDescent="0.25">
      <c r="A38">
        <v>37</v>
      </c>
      <c r="B38" t="s">
        <v>125</v>
      </c>
      <c r="C38" t="s">
        <v>17</v>
      </c>
      <c r="D38">
        <f>IF(patient_table[[#This Row],[gender]]= "M", 1,0)</f>
        <v>0</v>
      </c>
      <c r="E38">
        <f>IF(patient_table[[#This Row],[gender]]= "F", 1,0)</f>
        <v>1</v>
      </c>
      <c r="F38">
        <v>38</v>
      </c>
      <c r="G38" t="str">
        <f>IF(patient_table[[#This Row],[age]]&lt;=18, "0-18", IF(patient_table[[#This Row],[age]]&lt;=35, "19-35", IF(patient_table[[#This Row],[age]]&lt;=50, "36-50", IF(patient_table[[#This Row],[age]]&lt;=65, "51-65", IF(patient_table[[#This Row],[age]]&lt;=99, "66+", patient_table[[#This Row],[age]])))))</f>
        <v>36-50</v>
      </c>
      <c r="H38" t="s">
        <v>30</v>
      </c>
      <c r="I38" s="7" t="s">
        <v>394</v>
      </c>
      <c r="J38" s="7" t="str">
        <f>IF(patient_table[[#This Row],[systolic]]&gt;=140, "High", IF(patient_table[[#This Row],[systolic]]&gt;=130, "Elevated", "Normal"))</f>
        <v>Normal</v>
      </c>
      <c r="K38">
        <v>0</v>
      </c>
      <c r="L38">
        <v>0</v>
      </c>
      <c r="M3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38" t="s">
        <v>126</v>
      </c>
      <c r="O38">
        <f>VALUE(SUBSTITUTE(patient_table[[#This Row],[weight_kg]], "kg", ""))</f>
        <v>62.2</v>
      </c>
      <c r="P38" s="2">
        <v>44118</v>
      </c>
      <c r="Q38" s="6">
        <f>DATE(YEAR(patient_table[[#This Row],[admission_date]]), MONTH(patient_table[[#This Row],[admission_date]]),1)</f>
        <v>44105</v>
      </c>
      <c r="R38">
        <v>2020</v>
      </c>
      <c r="S38" s="5" t="str">
        <f>ROUND(AVERAGE(patient_table[systolic],patient_table[[#This Row],[systolic]]),0) &amp; "/" &amp; ROUND(AVERAGE(patient_table[diastolic],patient_table[[#This Row],[diastolic]]),0)</f>
        <v>107/66</v>
      </c>
      <c r="T38">
        <v>37</v>
      </c>
    </row>
    <row r="39" spans="1:20" x14ac:dyDescent="0.25">
      <c r="A39">
        <v>38</v>
      </c>
      <c r="B39" t="s">
        <v>127</v>
      </c>
      <c r="C39" t="s">
        <v>11</v>
      </c>
      <c r="D39">
        <f>IF(patient_table[[#This Row],[gender]]= "M", 1,0)</f>
        <v>1</v>
      </c>
      <c r="E39">
        <f>IF(patient_table[[#This Row],[gender]]= "F", 1,0)</f>
        <v>0</v>
      </c>
      <c r="F39">
        <v>48</v>
      </c>
      <c r="G39" t="str">
        <f>IF(patient_table[[#This Row],[age]]&lt;=18, "0-18", IF(patient_table[[#This Row],[age]]&lt;=35, "19-35", IF(patient_table[[#This Row],[age]]&lt;=50, "36-50", IF(patient_table[[#This Row],[age]]&lt;=65, "51-65", IF(patient_table[[#This Row],[age]]&lt;=99, "66+", patient_table[[#This Row],[age]])))))</f>
        <v>36-50</v>
      </c>
      <c r="H39" t="s">
        <v>22</v>
      </c>
      <c r="I39" s="7" t="s">
        <v>128</v>
      </c>
      <c r="J39" s="7" t="str">
        <f>IF(patient_table[[#This Row],[systolic]]&gt;=140, "High", IF(patient_table[[#This Row],[systolic]]&gt;=130, "Elevated", "Normal"))</f>
        <v>High</v>
      </c>
      <c r="K39">
        <f>VALUE(LEFT(patient_table[[#This Row],[blood_pressure]], FIND("/",patient_table[[#This Row],[blood_pressure]])-1))</f>
        <v>144</v>
      </c>
      <c r="L39">
        <f>VALUE(MID(patient_table[[#This Row],[blood_pressure]], FIND("/",patient_table[[#This Row],[blood_pressure]])+1, LEN(patient_table[[#This Row],[blood_pressure]])))</f>
        <v>61</v>
      </c>
      <c r="M3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39" t="s">
        <v>129</v>
      </c>
      <c r="O39">
        <f>VALUE(SUBSTITUTE(patient_table[[#This Row],[weight_kg]], "kg", ""))</f>
        <v>83.4</v>
      </c>
      <c r="P39" s="2">
        <v>44857</v>
      </c>
      <c r="Q39" s="6">
        <f>DATE(YEAR(patient_table[[#This Row],[admission_date]]), MONTH(patient_table[[#This Row],[admission_date]]),1)</f>
        <v>44835</v>
      </c>
      <c r="R39">
        <v>2022</v>
      </c>
      <c r="S39" s="5" t="str">
        <f>ROUND(AVERAGE(patient_table[systolic],patient_table[[#This Row],[systolic]]),0) &amp; "/" &amp; ROUND(AVERAGE(patient_table[diastolic],patient_table[[#This Row],[diastolic]]),0)</f>
        <v>109/67</v>
      </c>
      <c r="T39">
        <v>38</v>
      </c>
    </row>
    <row r="40" spans="1:20" x14ac:dyDescent="0.25">
      <c r="A40">
        <v>39</v>
      </c>
      <c r="B40" t="s">
        <v>130</v>
      </c>
      <c r="C40" t="s">
        <v>17</v>
      </c>
      <c r="D40">
        <f>IF(patient_table[[#This Row],[gender]]= "M", 1,0)</f>
        <v>0</v>
      </c>
      <c r="E40">
        <f>IF(patient_table[[#This Row],[gender]]= "F", 1,0)</f>
        <v>1</v>
      </c>
      <c r="F40">
        <v>18</v>
      </c>
      <c r="G40" t="str">
        <f>IF(patient_table[[#This Row],[age]]&lt;=18, "0-18", IF(patient_table[[#This Row],[age]]&lt;=35, "19-35", IF(patient_table[[#This Row],[age]]&lt;=50, "36-50", IF(patient_table[[#This Row],[age]]&lt;=65, "51-65", IF(patient_table[[#This Row],[age]]&lt;=99, "66+", patient_table[[#This Row],[age]])))))</f>
        <v>0-18</v>
      </c>
      <c r="H40" t="s">
        <v>22</v>
      </c>
      <c r="I40" s="7" t="s">
        <v>131</v>
      </c>
      <c r="J40" s="7" t="str">
        <f>IF(patient_table[[#This Row],[systolic]]&gt;=140, "High", IF(patient_table[[#This Row],[systolic]]&gt;=130, "Elevated", "Normal"))</f>
        <v>Normal</v>
      </c>
      <c r="K40">
        <f>VALUE(LEFT(patient_table[[#This Row],[blood_pressure]], FIND("/",patient_table[[#This Row],[blood_pressure]])-1))</f>
        <v>118</v>
      </c>
      <c r="L40">
        <f>VALUE(MID(patient_table[[#This Row],[blood_pressure]], FIND("/",patient_table[[#This Row],[blood_pressure]])+1, LEN(patient_table[[#This Row],[blood_pressure]])))</f>
        <v>66</v>
      </c>
      <c r="M4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40" t="s">
        <v>132</v>
      </c>
      <c r="O40">
        <f>VALUE(SUBSTITUTE(patient_table[[#This Row],[weight_kg]], "kg", ""))</f>
        <v>99.3</v>
      </c>
      <c r="P40" s="2">
        <v>44991</v>
      </c>
      <c r="Q40" s="6">
        <f>DATE(YEAR(patient_table[[#This Row],[admission_date]]), MONTH(patient_table[[#This Row],[admission_date]]),1)</f>
        <v>44986</v>
      </c>
      <c r="R40">
        <v>2023</v>
      </c>
      <c r="S40" s="5" t="str">
        <f>ROUND(AVERAGE(patient_table[systolic],patient_table[[#This Row],[systolic]]),0) &amp; "/" &amp; ROUND(AVERAGE(patient_table[diastolic],patient_table[[#This Row],[diastolic]]),0)</f>
        <v>109/67</v>
      </c>
      <c r="T40">
        <v>39</v>
      </c>
    </row>
    <row r="41" spans="1:20" x14ac:dyDescent="0.25">
      <c r="A41">
        <v>40</v>
      </c>
      <c r="B41" t="s">
        <v>133</v>
      </c>
      <c r="C41" t="s">
        <v>17</v>
      </c>
      <c r="D41">
        <f>IF(patient_table[[#This Row],[gender]]= "M", 1,0)</f>
        <v>0</v>
      </c>
      <c r="E41">
        <f>IF(patient_table[[#This Row],[gender]]= "F", 1,0)</f>
        <v>1</v>
      </c>
      <c r="F41">
        <v>53</v>
      </c>
      <c r="G41" t="str">
        <f>IF(patient_table[[#This Row],[age]]&lt;=18, "0-18", IF(patient_table[[#This Row],[age]]&lt;=35, "19-35", IF(patient_table[[#This Row],[age]]&lt;=50, "36-50", IF(patient_table[[#This Row],[age]]&lt;=65, "51-65", IF(patient_table[[#This Row],[age]]&lt;=99, "66+", patient_table[[#This Row],[age]])))))</f>
        <v>51-65</v>
      </c>
      <c r="H41" t="s">
        <v>22</v>
      </c>
      <c r="I41" s="7" t="s">
        <v>394</v>
      </c>
      <c r="J41" s="7" t="str">
        <f>IF(patient_table[[#This Row],[systolic]]&gt;=140, "High", IF(patient_table[[#This Row],[systolic]]&gt;=130, "Elevated", "Normal"))</f>
        <v>Normal</v>
      </c>
      <c r="K41">
        <v>0</v>
      </c>
      <c r="L41">
        <v>0</v>
      </c>
      <c r="M4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41">
        <v>0</v>
      </c>
      <c r="O41">
        <f>VALUE(SUBSTITUTE(patient_table[[#This Row],[weight_kg]], "kg", ""))</f>
        <v>0</v>
      </c>
      <c r="P41" s="2">
        <v>44124</v>
      </c>
      <c r="Q41" s="6">
        <f>DATE(YEAR(patient_table[[#This Row],[admission_date]]), MONTH(patient_table[[#This Row],[admission_date]]),1)</f>
        <v>44105</v>
      </c>
      <c r="R41">
        <v>2020</v>
      </c>
      <c r="S41" s="5" t="str">
        <f>ROUND(AVERAGE(patient_table[systolic],patient_table[[#This Row],[systolic]]),0) &amp; "/" &amp; ROUND(AVERAGE(patient_table[diastolic],patient_table[[#This Row],[diastolic]]),0)</f>
        <v>107/66</v>
      </c>
      <c r="T41">
        <v>40</v>
      </c>
    </row>
    <row r="42" spans="1:20" x14ac:dyDescent="0.25">
      <c r="A42">
        <v>41</v>
      </c>
      <c r="B42" t="s">
        <v>134</v>
      </c>
      <c r="C42" t="s">
        <v>17</v>
      </c>
      <c r="D42">
        <f>IF(patient_table[[#This Row],[gender]]= "M", 1,0)</f>
        <v>0</v>
      </c>
      <c r="E42">
        <f>IF(patient_table[[#This Row],[gender]]= "F", 1,0)</f>
        <v>1</v>
      </c>
      <c r="F42">
        <v>34</v>
      </c>
      <c r="G42" t="str">
        <f>IF(patient_table[[#This Row],[age]]&lt;=18, "0-18", IF(patient_table[[#This Row],[age]]&lt;=35, "19-35", IF(patient_table[[#This Row],[age]]&lt;=50, "36-50", IF(patient_table[[#This Row],[age]]&lt;=65, "51-65", IF(patient_table[[#This Row],[age]]&lt;=99, "66+", patient_table[[#This Row],[age]])))))</f>
        <v>19-35</v>
      </c>
      <c r="H42" t="s">
        <v>22</v>
      </c>
      <c r="I42" s="7" t="s">
        <v>135</v>
      </c>
      <c r="J42" s="7" t="str">
        <f>IF(patient_table[[#This Row],[systolic]]&gt;=140, "High", IF(patient_table[[#This Row],[systolic]]&gt;=130, "Elevated", "Normal"))</f>
        <v>High</v>
      </c>
      <c r="K42">
        <f>VALUE(LEFT(patient_table[[#This Row],[blood_pressure]], FIND("/",patient_table[[#This Row],[blood_pressure]])-1))</f>
        <v>159</v>
      </c>
      <c r="L42">
        <f>VALUE(MID(patient_table[[#This Row],[blood_pressure]], FIND("/",patient_table[[#This Row],[blood_pressure]])+1, LEN(patient_table[[#This Row],[blood_pressure]])))</f>
        <v>81</v>
      </c>
      <c r="M4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42" t="s">
        <v>136</v>
      </c>
      <c r="O42">
        <f>VALUE(SUBSTITUTE(patient_table[[#This Row],[weight_kg]], "kg", ""))</f>
        <v>97.1</v>
      </c>
      <c r="P42" s="2">
        <v>44265</v>
      </c>
      <c r="Q42" s="6">
        <f>DATE(YEAR(patient_table[[#This Row],[admission_date]]), MONTH(patient_table[[#This Row],[admission_date]]),1)</f>
        <v>44256</v>
      </c>
      <c r="R42">
        <v>2021</v>
      </c>
      <c r="S42" s="5" t="str">
        <f>ROUND(AVERAGE(patient_table[systolic],patient_table[[#This Row],[systolic]]),0) &amp; "/" &amp; ROUND(AVERAGE(patient_table[diastolic],patient_table[[#This Row],[diastolic]]),0)</f>
        <v>109/67</v>
      </c>
      <c r="T42">
        <v>41</v>
      </c>
    </row>
    <row r="43" spans="1:20" x14ac:dyDescent="0.25">
      <c r="A43">
        <v>42</v>
      </c>
      <c r="B43" t="s">
        <v>137</v>
      </c>
      <c r="C43" t="s">
        <v>17</v>
      </c>
      <c r="D43">
        <f>IF(patient_table[[#This Row],[gender]]= "M", 1,0)</f>
        <v>0</v>
      </c>
      <c r="E43">
        <f>IF(patient_table[[#This Row],[gender]]= "F", 1,0)</f>
        <v>1</v>
      </c>
      <c r="F43">
        <v>50</v>
      </c>
      <c r="G43" t="str">
        <f>IF(patient_table[[#This Row],[age]]&lt;=18, "0-18", IF(patient_table[[#This Row],[age]]&lt;=35, "19-35", IF(patient_table[[#This Row],[age]]&lt;=50, "36-50", IF(patient_table[[#This Row],[age]]&lt;=65, "51-65", IF(patient_table[[#This Row],[age]]&lt;=99, "66+", patient_table[[#This Row],[age]])))))</f>
        <v>36-50</v>
      </c>
      <c r="H43" t="s">
        <v>54</v>
      </c>
      <c r="I43" s="7" t="s">
        <v>394</v>
      </c>
      <c r="J43" s="7" t="str">
        <f>IF(patient_table[[#This Row],[systolic]]&gt;=140, "High", IF(patient_table[[#This Row],[systolic]]&gt;=130, "Elevated", "Normal"))</f>
        <v>Normal</v>
      </c>
      <c r="K43">
        <v>0</v>
      </c>
      <c r="L43">
        <v>0</v>
      </c>
      <c r="M4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43" t="s">
        <v>138</v>
      </c>
      <c r="O43">
        <f>VALUE(SUBSTITUTE(patient_table[[#This Row],[weight_kg]], "kg", ""))</f>
        <v>109.9</v>
      </c>
      <c r="P43" s="2">
        <v>45343</v>
      </c>
      <c r="Q43" s="6">
        <f>DATE(YEAR(patient_table[[#This Row],[admission_date]]), MONTH(patient_table[[#This Row],[admission_date]]),1)</f>
        <v>45323</v>
      </c>
      <c r="R43">
        <v>2024</v>
      </c>
      <c r="S43" s="5" t="str">
        <f>ROUND(AVERAGE(patient_table[systolic],patient_table[[#This Row],[systolic]]),0) &amp; "/" &amp; ROUND(AVERAGE(patient_table[diastolic],patient_table[[#This Row],[diastolic]]),0)</f>
        <v>107/66</v>
      </c>
      <c r="T43">
        <v>42</v>
      </c>
    </row>
    <row r="44" spans="1:20" x14ac:dyDescent="0.25">
      <c r="A44">
        <v>43</v>
      </c>
      <c r="B44" t="s">
        <v>139</v>
      </c>
      <c r="C44" t="s">
        <v>17</v>
      </c>
      <c r="D44">
        <f>IF(patient_table[[#This Row],[gender]]= "M", 1,0)</f>
        <v>0</v>
      </c>
      <c r="E44">
        <f>IF(patient_table[[#This Row],[gender]]= "F", 1,0)</f>
        <v>1</v>
      </c>
      <c r="F44">
        <v>52</v>
      </c>
      <c r="G44" t="str">
        <f>IF(patient_table[[#This Row],[age]]&lt;=18, "0-18", IF(patient_table[[#This Row],[age]]&lt;=35, "19-35", IF(patient_table[[#This Row],[age]]&lt;=50, "36-50", IF(patient_table[[#This Row],[age]]&lt;=65, "51-65", IF(patient_table[[#This Row],[age]]&lt;=99, "66+", patient_table[[#This Row],[age]])))))</f>
        <v>51-65</v>
      </c>
      <c r="H44" t="s">
        <v>34</v>
      </c>
      <c r="I44" s="7" t="s">
        <v>140</v>
      </c>
      <c r="J44" s="7" t="str">
        <f>IF(patient_table[[#This Row],[systolic]]&gt;=140, "High", IF(patient_table[[#This Row],[systolic]]&gt;=130, "Elevated", "Normal"))</f>
        <v>Normal</v>
      </c>
      <c r="K44">
        <f>VALUE(LEFT(patient_table[[#This Row],[blood_pressure]], FIND("/",patient_table[[#This Row],[blood_pressure]])-1))</f>
        <v>110</v>
      </c>
      <c r="L44">
        <f>VALUE(MID(patient_table[[#This Row],[blood_pressure]], FIND("/",patient_table[[#This Row],[blood_pressure]])+1, LEN(patient_table[[#This Row],[blood_pressure]])))</f>
        <v>81</v>
      </c>
      <c r="M4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44" t="s">
        <v>141</v>
      </c>
      <c r="O44">
        <f>VALUE(SUBSTITUTE(patient_table[[#This Row],[weight_kg]], "kg", ""))</f>
        <v>105.6</v>
      </c>
      <c r="P44" s="2">
        <v>43988</v>
      </c>
      <c r="Q44" s="6">
        <f>DATE(YEAR(patient_table[[#This Row],[admission_date]]), MONTH(patient_table[[#This Row],[admission_date]]),1)</f>
        <v>43983</v>
      </c>
      <c r="R44">
        <v>2020</v>
      </c>
      <c r="S44" s="5" t="str">
        <f>ROUND(AVERAGE(patient_table[systolic],patient_table[[#This Row],[systolic]]),0) &amp; "/" &amp; ROUND(AVERAGE(patient_table[diastolic],patient_table[[#This Row],[diastolic]]),0)</f>
        <v>109/67</v>
      </c>
      <c r="T44">
        <v>43</v>
      </c>
    </row>
    <row r="45" spans="1:20" x14ac:dyDescent="0.25">
      <c r="A45">
        <v>44</v>
      </c>
      <c r="B45" t="s">
        <v>142</v>
      </c>
      <c r="C45" t="s">
        <v>17</v>
      </c>
      <c r="D45">
        <f>IF(patient_table[[#This Row],[gender]]= "M", 1,0)</f>
        <v>0</v>
      </c>
      <c r="E45">
        <f>IF(patient_table[[#This Row],[gender]]= "F", 1,0)</f>
        <v>1</v>
      </c>
      <c r="F45">
        <v>36</v>
      </c>
      <c r="G45" t="str">
        <f>IF(patient_table[[#This Row],[age]]&lt;=18, "0-18", IF(patient_table[[#This Row],[age]]&lt;=35, "19-35", IF(patient_table[[#This Row],[age]]&lt;=50, "36-50", IF(patient_table[[#This Row],[age]]&lt;=65, "51-65", IF(patient_table[[#This Row],[age]]&lt;=99, "66+", patient_table[[#This Row],[age]])))))</f>
        <v>36-50</v>
      </c>
      <c r="H45" t="s">
        <v>30</v>
      </c>
      <c r="I45" s="7" t="s">
        <v>143</v>
      </c>
      <c r="J45" s="7" t="str">
        <f>IF(patient_table[[#This Row],[systolic]]&gt;=140, "High", IF(patient_table[[#This Row],[systolic]]&gt;=130, "Elevated", "Normal"))</f>
        <v>Elevated</v>
      </c>
      <c r="K45">
        <f>VALUE(LEFT(patient_table[[#This Row],[blood_pressure]], FIND("/",patient_table[[#This Row],[blood_pressure]])-1))</f>
        <v>139</v>
      </c>
      <c r="L45">
        <f>VALUE(MID(patient_table[[#This Row],[blood_pressure]], FIND("/",patient_table[[#This Row],[blood_pressure]])+1, LEN(patient_table[[#This Row],[blood_pressure]])))</f>
        <v>83</v>
      </c>
      <c r="M4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45">
        <v>0</v>
      </c>
      <c r="O45">
        <f>VALUE(SUBSTITUTE(patient_table[[#This Row],[weight_kg]], "kg", ""))</f>
        <v>0</v>
      </c>
      <c r="P45" s="2">
        <v>45391</v>
      </c>
      <c r="Q45" s="6">
        <f>DATE(YEAR(patient_table[[#This Row],[admission_date]]), MONTH(patient_table[[#This Row],[admission_date]]),1)</f>
        <v>45383</v>
      </c>
      <c r="R45">
        <v>2024</v>
      </c>
      <c r="S45" s="5" t="str">
        <f>ROUND(AVERAGE(patient_table[systolic],patient_table[[#This Row],[systolic]]),0) &amp; "/" &amp; ROUND(AVERAGE(patient_table[diastolic],patient_table[[#This Row],[diastolic]]),0)</f>
        <v>109/67</v>
      </c>
      <c r="T45">
        <v>44</v>
      </c>
    </row>
    <row r="46" spans="1:20" x14ac:dyDescent="0.25">
      <c r="A46">
        <v>45</v>
      </c>
      <c r="B46" t="s">
        <v>144</v>
      </c>
      <c r="C46" t="s">
        <v>17</v>
      </c>
      <c r="D46">
        <f>IF(patient_table[[#This Row],[gender]]= "M", 1,0)</f>
        <v>0</v>
      </c>
      <c r="E46">
        <f>IF(patient_table[[#This Row],[gender]]= "F", 1,0)</f>
        <v>1</v>
      </c>
      <c r="F46">
        <v>65</v>
      </c>
      <c r="G46" t="str">
        <f>IF(patient_table[[#This Row],[age]]&lt;=18, "0-18", IF(patient_table[[#This Row],[age]]&lt;=35, "19-35", IF(patient_table[[#This Row],[age]]&lt;=50, "36-50", IF(patient_table[[#This Row],[age]]&lt;=65, "51-65", IF(patient_table[[#This Row],[age]]&lt;=99, "66+", patient_table[[#This Row],[age]])))))</f>
        <v>51-65</v>
      </c>
      <c r="H46" t="s">
        <v>30</v>
      </c>
      <c r="I46" s="7" t="s">
        <v>145</v>
      </c>
      <c r="J46" s="7" t="str">
        <f>IF(patient_table[[#This Row],[systolic]]&gt;=140, "High", IF(patient_table[[#This Row],[systolic]]&gt;=130, "Elevated", "Normal"))</f>
        <v>Normal</v>
      </c>
      <c r="K46">
        <f>VALUE(LEFT(patient_table[[#This Row],[blood_pressure]], FIND("/",patient_table[[#This Row],[blood_pressure]])-1))</f>
        <v>113</v>
      </c>
      <c r="L46">
        <f>VALUE(MID(patient_table[[#This Row],[blood_pressure]], FIND("/",patient_table[[#This Row],[blood_pressure]])+1, LEN(patient_table[[#This Row],[blood_pressure]])))</f>
        <v>85</v>
      </c>
      <c r="M4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46" t="s">
        <v>146</v>
      </c>
      <c r="O46">
        <f>VALUE(SUBSTITUTE(patient_table[[#This Row],[weight_kg]], "kg", ""))</f>
        <v>78.5</v>
      </c>
      <c r="P46" s="2">
        <v>44900</v>
      </c>
      <c r="Q46" s="6">
        <f>DATE(YEAR(patient_table[[#This Row],[admission_date]]), MONTH(patient_table[[#This Row],[admission_date]]),1)</f>
        <v>44896</v>
      </c>
      <c r="R46">
        <v>2022</v>
      </c>
      <c r="S46" s="5" t="str">
        <f>ROUND(AVERAGE(patient_table[systolic],patient_table[[#This Row],[systolic]]),0) &amp; "/" &amp; ROUND(AVERAGE(patient_table[diastolic],patient_table[[#This Row],[diastolic]]),0)</f>
        <v>109/67</v>
      </c>
      <c r="T46">
        <v>45</v>
      </c>
    </row>
    <row r="47" spans="1:20" x14ac:dyDescent="0.25">
      <c r="A47">
        <v>46</v>
      </c>
      <c r="B47" t="s">
        <v>147</v>
      </c>
      <c r="C47" t="s">
        <v>72</v>
      </c>
      <c r="D47">
        <f>IF(patient_table[[#This Row],[gender]]= "M", 1,0)</f>
        <v>0</v>
      </c>
      <c r="E47">
        <f>IF(patient_table[[#This Row],[gender]]= "F", 1,0)</f>
        <v>1</v>
      </c>
      <c r="F47">
        <v>83</v>
      </c>
      <c r="G47" t="str">
        <f>IF(patient_table[[#This Row],[age]]&lt;=18, "0-18", IF(patient_table[[#This Row],[age]]&lt;=35, "19-35", IF(patient_table[[#This Row],[age]]&lt;=50, "36-50", IF(patient_table[[#This Row],[age]]&lt;=65, "51-65", IF(patient_table[[#This Row],[age]]&lt;=99, "66+", patient_table[[#This Row],[age]])))))</f>
        <v>66+</v>
      </c>
      <c r="H47" t="s">
        <v>30</v>
      </c>
      <c r="I47" s="7" t="s">
        <v>148</v>
      </c>
      <c r="J47" s="7" t="str">
        <f>IF(patient_table[[#This Row],[systolic]]&gt;=140, "High", IF(patient_table[[#This Row],[systolic]]&gt;=130, "Elevated", "Normal"))</f>
        <v>High</v>
      </c>
      <c r="K47">
        <f>VALUE(LEFT(patient_table[[#This Row],[blood_pressure]], FIND("/",patient_table[[#This Row],[blood_pressure]])-1))</f>
        <v>153</v>
      </c>
      <c r="L47">
        <f>VALUE(MID(patient_table[[#This Row],[blood_pressure]], FIND("/",patient_table[[#This Row],[blood_pressure]])+1, LEN(patient_table[[#This Row],[blood_pressure]])))</f>
        <v>87</v>
      </c>
      <c r="M4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47" t="s">
        <v>149</v>
      </c>
      <c r="O47">
        <f>VALUE(SUBSTITUTE(patient_table[[#This Row],[weight_kg]], "kg", ""))</f>
        <v>5</v>
      </c>
      <c r="P47" s="2" t="s">
        <v>12</v>
      </c>
      <c r="Q47" s="6" t="s">
        <v>12</v>
      </c>
      <c r="R47" t="s">
        <v>12</v>
      </c>
      <c r="S47" s="5" t="str">
        <f>ROUND(AVERAGE(patient_table[systolic],patient_table[[#This Row],[systolic]]),0) &amp; "/" &amp; ROUND(AVERAGE(patient_table[diastolic],patient_table[[#This Row],[diastolic]]),0)</f>
        <v>109/67</v>
      </c>
      <c r="T47">
        <v>46</v>
      </c>
    </row>
    <row r="48" spans="1:20" x14ac:dyDescent="0.25">
      <c r="A48">
        <v>47</v>
      </c>
      <c r="B48" t="s">
        <v>150</v>
      </c>
      <c r="C48" t="s">
        <v>11</v>
      </c>
      <c r="D48">
        <f>IF(patient_table[[#This Row],[gender]]= "M", 1,0)</f>
        <v>1</v>
      </c>
      <c r="E48">
        <f>IF(patient_table[[#This Row],[gender]]= "F", 1,0)</f>
        <v>0</v>
      </c>
      <c r="F48">
        <v>12</v>
      </c>
      <c r="G48" t="str">
        <f>IF(patient_table[[#This Row],[age]]&lt;=18, "0-18", IF(patient_table[[#This Row],[age]]&lt;=35, "19-35", IF(patient_table[[#This Row],[age]]&lt;=50, "36-50", IF(patient_table[[#This Row],[age]]&lt;=65, "51-65", IF(patient_table[[#This Row],[age]]&lt;=99, "66+", patient_table[[#This Row],[age]])))))</f>
        <v>0-18</v>
      </c>
      <c r="H48" t="s">
        <v>13</v>
      </c>
      <c r="I48" s="7" t="s">
        <v>151</v>
      </c>
      <c r="J48" s="7" t="str">
        <f>IF(patient_table[[#This Row],[systolic]]&gt;=140, "High", IF(patient_table[[#This Row],[systolic]]&gt;=130, "Elevated", "Normal"))</f>
        <v>Normal</v>
      </c>
      <c r="K48">
        <f>VALUE(LEFT(patient_table[[#This Row],[blood_pressure]], FIND("/",patient_table[[#This Row],[blood_pressure]])-1))</f>
        <v>128</v>
      </c>
      <c r="L48">
        <f>VALUE(MID(patient_table[[#This Row],[blood_pressure]], FIND("/",patient_table[[#This Row],[blood_pressure]])+1, LEN(patient_table[[#This Row],[blood_pressure]])))</f>
        <v>93</v>
      </c>
      <c r="M4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48" t="s">
        <v>149</v>
      </c>
      <c r="O48">
        <f>VALUE(SUBSTITUTE(patient_table[[#This Row],[weight_kg]], "kg", ""))</f>
        <v>5</v>
      </c>
      <c r="P48" s="2">
        <v>44292</v>
      </c>
      <c r="Q48" s="6">
        <f>DATE(YEAR(patient_table[[#This Row],[admission_date]]), MONTH(patient_table[[#This Row],[admission_date]]),1)</f>
        <v>44287</v>
      </c>
      <c r="R48">
        <v>2021</v>
      </c>
      <c r="S48" s="5" t="str">
        <f>ROUND(AVERAGE(patient_table[systolic],patient_table[[#This Row],[systolic]]),0) &amp; "/" &amp; ROUND(AVERAGE(patient_table[diastolic],patient_table[[#This Row],[diastolic]]),0)</f>
        <v>109/67</v>
      </c>
      <c r="T48">
        <v>47</v>
      </c>
    </row>
    <row r="49" spans="1:20" x14ac:dyDescent="0.25">
      <c r="A49">
        <v>48</v>
      </c>
      <c r="B49" t="s">
        <v>152</v>
      </c>
      <c r="C49" t="s">
        <v>115</v>
      </c>
      <c r="D49">
        <f>IF(patient_table[[#This Row],[gender]]= "M", 1,0)</f>
        <v>1</v>
      </c>
      <c r="E49">
        <f>IF(patient_table[[#This Row],[gender]]= "F", 1,0)</f>
        <v>0</v>
      </c>
      <c r="F49">
        <v>34</v>
      </c>
      <c r="G49" t="str">
        <f>IF(patient_table[[#This Row],[age]]&lt;=18, "0-18", IF(patient_table[[#This Row],[age]]&lt;=35, "19-35", IF(patient_table[[#This Row],[age]]&lt;=50, "36-50", IF(patient_table[[#This Row],[age]]&lt;=65, "51-65", IF(patient_table[[#This Row],[age]]&lt;=99, "66+", patient_table[[#This Row],[age]])))))</f>
        <v>19-35</v>
      </c>
      <c r="H49" t="s">
        <v>30</v>
      </c>
      <c r="I49" s="7" t="s">
        <v>394</v>
      </c>
      <c r="J49" s="7" t="str">
        <f>IF(patient_table[[#This Row],[systolic]]&gt;=140, "High", IF(patient_table[[#This Row],[systolic]]&gt;=130, "Elevated", "Normal"))</f>
        <v>Normal</v>
      </c>
      <c r="K49">
        <v>0</v>
      </c>
      <c r="L49">
        <v>0</v>
      </c>
      <c r="M4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49">
        <v>0</v>
      </c>
      <c r="O49">
        <f>VALUE(SUBSTITUTE(patient_table[[#This Row],[weight_kg]], "kg", ""))</f>
        <v>0</v>
      </c>
      <c r="P49" s="2">
        <v>43765</v>
      </c>
      <c r="Q49" s="6">
        <f>DATE(YEAR(patient_table[[#This Row],[admission_date]]), MONTH(patient_table[[#This Row],[admission_date]]),1)</f>
        <v>43739</v>
      </c>
      <c r="R49">
        <v>2019</v>
      </c>
      <c r="S49" s="5" t="str">
        <f>ROUND(AVERAGE(patient_table[systolic],patient_table[[#This Row],[systolic]]),0) &amp; "/" &amp; ROUND(AVERAGE(patient_table[diastolic],patient_table[[#This Row],[diastolic]]),0)</f>
        <v>107/66</v>
      </c>
      <c r="T49">
        <v>48</v>
      </c>
    </row>
    <row r="50" spans="1:20" x14ac:dyDescent="0.25">
      <c r="A50">
        <v>49</v>
      </c>
      <c r="B50" t="s">
        <v>153</v>
      </c>
      <c r="C50" t="s">
        <v>17</v>
      </c>
      <c r="D50">
        <f>IF(patient_table[[#This Row],[gender]]= "M", 1,0)</f>
        <v>0</v>
      </c>
      <c r="E50">
        <f>IF(patient_table[[#This Row],[gender]]= "F", 1,0)</f>
        <v>1</v>
      </c>
      <c r="F50">
        <v>4</v>
      </c>
      <c r="G50" t="str">
        <f>IF(patient_table[[#This Row],[age]]&lt;=18, "0-18", IF(patient_table[[#This Row],[age]]&lt;=35, "19-35", IF(patient_table[[#This Row],[age]]&lt;=50, "36-50", IF(patient_table[[#This Row],[age]]&lt;=65, "51-65", IF(patient_table[[#This Row],[age]]&lt;=99, "66+", patient_table[[#This Row],[age]])))))</f>
        <v>0-18</v>
      </c>
      <c r="H50" t="s">
        <v>176</v>
      </c>
      <c r="I50" s="7" t="s">
        <v>394</v>
      </c>
      <c r="J50" s="7" t="str">
        <f>IF(patient_table[[#This Row],[systolic]]&gt;=140, "High", IF(patient_table[[#This Row],[systolic]]&gt;=130, "Elevated", "Normal"))</f>
        <v>Normal</v>
      </c>
      <c r="K50">
        <v>0</v>
      </c>
      <c r="L50">
        <v>0</v>
      </c>
      <c r="M5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50">
        <v>0</v>
      </c>
      <c r="O50">
        <f>VALUE(SUBSTITUTE(patient_table[[#This Row],[weight_kg]], "kg", ""))</f>
        <v>0</v>
      </c>
      <c r="P50" s="2">
        <v>43838</v>
      </c>
      <c r="Q50" s="6">
        <f>DATE(YEAR(patient_table[[#This Row],[admission_date]]), MONTH(patient_table[[#This Row],[admission_date]]),1)</f>
        <v>43831</v>
      </c>
      <c r="R50">
        <v>2020</v>
      </c>
      <c r="S50" s="5" t="str">
        <f>ROUND(AVERAGE(patient_table[systolic],patient_table[[#This Row],[systolic]]),0) &amp; "/" &amp; ROUND(AVERAGE(patient_table[diastolic],patient_table[[#This Row],[diastolic]]),0)</f>
        <v>107/66</v>
      </c>
      <c r="T50">
        <v>49</v>
      </c>
    </row>
    <row r="51" spans="1:20" x14ac:dyDescent="0.25">
      <c r="A51">
        <v>50</v>
      </c>
      <c r="B51" t="s">
        <v>155</v>
      </c>
      <c r="C51" t="s">
        <v>11</v>
      </c>
      <c r="D51">
        <f>IF(patient_table[[#This Row],[gender]]= "M", 1,0)</f>
        <v>1</v>
      </c>
      <c r="E51">
        <f>IF(patient_table[[#This Row],[gender]]= "F", 1,0)</f>
        <v>0</v>
      </c>
      <c r="F51">
        <v>9</v>
      </c>
      <c r="G51" t="str">
        <f>IF(patient_table[[#This Row],[age]]&lt;=18, "0-18", IF(patient_table[[#This Row],[age]]&lt;=35, "19-35", IF(patient_table[[#This Row],[age]]&lt;=50, "36-50", IF(patient_table[[#This Row],[age]]&lt;=65, "51-65", IF(patient_table[[#This Row],[age]]&lt;=99, "66+", patient_table[[#This Row],[age]])))))</f>
        <v>0-18</v>
      </c>
      <c r="H51" t="s">
        <v>41</v>
      </c>
      <c r="I51" s="7" t="s">
        <v>394</v>
      </c>
      <c r="J51" s="7" t="str">
        <f>IF(patient_table[[#This Row],[systolic]]&gt;=140, "High", IF(patient_table[[#This Row],[systolic]]&gt;=130, "Elevated", "Normal"))</f>
        <v>Normal</v>
      </c>
      <c r="K51">
        <v>0</v>
      </c>
      <c r="L51">
        <v>0</v>
      </c>
      <c r="M5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51" t="s">
        <v>156</v>
      </c>
      <c r="O51">
        <f>VALUE(SUBSTITUTE(patient_table[[#This Row],[weight_kg]], "kg", ""))</f>
        <v>52.6</v>
      </c>
      <c r="P51" s="2" t="s">
        <v>12</v>
      </c>
      <c r="Q51" s="6" t="s">
        <v>12</v>
      </c>
      <c r="R51" t="s">
        <v>12</v>
      </c>
      <c r="S51" s="5" t="str">
        <f>ROUND(AVERAGE(patient_table[systolic],patient_table[[#This Row],[systolic]]),0) &amp; "/" &amp; ROUND(AVERAGE(patient_table[diastolic],patient_table[[#This Row],[diastolic]]),0)</f>
        <v>107/66</v>
      </c>
      <c r="T51">
        <v>50</v>
      </c>
    </row>
    <row r="52" spans="1:20" x14ac:dyDescent="0.25">
      <c r="A52">
        <v>51</v>
      </c>
      <c r="B52" t="s">
        <v>157</v>
      </c>
      <c r="C52" t="s">
        <v>17</v>
      </c>
      <c r="D52">
        <f>IF(patient_table[[#This Row],[gender]]= "M", 1,0)</f>
        <v>0</v>
      </c>
      <c r="E52">
        <f>IF(patient_table[[#This Row],[gender]]= "F", 1,0)</f>
        <v>1</v>
      </c>
      <c r="F52">
        <v>14</v>
      </c>
      <c r="G52" t="str">
        <f>IF(patient_table[[#This Row],[age]]&lt;=18, "0-18", IF(patient_table[[#This Row],[age]]&lt;=35, "19-35", IF(patient_table[[#This Row],[age]]&lt;=50, "36-50", IF(patient_table[[#This Row],[age]]&lt;=65, "51-65", IF(patient_table[[#This Row],[age]]&lt;=99, "66+", patient_table[[#This Row],[age]])))))</f>
        <v>0-18</v>
      </c>
      <c r="H52" t="s">
        <v>41</v>
      </c>
      <c r="I52" s="7" t="s">
        <v>158</v>
      </c>
      <c r="J52" s="7" t="str">
        <f>IF(patient_table[[#This Row],[systolic]]&gt;=140, "High", IF(patient_table[[#This Row],[systolic]]&gt;=130, "Elevated", "Normal"))</f>
        <v>High</v>
      </c>
      <c r="K52">
        <f>VALUE(LEFT(patient_table[[#This Row],[blood_pressure]], FIND("/",patient_table[[#This Row],[blood_pressure]])-1))</f>
        <v>145</v>
      </c>
      <c r="L52">
        <f>VALUE(MID(patient_table[[#This Row],[blood_pressure]], FIND("/",patient_table[[#This Row],[blood_pressure]])+1, LEN(patient_table[[#This Row],[blood_pressure]])))</f>
        <v>89</v>
      </c>
      <c r="M5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2" t="s">
        <v>159</v>
      </c>
      <c r="O52">
        <f>VALUE(SUBSTITUTE(patient_table[[#This Row],[weight_kg]], "kg", ""))</f>
        <v>56</v>
      </c>
      <c r="P52" s="2">
        <v>43748</v>
      </c>
      <c r="Q52" s="6">
        <f>DATE(YEAR(patient_table[[#This Row],[admission_date]]), MONTH(patient_table[[#This Row],[admission_date]]),1)</f>
        <v>43739</v>
      </c>
      <c r="R52">
        <v>2019</v>
      </c>
      <c r="S52" s="5" t="str">
        <f>ROUND(AVERAGE(patient_table[systolic],patient_table[[#This Row],[systolic]]),0) &amp; "/" &amp; ROUND(AVERAGE(patient_table[diastolic],patient_table[[#This Row],[diastolic]]),0)</f>
        <v>109/67</v>
      </c>
      <c r="T52">
        <v>51</v>
      </c>
    </row>
    <row r="53" spans="1:20" x14ac:dyDescent="0.25">
      <c r="A53">
        <v>52</v>
      </c>
      <c r="B53" t="s">
        <v>160</v>
      </c>
      <c r="C53" t="s">
        <v>17</v>
      </c>
      <c r="D53">
        <f>IF(patient_table[[#This Row],[gender]]= "M", 1,0)</f>
        <v>0</v>
      </c>
      <c r="E53">
        <f>IF(patient_table[[#This Row],[gender]]= "F", 1,0)</f>
        <v>1</v>
      </c>
      <c r="F53" t="s">
        <v>12</v>
      </c>
      <c r="G53" t="str">
        <f>IF(patient_table[[#This Row],[age]]&lt;=18, "0-18", IF(patient_table[[#This Row],[age]]&lt;=35, "19-35", IF(patient_table[[#This Row],[age]]&lt;=50, "36-50", IF(patient_table[[#This Row],[age]]&lt;=65, "51-65", IF(patient_table[[#This Row],[age]]&lt;=99, "66+", patient_table[[#This Row],[age]])))))</f>
        <v>NULL</v>
      </c>
      <c r="H53" t="s">
        <v>12</v>
      </c>
      <c r="I53" s="7" t="s">
        <v>161</v>
      </c>
      <c r="J53" s="7" t="str">
        <f>IF(patient_table[[#This Row],[systolic]]&gt;=140, "High", IF(patient_table[[#This Row],[systolic]]&gt;=130, "Elevated", "Normal"))</f>
        <v>High</v>
      </c>
      <c r="K53">
        <f>VALUE(LEFT(patient_table[[#This Row],[blood_pressure]], FIND("/",patient_table[[#This Row],[blood_pressure]])-1))</f>
        <v>160</v>
      </c>
      <c r="L53">
        <f>VALUE(MID(patient_table[[#This Row],[blood_pressure]], FIND("/",patient_table[[#This Row],[blood_pressure]])+1, LEN(patient_table[[#This Row],[blood_pressure]])))</f>
        <v>100</v>
      </c>
      <c r="M5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3" t="s">
        <v>162</v>
      </c>
      <c r="O53">
        <f>VALUE(SUBSTITUTE(patient_table[[#This Row],[weight_kg]], "kg", ""))</f>
        <v>104.6</v>
      </c>
      <c r="P53" s="2">
        <v>45536</v>
      </c>
      <c r="Q53" s="6">
        <f>DATE(YEAR(patient_table[[#This Row],[admission_date]]), MONTH(patient_table[[#This Row],[admission_date]]),1)</f>
        <v>45536</v>
      </c>
      <c r="R53">
        <v>2024</v>
      </c>
      <c r="S53" s="5" t="str">
        <f>ROUND(AVERAGE(patient_table[systolic],patient_table[[#This Row],[systolic]]),0) &amp; "/" &amp; ROUND(AVERAGE(patient_table[diastolic],patient_table[[#This Row],[diastolic]]),0)</f>
        <v>109/67</v>
      </c>
      <c r="T53">
        <v>52</v>
      </c>
    </row>
    <row r="54" spans="1:20" x14ac:dyDescent="0.25">
      <c r="A54">
        <v>53</v>
      </c>
      <c r="B54" t="s">
        <v>163</v>
      </c>
      <c r="C54" t="s">
        <v>17</v>
      </c>
      <c r="D54">
        <f>IF(patient_table[[#This Row],[gender]]= "M", 1,0)</f>
        <v>0</v>
      </c>
      <c r="E54">
        <f>IF(patient_table[[#This Row],[gender]]= "F", 1,0)</f>
        <v>1</v>
      </c>
      <c r="F54">
        <v>25</v>
      </c>
      <c r="G54" t="str">
        <f>IF(patient_table[[#This Row],[age]]&lt;=18, "0-18", IF(patient_table[[#This Row],[age]]&lt;=35, "19-35", IF(patient_table[[#This Row],[age]]&lt;=50, "36-50", IF(patient_table[[#This Row],[age]]&lt;=65, "51-65", IF(patient_table[[#This Row],[age]]&lt;=99, "66+", patient_table[[#This Row],[age]])))))</f>
        <v>19-35</v>
      </c>
      <c r="H54" t="s">
        <v>41</v>
      </c>
      <c r="I54" s="7" t="s">
        <v>164</v>
      </c>
      <c r="J54" s="7" t="str">
        <f>IF(patient_table[[#This Row],[systolic]]&gt;=140, "High", IF(patient_table[[#This Row],[systolic]]&gt;=130, "Elevated", "Normal"))</f>
        <v>High</v>
      </c>
      <c r="K54">
        <f>VALUE(LEFT(patient_table[[#This Row],[blood_pressure]], FIND("/",patient_table[[#This Row],[blood_pressure]])-1))</f>
        <v>165</v>
      </c>
      <c r="L54">
        <f>VALUE(MID(patient_table[[#This Row],[blood_pressure]], FIND("/",patient_table[[#This Row],[blood_pressure]])+1, LEN(patient_table[[#This Row],[blood_pressure]])))</f>
        <v>95</v>
      </c>
      <c r="M5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4" t="s">
        <v>165</v>
      </c>
      <c r="O54">
        <f>VALUE(SUBSTITUTE(patient_table[[#This Row],[weight_kg]], "kg", ""))</f>
        <v>51.8</v>
      </c>
      <c r="P54" s="2" t="s">
        <v>12</v>
      </c>
      <c r="Q54" s="6" t="s">
        <v>12</v>
      </c>
      <c r="R54" t="s">
        <v>12</v>
      </c>
      <c r="S54" s="5" t="str">
        <f>ROUND(AVERAGE(patient_table[systolic],patient_table[[#This Row],[systolic]]),0) &amp; "/" &amp; ROUND(AVERAGE(patient_table[diastolic],patient_table[[#This Row],[diastolic]]),0)</f>
        <v>109/67</v>
      </c>
      <c r="T54">
        <v>53</v>
      </c>
    </row>
    <row r="55" spans="1:20" x14ac:dyDescent="0.25">
      <c r="A55">
        <v>54</v>
      </c>
      <c r="B55" t="s">
        <v>166</v>
      </c>
      <c r="C55" t="s">
        <v>115</v>
      </c>
      <c r="D55">
        <f>IF(patient_table[[#This Row],[gender]]= "M", 1,0)</f>
        <v>1</v>
      </c>
      <c r="E55">
        <f>IF(patient_table[[#This Row],[gender]]= "F", 1,0)</f>
        <v>0</v>
      </c>
      <c r="F55">
        <v>25</v>
      </c>
      <c r="G55" t="str">
        <f>IF(patient_table[[#This Row],[age]]&lt;=18, "0-18", IF(patient_table[[#This Row],[age]]&lt;=35, "19-35", IF(patient_table[[#This Row],[age]]&lt;=50, "36-50", IF(patient_table[[#This Row],[age]]&lt;=65, "51-65", IF(patient_table[[#This Row],[age]]&lt;=99, "66+", patient_table[[#This Row],[age]])))))</f>
        <v>19-35</v>
      </c>
      <c r="H55" t="s">
        <v>18</v>
      </c>
      <c r="I55" s="7" t="s">
        <v>394</v>
      </c>
      <c r="J55" s="7" t="str">
        <f>IF(patient_table[[#This Row],[systolic]]&gt;=140, "High", IF(patient_table[[#This Row],[systolic]]&gt;=130, "Elevated", "Normal"))</f>
        <v>Normal</v>
      </c>
      <c r="K55">
        <v>0</v>
      </c>
      <c r="L55">
        <v>0</v>
      </c>
      <c r="M5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55" t="s">
        <v>149</v>
      </c>
      <c r="O55">
        <f>VALUE(SUBSTITUTE(patient_table[[#This Row],[weight_kg]], "kg", ""))</f>
        <v>5</v>
      </c>
      <c r="P55" s="2">
        <v>45563</v>
      </c>
      <c r="Q55" s="6">
        <f>DATE(YEAR(patient_table[[#This Row],[admission_date]]), MONTH(patient_table[[#This Row],[admission_date]]),1)</f>
        <v>45536</v>
      </c>
      <c r="R55">
        <v>2024</v>
      </c>
      <c r="S55" s="5" t="str">
        <f>ROUND(AVERAGE(patient_table[systolic],patient_table[[#This Row],[systolic]]),0) &amp; "/" &amp; ROUND(AVERAGE(patient_table[diastolic],patient_table[[#This Row],[diastolic]]),0)</f>
        <v>107/66</v>
      </c>
      <c r="T55">
        <v>54</v>
      </c>
    </row>
    <row r="56" spans="1:20" x14ac:dyDescent="0.25">
      <c r="A56">
        <v>55</v>
      </c>
      <c r="B56" t="s">
        <v>167</v>
      </c>
      <c r="C56" t="s">
        <v>17</v>
      </c>
      <c r="D56">
        <f>IF(patient_table[[#This Row],[gender]]= "M", 1,0)</f>
        <v>0</v>
      </c>
      <c r="E56">
        <f>IF(patient_table[[#This Row],[gender]]= "F", 1,0)</f>
        <v>1</v>
      </c>
      <c r="F56">
        <v>68</v>
      </c>
      <c r="G56" t="str">
        <f>IF(patient_table[[#This Row],[age]]&lt;=18, "0-18", IF(patient_table[[#This Row],[age]]&lt;=35, "19-35", IF(patient_table[[#This Row],[age]]&lt;=50, "36-50", IF(patient_table[[#This Row],[age]]&lt;=65, "51-65", IF(patient_table[[#This Row],[age]]&lt;=99, "66+", patient_table[[#This Row],[age]])))))</f>
        <v>66+</v>
      </c>
      <c r="H56" t="s">
        <v>54</v>
      </c>
      <c r="I56" s="7" t="s">
        <v>168</v>
      </c>
      <c r="J56" s="7" t="str">
        <f>IF(patient_table[[#This Row],[systolic]]&gt;=140, "High", IF(patient_table[[#This Row],[systolic]]&gt;=130, "Elevated", "Normal"))</f>
        <v>Normal</v>
      </c>
      <c r="K56">
        <f>VALUE(LEFT(patient_table[[#This Row],[blood_pressure]], FIND("/",patient_table[[#This Row],[blood_pressure]])-1))</f>
        <v>114</v>
      </c>
      <c r="L56">
        <f>VALUE(MID(patient_table[[#This Row],[blood_pressure]], FIND("/",patient_table[[#This Row],[blood_pressure]])+1, LEN(patient_table[[#This Row],[blood_pressure]])))</f>
        <v>93</v>
      </c>
      <c r="M5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6" t="s">
        <v>169</v>
      </c>
      <c r="O56">
        <f>VALUE(SUBSTITUTE(patient_table[[#This Row],[weight_kg]], "kg", ""))</f>
        <v>54.3</v>
      </c>
      <c r="P56" s="2">
        <v>45339</v>
      </c>
      <c r="Q56" s="6">
        <f>DATE(YEAR(patient_table[[#This Row],[admission_date]]), MONTH(patient_table[[#This Row],[admission_date]]),1)</f>
        <v>45323</v>
      </c>
      <c r="R56">
        <v>2024</v>
      </c>
      <c r="S56" s="5" t="str">
        <f>ROUND(AVERAGE(patient_table[systolic],patient_table[[#This Row],[systolic]]),0) &amp; "/" &amp; ROUND(AVERAGE(patient_table[diastolic],patient_table[[#This Row],[diastolic]]),0)</f>
        <v>109/67</v>
      </c>
      <c r="T56">
        <v>55</v>
      </c>
    </row>
    <row r="57" spans="1:20" x14ac:dyDescent="0.25">
      <c r="A57">
        <v>56</v>
      </c>
      <c r="B57" t="s">
        <v>170</v>
      </c>
      <c r="C57" t="s">
        <v>17</v>
      </c>
      <c r="D57">
        <f>IF(patient_table[[#This Row],[gender]]= "M", 1,0)</f>
        <v>0</v>
      </c>
      <c r="E57">
        <f>IF(patient_table[[#This Row],[gender]]= "F", 1,0)</f>
        <v>1</v>
      </c>
      <c r="F57">
        <v>60</v>
      </c>
      <c r="G57" t="str">
        <f>IF(patient_table[[#This Row],[age]]&lt;=18, "0-18", IF(patient_table[[#This Row],[age]]&lt;=35, "19-35", IF(patient_table[[#This Row],[age]]&lt;=50, "36-50", IF(patient_table[[#This Row],[age]]&lt;=65, "51-65", IF(patient_table[[#This Row],[age]]&lt;=99, "66+", patient_table[[#This Row],[age]])))))</f>
        <v>51-65</v>
      </c>
      <c r="H57" t="s">
        <v>54</v>
      </c>
      <c r="I57" s="7" t="s">
        <v>171</v>
      </c>
      <c r="J57" s="7" t="str">
        <f>IF(patient_table[[#This Row],[systolic]]&gt;=140, "High", IF(patient_table[[#This Row],[systolic]]&gt;=130, "Elevated", "Normal"))</f>
        <v>High</v>
      </c>
      <c r="K57">
        <f>VALUE(LEFT(patient_table[[#This Row],[blood_pressure]], FIND("/",patient_table[[#This Row],[blood_pressure]])-1))</f>
        <v>148</v>
      </c>
      <c r="L57">
        <f>VALUE(MID(patient_table[[#This Row],[blood_pressure]], FIND("/",patient_table[[#This Row],[blood_pressure]])+1, LEN(patient_table[[#This Row],[blood_pressure]])))</f>
        <v>103</v>
      </c>
      <c r="M5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7">
        <v>0</v>
      </c>
      <c r="O57">
        <f>VALUE(SUBSTITUTE(patient_table[[#This Row],[weight_kg]], "kg", ""))</f>
        <v>0</v>
      </c>
      <c r="P57" s="2">
        <v>43582</v>
      </c>
      <c r="Q57" s="6">
        <f>DATE(YEAR(patient_table[[#This Row],[admission_date]]), MONTH(patient_table[[#This Row],[admission_date]]),1)</f>
        <v>43556</v>
      </c>
      <c r="R57">
        <v>2019</v>
      </c>
      <c r="S57" s="5" t="str">
        <f>ROUND(AVERAGE(patient_table[systolic],patient_table[[#This Row],[systolic]]),0) &amp; "/" &amp; ROUND(AVERAGE(patient_table[diastolic],patient_table[[#This Row],[diastolic]]),0)</f>
        <v>109/68</v>
      </c>
      <c r="T57">
        <v>56</v>
      </c>
    </row>
    <row r="58" spans="1:20" x14ac:dyDescent="0.25">
      <c r="A58">
        <v>57</v>
      </c>
      <c r="B58" t="s">
        <v>172</v>
      </c>
      <c r="C58" t="s">
        <v>11</v>
      </c>
      <c r="D58">
        <f>IF(patient_table[[#This Row],[gender]]= "M", 1,0)</f>
        <v>1</v>
      </c>
      <c r="E58">
        <f>IF(patient_table[[#This Row],[gender]]= "F", 1,0)</f>
        <v>0</v>
      </c>
      <c r="F58">
        <v>10</v>
      </c>
      <c r="G58" t="str">
        <f>IF(patient_table[[#This Row],[age]]&lt;=18, "0-18", IF(patient_table[[#This Row],[age]]&lt;=35, "19-35", IF(patient_table[[#This Row],[age]]&lt;=50, "36-50", IF(patient_table[[#This Row],[age]]&lt;=65, "51-65", IF(patient_table[[#This Row],[age]]&lt;=99, "66+", patient_table[[#This Row],[age]])))))</f>
        <v>0-18</v>
      </c>
      <c r="H58" t="s">
        <v>30</v>
      </c>
      <c r="I58" s="7" t="s">
        <v>173</v>
      </c>
      <c r="J58" s="7" t="str">
        <f>IF(patient_table[[#This Row],[systolic]]&gt;=140, "High", IF(patient_table[[#This Row],[systolic]]&gt;=130, "Elevated", "Normal"))</f>
        <v>High</v>
      </c>
      <c r="K58">
        <f>VALUE(LEFT(patient_table[[#This Row],[blood_pressure]], FIND("/",patient_table[[#This Row],[blood_pressure]])-1))</f>
        <v>153</v>
      </c>
      <c r="L58">
        <f>VALUE(MID(patient_table[[#This Row],[blood_pressure]], FIND("/",patient_table[[#This Row],[blood_pressure]])+1, LEN(patient_table[[#This Row],[blood_pressure]])))</f>
        <v>91</v>
      </c>
      <c r="M5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8" t="s">
        <v>174</v>
      </c>
      <c r="O58">
        <f>VALUE(SUBSTITUTE(patient_table[[#This Row],[weight_kg]], "kg", ""))</f>
        <v>51.5</v>
      </c>
      <c r="P58" s="2">
        <v>44642</v>
      </c>
      <c r="Q58" s="6">
        <f>DATE(YEAR(patient_table[[#This Row],[admission_date]]), MONTH(patient_table[[#This Row],[admission_date]]),1)</f>
        <v>44621</v>
      </c>
      <c r="R58">
        <v>2022</v>
      </c>
      <c r="S58" s="5" t="str">
        <f>ROUND(AVERAGE(patient_table[systolic],patient_table[[#This Row],[systolic]]),0) &amp; "/" &amp; ROUND(AVERAGE(patient_table[diastolic],patient_table[[#This Row],[diastolic]]),0)</f>
        <v>109/67</v>
      </c>
      <c r="T58">
        <v>57</v>
      </c>
    </row>
    <row r="59" spans="1:20" x14ac:dyDescent="0.25">
      <c r="A59">
        <v>58</v>
      </c>
      <c r="B59" t="s">
        <v>175</v>
      </c>
      <c r="C59" t="s">
        <v>17</v>
      </c>
      <c r="D59">
        <f>IF(patient_table[[#This Row],[gender]]= "M", 1,0)</f>
        <v>0</v>
      </c>
      <c r="E59">
        <f>IF(patient_table[[#This Row],[gender]]= "F", 1,0)</f>
        <v>1</v>
      </c>
      <c r="F59">
        <v>52</v>
      </c>
      <c r="G59" t="str">
        <f>IF(patient_table[[#This Row],[age]]&lt;=18, "0-18", IF(patient_table[[#This Row],[age]]&lt;=35, "19-35", IF(patient_table[[#This Row],[age]]&lt;=50, "36-50", IF(patient_table[[#This Row],[age]]&lt;=65, "51-65", IF(patient_table[[#This Row],[age]]&lt;=99, "66+", patient_table[[#This Row],[age]])))))</f>
        <v>51-65</v>
      </c>
      <c r="H59" t="s">
        <v>176</v>
      </c>
      <c r="I59" s="7" t="s">
        <v>177</v>
      </c>
      <c r="J59" s="7" t="str">
        <f>IF(patient_table[[#This Row],[systolic]]&gt;=140, "High", IF(patient_table[[#This Row],[systolic]]&gt;=130, "Elevated", "Normal"))</f>
        <v>High</v>
      </c>
      <c r="K59">
        <f>VALUE(LEFT(patient_table[[#This Row],[blood_pressure]], FIND("/",patient_table[[#This Row],[blood_pressure]])-1))</f>
        <v>172</v>
      </c>
      <c r="L59">
        <f>VALUE(MID(patient_table[[#This Row],[blood_pressure]], FIND("/",patient_table[[#This Row],[blood_pressure]])+1, LEN(patient_table[[#This Row],[blood_pressure]])))</f>
        <v>109</v>
      </c>
      <c r="M5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59" t="s">
        <v>178</v>
      </c>
      <c r="O59">
        <f>VALUE(SUBSTITUTE(patient_table[[#This Row],[weight_kg]], "kg", ""))</f>
        <v>112.1</v>
      </c>
      <c r="P59" s="2">
        <v>45006</v>
      </c>
      <c r="Q59" s="6">
        <f>DATE(YEAR(patient_table[[#This Row],[admission_date]]), MONTH(patient_table[[#This Row],[admission_date]]),1)</f>
        <v>44986</v>
      </c>
      <c r="R59">
        <v>2023</v>
      </c>
      <c r="S59" s="5" t="str">
        <f>ROUND(AVERAGE(patient_table[systolic],patient_table[[#This Row],[systolic]]),0) &amp; "/" &amp; ROUND(AVERAGE(patient_table[diastolic],patient_table[[#This Row],[diastolic]]),0)</f>
        <v>109/68</v>
      </c>
      <c r="T59">
        <v>58</v>
      </c>
    </row>
    <row r="60" spans="1:20" x14ac:dyDescent="0.25">
      <c r="A60">
        <v>59</v>
      </c>
      <c r="B60" t="s">
        <v>179</v>
      </c>
      <c r="C60" t="s">
        <v>11</v>
      </c>
      <c r="D60">
        <f>IF(patient_table[[#This Row],[gender]]= "M", 1,0)</f>
        <v>1</v>
      </c>
      <c r="E60">
        <f>IF(patient_table[[#This Row],[gender]]= "F", 1,0)</f>
        <v>0</v>
      </c>
      <c r="F60">
        <v>20</v>
      </c>
      <c r="G60" t="str">
        <f>IF(patient_table[[#This Row],[age]]&lt;=18, "0-18", IF(patient_table[[#This Row],[age]]&lt;=35, "19-35", IF(patient_table[[#This Row],[age]]&lt;=50, "36-50", IF(patient_table[[#This Row],[age]]&lt;=65, "51-65", IF(patient_table[[#This Row],[age]]&lt;=99, "66+", patient_table[[#This Row],[age]])))))</f>
        <v>19-35</v>
      </c>
      <c r="H60" t="s">
        <v>176</v>
      </c>
      <c r="I60" s="7" t="s">
        <v>180</v>
      </c>
      <c r="J60" s="7" t="str">
        <f>IF(patient_table[[#This Row],[systolic]]&gt;=140, "High", IF(patient_table[[#This Row],[systolic]]&gt;=130, "Elevated", "Normal"))</f>
        <v>Normal</v>
      </c>
      <c r="K60">
        <f>VALUE(LEFT(patient_table[[#This Row],[blood_pressure]], FIND("/",patient_table[[#This Row],[blood_pressure]])-1))</f>
        <v>114</v>
      </c>
      <c r="L60">
        <f>VALUE(MID(patient_table[[#This Row],[blood_pressure]], FIND("/",patient_table[[#This Row],[blood_pressure]])+1, LEN(patient_table[[#This Row],[blood_pressure]])))</f>
        <v>71</v>
      </c>
      <c r="M6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60" t="s">
        <v>181</v>
      </c>
      <c r="O60">
        <f>VALUE(SUBSTITUTE(patient_table[[#This Row],[weight_kg]], "kg", ""))</f>
        <v>97.6</v>
      </c>
      <c r="P60" s="2" t="s">
        <v>12</v>
      </c>
      <c r="Q60" s="6" t="s">
        <v>12</v>
      </c>
      <c r="R60" t="s">
        <v>12</v>
      </c>
      <c r="S60" s="5" t="str">
        <f>ROUND(AVERAGE(patient_table[systolic],patient_table[[#This Row],[systolic]]),0) &amp; "/" &amp; ROUND(AVERAGE(patient_table[diastolic],patient_table[[#This Row],[diastolic]]),0)</f>
        <v>109/67</v>
      </c>
      <c r="T60">
        <v>59</v>
      </c>
    </row>
    <row r="61" spans="1:20" x14ac:dyDescent="0.25">
      <c r="A61">
        <v>60</v>
      </c>
      <c r="B61" t="s">
        <v>182</v>
      </c>
      <c r="C61" t="s">
        <v>11</v>
      </c>
      <c r="D61">
        <f>IF(patient_table[[#This Row],[gender]]= "M", 1,0)</f>
        <v>1</v>
      </c>
      <c r="E61">
        <f>IF(patient_table[[#This Row],[gender]]= "F", 1,0)</f>
        <v>0</v>
      </c>
      <c r="F61">
        <v>75</v>
      </c>
      <c r="G61" t="str">
        <f>IF(patient_table[[#This Row],[age]]&lt;=18, "0-18", IF(patient_table[[#This Row],[age]]&lt;=35, "19-35", IF(patient_table[[#This Row],[age]]&lt;=50, "36-50", IF(patient_table[[#This Row],[age]]&lt;=65, "51-65", IF(patient_table[[#This Row],[age]]&lt;=99, "66+", patient_table[[#This Row],[age]])))))</f>
        <v>66+</v>
      </c>
      <c r="H61" t="s">
        <v>18</v>
      </c>
      <c r="I61" s="7" t="s">
        <v>183</v>
      </c>
      <c r="J61" s="7" t="str">
        <f>IF(patient_table[[#This Row],[systolic]]&gt;=140, "High", IF(patient_table[[#This Row],[systolic]]&gt;=130, "Elevated", "Normal"))</f>
        <v>High</v>
      </c>
      <c r="K61">
        <f>VALUE(LEFT(patient_table[[#This Row],[blood_pressure]], FIND("/",patient_table[[#This Row],[blood_pressure]])-1))</f>
        <v>145</v>
      </c>
      <c r="L61">
        <f>VALUE(MID(patient_table[[#This Row],[blood_pressure]], FIND("/",patient_table[[#This Row],[blood_pressure]])+1, LEN(patient_table[[#This Row],[blood_pressure]])))</f>
        <v>107</v>
      </c>
      <c r="M6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1" t="s">
        <v>184</v>
      </c>
      <c r="O61">
        <f>VALUE(SUBSTITUTE(patient_table[[#This Row],[weight_kg]], "kg", ""))</f>
        <v>67.5</v>
      </c>
      <c r="P61" s="2">
        <v>44977</v>
      </c>
      <c r="Q61" s="6">
        <f>DATE(YEAR(patient_table[[#This Row],[admission_date]]), MONTH(patient_table[[#This Row],[admission_date]]),1)</f>
        <v>44958</v>
      </c>
      <c r="R61">
        <v>2023</v>
      </c>
      <c r="S61" s="5" t="str">
        <f>ROUND(AVERAGE(patient_table[systolic],patient_table[[#This Row],[systolic]]),0) &amp; "/" &amp; ROUND(AVERAGE(patient_table[diastolic],patient_table[[#This Row],[diastolic]]),0)</f>
        <v>109/68</v>
      </c>
      <c r="T61">
        <v>60</v>
      </c>
    </row>
    <row r="62" spans="1:20" x14ac:dyDescent="0.25">
      <c r="A62">
        <v>61</v>
      </c>
      <c r="B62" t="s">
        <v>185</v>
      </c>
      <c r="C62" t="s">
        <v>17</v>
      </c>
      <c r="D62">
        <f>IF(patient_table[[#This Row],[gender]]= "M", 1,0)</f>
        <v>0</v>
      </c>
      <c r="E62">
        <f>IF(patient_table[[#This Row],[gender]]= "F", 1,0)</f>
        <v>1</v>
      </c>
      <c r="F62">
        <v>86</v>
      </c>
      <c r="G62" t="str">
        <f>IF(patient_table[[#This Row],[age]]&lt;=18, "0-18", IF(patient_table[[#This Row],[age]]&lt;=35, "19-35", IF(patient_table[[#This Row],[age]]&lt;=50, "36-50", IF(patient_table[[#This Row],[age]]&lt;=65, "51-65", IF(patient_table[[#This Row],[age]]&lt;=99, "66+", patient_table[[#This Row],[age]])))))</f>
        <v>66+</v>
      </c>
      <c r="H62" t="s">
        <v>84</v>
      </c>
      <c r="I62" s="7" t="s">
        <v>394</v>
      </c>
      <c r="J62" s="7" t="str">
        <f>IF(patient_table[[#This Row],[systolic]]&gt;=140, "High", IF(patient_table[[#This Row],[systolic]]&gt;=130, "Elevated", "Normal"))</f>
        <v>Normal</v>
      </c>
      <c r="K62">
        <v>0</v>
      </c>
      <c r="L62">
        <v>0</v>
      </c>
      <c r="M6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62" t="s">
        <v>186</v>
      </c>
      <c r="O62">
        <f>VALUE(SUBSTITUTE(patient_table[[#This Row],[weight_kg]], "kg", ""))</f>
        <v>49.4</v>
      </c>
      <c r="P62" s="2">
        <v>43712</v>
      </c>
      <c r="Q62" s="6">
        <f>DATE(YEAR(patient_table[[#This Row],[admission_date]]), MONTH(patient_table[[#This Row],[admission_date]]),1)</f>
        <v>43709</v>
      </c>
      <c r="R62">
        <v>2019</v>
      </c>
      <c r="S62" s="5" t="str">
        <f>ROUND(AVERAGE(patient_table[systolic],patient_table[[#This Row],[systolic]]),0) &amp; "/" &amp; ROUND(AVERAGE(patient_table[diastolic],patient_table[[#This Row],[diastolic]]),0)</f>
        <v>107/66</v>
      </c>
      <c r="T62">
        <v>61</v>
      </c>
    </row>
    <row r="63" spans="1:20" x14ac:dyDescent="0.25">
      <c r="A63">
        <v>62</v>
      </c>
      <c r="B63" t="s">
        <v>187</v>
      </c>
      <c r="C63" t="s">
        <v>17</v>
      </c>
      <c r="D63">
        <f>IF(patient_table[[#This Row],[gender]]= "M", 1,0)</f>
        <v>0</v>
      </c>
      <c r="E63">
        <f>IF(patient_table[[#This Row],[gender]]= "F", 1,0)</f>
        <v>1</v>
      </c>
      <c r="F63">
        <v>25</v>
      </c>
      <c r="G63" t="str">
        <f>IF(patient_table[[#This Row],[age]]&lt;=18, "0-18", IF(patient_table[[#This Row],[age]]&lt;=35, "19-35", IF(patient_table[[#This Row],[age]]&lt;=50, "36-50", IF(patient_table[[#This Row],[age]]&lt;=65, "51-65", IF(patient_table[[#This Row],[age]]&lt;=99, "66+", patient_table[[#This Row],[age]])))))</f>
        <v>19-35</v>
      </c>
      <c r="H63" t="s">
        <v>30</v>
      </c>
      <c r="I63" s="7" t="s">
        <v>188</v>
      </c>
      <c r="J63" s="7" t="str">
        <f>IF(patient_table[[#This Row],[systolic]]&gt;=140, "High", IF(patient_table[[#This Row],[systolic]]&gt;=130, "Elevated", "Normal"))</f>
        <v>Normal</v>
      </c>
      <c r="K63">
        <f>VALUE(LEFT(patient_table[[#This Row],[blood_pressure]], FIND("/",patient_table[[#This Row],[blood_pressure]])-1))</f>
        <v>125</v>
      </c>
      <c r="L63">
        <f>VALUE(MID(patient_table[[#This Row],[blood_pressure]], FIND("/",patient_table[[#This Row],[blood_pressure]])+1, LEN(patient_table[[#This Row],[blood_pressure]])))</f>
        <v>108</v>
      </c>
      <c r="M6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3" t="s">
        <v>189</v>
      </c>
      <c r="O63">
        <f>VALUE(SUBSTITUTE(patient_table[[#This Row],[weight_kg]], "kg", ""))</f>
        <v>67</v>
      </c>
      <c r="P63" s="2" t="s">
        <v>12</v>
      </c>
      <c r="Q63" s="6" t="s">
        <v>12</v>
      </c>
      <c r="R63" t="s">
        <v>12</v>
      </c>
      <c r="S63" s="5" t="str">
        <f>ROUND(AVERAGE(patient_table[systolic],patient_table[[#This Row],[systolic]]),0) &amp; "/" &amp; ROUND(AVERAGE(patient_table[diastolic],patient_table[[#This Row],[diastolic]]),0)</f>
        <v>109/68</v>
      </c>
      <c r="T63">
        <v>62</v>
      </c>
    </row>
    <row r="64" spans="1:20" x14ac:dyDescent="0.25">
      <c r="A64">
        <v>63</v>
      </c>
      <c r="B64" t="s">
        <v>190</v>
      </c>
      <c r="C64" t="s">
        <v>17</v>
      </c>
      <c r="D64">
        <f>IF(patient_table[[#This Row],[gender]]= "M", 1,0)</f>
        <v>0</v>
      </c>
      <c r="E64">
        <f>IF(patient_table[[#This Row],[gender]]= "F", 1,0)</f>
        <v>1</v>
      </c>
      <c r="F64">
        <v>8</v>
      </c>
      <c r="G64" t="str">
        <f>IF(patient_table[[#This Row],[age]]&lt;=18, "0-18", IF(patient_table[[#This Row],[age]]&lt;=35, "19-35", IF(patient_table[[#This Row],[age]]&lt;=50, "36-50", IF(patient_table[[#This Row],[age]]&lt;=65, "51-65", IF(patient_table[[#This Row],[age]]&lt;=99, "66+", patient_table[[#This Row],[age]])))))</f>
        <v>0-18</v>
      </c>
      <c r="H64" t="s">
        <v>18</v>
      </c>
      <c r="I64" s="7" t="s">
        <v>191</v>
      </c>
      <c r="J64" s="7" t="str">
        <f>IF(patient_table[[#This Row],[systolic]]&gt;=140, "High", IF(patient_table[[#This Row],[systolic]]&gt;=130, "Elevated", "Normal"))</f>
        <v>Normal</v>
      </c>
      <c r="K64">
        <f>VALUE(LEFT(patient_table[[#This Row],[blood_pressure]], FIND("/",patient_table[[#This Row],[blood_pressure]])-1))</f>
        <v>120</v>
      </c>
      <c r="L64">
        <f>VALUE(MID(patient_table[[#This Row],[blood_pressure]], FIND("/",patient_table[[#This Row],[blood_pressure]])+1, LEN(patient_table[[#This Row],[blood_pressure]])))</f>
        <v>69</v>
      </c>
      <c r="M6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64" t="s">
        <v>192</v>
      </c>
      <c r="O64">
        <f>VALUE(SUBSTITUTE(patient_table[[#This Row],[weight_kg]], "kg", ""))</f>
        <v>89.1</v>
      </c>
      <c r="P64" s="2" t="s">
        <v>12</v>
      </c>
      <c r="Q64" s="6" t="s">
        <v>12</v>
      </c>
      <c r="R64" t="s">
        <v>12</v>
      </c>
      <c r="S64" s="5" t="str">
        <f>ROUND(AVERAGE(patient_table[systolic],patient_table[[#This Row],[systolic]]),0) &amp; "/" &amp; ROUND(AVERAGE(patient_table[diastolic],patient_table[[#This Row],[diastolic]]),0)</f>
        <v>109/67</v>
      </c>
      <c r="T64">
        <v>63</v>
      </c>
    </row>
    <row r="65" spans="1:20" x14ac:dyDescent="0.25">
      <c r="A65">
        <v>64</v>
      </c>
      <c r="B65" t="s">
        <v>193</v>
      </c>
      <c r="C65" t="s">
        <v>17</v>
      </c>
      <c r="D65">
        <f>IF(patient_table[[#This Row],[gender]]= "M", 1,0)</f>
        <v>0</v>
      </c>
      <c r="E65">
        <f>IF(patient_table[[#This Row],[gender]]= "F", 1,0)</f>
        <v>1</v>
      </c>
      <c r="F65">
        <v>50</v>
      </c>
      <c r="G65" t="str">
        <f>IF(patient_table[[#This Row],[age]]&lt;=18, "0-18", IF(patient_table[[#This Row],[age]]&lt;=35, "19-35", IF(patient_table[[#This Row],[age]]&lt;=50, "36-50", IF(patient_table[[#This Row],[age]]&lt;=65, "51-65", IF(patient_table[[#This Row],[age]]&lt;=99, "66+", patient_table[[#This Row],[age]])))))</f>
        <v>36-50</v>
      </c>
      <c r="H65" t="s">
        <v>176</v>
      </c>
      <c r="I65" s="7" t="s">
        <v>194</v>
      </c>
      <c r="J65" s="7" t="str">
        <f>IF(patient_table[[#This Row],[systolic]]&gt;=140, "High", IF(patient_table[[#This Row],[systolic]]&gt;=130, "Elevated", "Normal"))</f>
        <v>Normal</v>
      </c>
      <c r="K65">
        <f>VALUE(LEFT(patient_table[[#This Row],[blood_pressure]], FIND("/",patient_table[[#This Row],[blood_pressure]])-1))</f>
        <v>123</v>
      </c>
      <c r="L65">
        <f>VALUE(MID(patient_table[[#This Row],[blood_pressure]], FIND("/",patient_table[[#This Row],[blood_pressure]])+1, LEN(patient_table[[#This Row],[blood_pressure]])))</f>
        <v>92</v>
      </c>
      <c r="M6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5" t="s">
        <v>195</v>
      </c>
      <c r="O65">
        <f>VALUE(SUBSTITUTE(patient_table[[#This Row],[weight_kg]], "kg", ""))</f>
        <v>70.2</v>
      </c>
      <c r="P65" s="2">
        <v>43556</v>
      </c>
      <c r="Q65" s="6">
        <f>DATE(YEAR(patient_table[[#This Row],[admission_date]]), MONTH(patient_table[[#This Row],[admission_date]]),1)</f>
        <v>43556</v>
      </c>
      <c r="R65">
        <v>2019</v>
      </c>
      <c r="S65" s="5" t="str">
        <f>ROUND(AVERAGE(patient_table[systolic],patient_table[[#This Row],[systolic]]),0) &amp; "/" &amp; ROUND(AVERAGE(patient_table[diastolic],patient_table[[#This Row],[diastolic]]),0)</f>
        <v>109/67</v>
      </c>
      <c r="T65">
        <v>64</v>
      </c>
    </row>
    <row r="66" spans="1:20" x14ac:dyDescent="0.25">
      <c r="A66">
        <v>65</v>
      </c>
      <c r="B66" t="s">
        <v>196</v>
      </c>
      <c r="C66" t="s">
        <v>11</v>
      </c>
      <c r="D66">
        <f>IF(patient_table[[#This Row],[gender]]= "M", 1,0)</f>
        <v>1</v>
      </c>
      <c r="E66">
        <f>IF(patient_table[[#This Row],[gender]]= "F", 1,0)</f>
        <v>0</v>
      </c>
      <c r="F66">
        <v>33</v>
      </c>
      <c r="G66" t="str">
        <f>IF(patient_table[[#This Row],[age]]&lt;=18, "0-18", IF(patient_table[[#This Row],[age]]&lt;=35, "19-35", IF(patient_table[[#This Row],[age]]&lt;=50, "36-50", IF(patient_table[[#This Row],[age]]&lt;=65, "51-65", IF(patient_table[[#This Row],[age]]&lt;=99, "66+", patient_table[[#This Row],[age]])))))</f>
        <v>19-35</v>
      </c>
      <c r="H66" t="s">
        <v>12</v>
      </c>
      <c r="I66" s="7" t="s">
        <v>394</v>
      </c>
      <c r="J66" s="7" t="str">
        <f>IF(patient_table[[#This Row],[systolic]]&gt;=140, "High", IF(patient_table[[#This Row],[systolic]]&gt;=130, "Elevated", "Normal"))</f>
        <v>Normal</v>
      </c>
      <c r="K66">
        <v>0</v>
      </c>
      <c r="L66">
        <v>0</v>
      </c>
      <c r="M6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66" t="s">
        <v>165</v>
      </c>
      <c r="O66">
        <f>VALUE(SUBSTITUTE(patient_table[[#This Row],[weight_kg]], "kg", ""))</f>
        <v>51.8</v>
      </c>
      <c r="P66" s="2">
        <v>44740</v>
      </c>
      <c r="Q66" s="6">
        <f>DATE(YEAR(patient_table[[#This Row],[admission_date]]), MONTH(patient_table[[#This Row],[admission_date]]),1)</f>
        <v>44713</v>
      </c>
      <c r="R66">
        <v>2022</v>
      </c>
      <c r="S66" s="5" t="str">
        <f>ROUND(AVERAGE(patient_table[systolic],patient_table[[#This Row],[systolic]]),0) &amp; "/" &amp; ROUND(AVERAGE(patient_table[diastolic],patient_table[[#This Row],[diastolic]]),0)</f>
        <v>107/66</v>
      </c>
      <c r="T66">
        <v>65</v>
      </c>
    </row>
    <row r="67" spans="1:20" x14ac:dyDescent="0.25">
      <c r="A67">
        <v>66</v>
      </c>
      <c r="B67" t="s">
        <v>197</v>
      </c>
      <c r="C67" t="s">
        <v>72</v>
      </c>
      <c r="D67">
        <f>IF(patient_table[[#This Row],[gender]]= "M", 1,0)</f>
        <v>0</v>
      </c>
      <c r="E67">
        <f>IF(patient_table[[#This Row],[gender]]= "F", 1,0)</f>
        <v>1</v>
      </c>
      <c r="F67">
        <v>61</v>
      </c>
      <c r="G67" t="str">
        <f>IF(patient_table[[#This Row],[age]]&lt;=18, "0-18", IF(patient_table[[#This Row],[age]]&lt;=35, "19-35", IF(patient_table[[#This Row],[age]]&lt;=50, "36-50", IF(patient_table[[#This Row],[age]]&lt;=65, "51-65", IF(patient_table[[#This Row],[age]]&lt;=99, "66+", patient_table[[#This Row],[age]])))))</f>
        <v>51-65</v>
      </c>
      <c r="H67" t="s">
        <v>22</v>
      </c>
      <c r="I67" s="7" t="s">
        <v>198</v>
      </c>
      <c r="J67" s="7" t="str">
        <f>IF(patient_table[[#This Row],[systolic]]&gt;=140, "High", IF(patient_table[[#This Row],[systolic]]&gt;=130, "Elevated", "Normal"))</f>
        <v>High</v>
      </c>
      <c r="K67">
        <f>VALUE(LEFT(patient_table[[#This Row],[blood_pressure]], FIND("/",patient_table[[#This Row],[blood_pressure]])-1))</f>
        <v>175</v>
      </c>
      <c r="L67">
        <f>VALUE(MID(patient_table[[#This Row],[blood_pressure]], FIND("/",patient_table[[#This Row],[blood_pressure]])+1, LEN(patient_table[[#This Row],[blood_pressure]])))</f>
        <v>86</v>
      </c>
      <c r="M6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7" t="s">
        <v>199</v>
      </c>
      <c r="O67">
        <f>VALUE(SUBSTITUTE(patient_table[[#This Row],[weight_kg]], "kg", ""))</f>
        <v>111.1</v>
      </c>
      <c r="P67" s="2">
        <v>45320</v>
      </c>
      <c r="Q67" s="6">
        <f>DATE(YEAR(patient_table[[#This Row],[admission_date]]), MONTH(patient_table[[#This Row],[admission_date]]),1)</f>
        <v>45292</v>
      </c>
      <c r="R67">
        <v>2024</v>
      </c>
      <c r="S67" s="5" t="str">
        <f>ROUND(AVERAGE(patient_table[systolic],patient_table[[#This Row],[systolic]]),0) &amp; "/" &amp; ROUND(AVERAGE(patient_table[diastolic],patient_table[[#This Row],[diastolic]]),0)</f>
        <v>109/67</v>
      </c>
      <c r="T67">
        <v>66</v>
      </c>
    </row>
    <row r="68" spans="1:20" x14ac:dyDescent="0.25">
      <c r="A68">
        <v>67</v>
      </c>
      <c r="B68" t="s">
        <v>200</v>
      </c>
      <c r="C68" t="s">
        <v>11</v>
      </c>
      <c r="D68">
        <f>IF(patient_table[[#This Row],[gender]]= "M", 1,0)</f>
        <v>1</v>
      </c>
      <c r="E68">
        <f>IF(patient_table[[#This Row],[gender]]= "F", 1,0)</f>
        <v>0</v>
      </c>
      <c r="F68">
        <v>26</v>
      </c>
      <c r="G68" t="str">
        <f>IF(patient_table[[#This Row],[age]]&lt;=18, "0-18", IF(patient_table[[#This Row],[age]]&lt;=35, "19-35", IF(patient_table[[#This Row],[age]]&lt;=50, "36-50", IF(patient_table[[#This Row],[age]]&lt;=65, "51-65", IF(patient_table[[#This Row],[age]]&lt;=99, "66+", patient_table[[#This Row],[age]])))))</f>
        <v>19-35</v>
      </c>
      <c r="H68" t="s">
        <v>176</v>
      </c>
      <c r="I68" s="7" t="s">
        <v>201</v>
      </c>
      <c r="J68" s="7" t="str">
        <f>IF(patient_table[[#This Row],[systolic]]&gt;=140, "High", IF(patient_table[[#This Row],[systolic]]&gt;=130, "Elevated", "Normal"))</f>
        <v>High</v>
      </c>
      <c r="K68">
        <f>VALUE(LEFT(patient_table[[#This Row],[blood_pressure]], FIND("/",patient_table[[#This Row],[blood_pressure]])-1))</f>
        <v>176</v>
      </c>
      <c r="L68">
        <f>VALUE(MID(patient_table[[#This Row],[blood_pressure]], FIND("/",patient_table[[#This Row],[blood_pressure]])+1, LEN(patient_table[[#This Row],[blood_pressure]])))</f>
        <v>84</v>
      </c>
      <c r="M6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8">
        <v>0</v>
      </c>
      <c r="O68">
        <f>VALUE(SUBSTITUTE(patient_table[[#This Row],[weight_kg]], "kg", ""))</f>
        <v>0</v>
      </c>
      <c r="P68" s="2">
        <v>44122</v>
      </c>
      <c r="Q68" s="6">
        <f>DATE(YEAR(patient_table[[#This Row],[admission_date]]), MONTH(patient_table[[#This Row],[admission_date]]),1)</f>
        <v>44105</v>
      </c>
      <c r="R68">
        <v>2020</v>
      </c>
      <c r="S68" s="5" t="str">
        <f>ROUND(AVERAGE(patient_table[systolic],patient_table[[#This Row],[systolic]]),0) &amp; "/" &amp; ROUND(AVERAGE(patient_table[diastolic],patient_table[[#This Row],[diastolic]]),0)</f>
        <v>109/67</v>
      </c>
      <c r="T68">
        <v>67</v>
      </c>
    </row>
    <row r="69" spans="1:20" x14ac:dyDescent="0.25">
      <c r="A69">
        <v>68</v>
      </c>
      <c r="B69" t="s">
        <v>202</v>
      </c>
      <c r="C69" t="s">
        <v>11</v>
      </c>
      <c r="D69">
        <f>IF(patient_table[[#This Row],[gender]]= "M", 1,0)</f>
        <v>1</v>
      </c>
      <c r="E69">
        <f>IF(patient_table[[#This Row],[gender]]= "F", 1,0)</f>
        <v>0</v>
      </c>
      <c r="F69">
        <v>67</v>
      </c>
      <c r="G69" t="str">
        <f>IF(patient_table[[#This Row],[age]]&lt;=18, "0-18", IF(patient_table[[#This Row],[age]]&lt;=35, "19-35", IF(patient_table[[#This Row],[age]]&lt;=50, "36-50", IF(patient_table[[#This Row],[age]]&lt;=65, "51-65", IF(patient_table[[#This Row],[age]]&lt;=99, "66+", patient_table[[#This Row],[age]])))))</f>
        <v>66+</v>
      </c>
      <c r="H69" t="s">
        <v>13</v>
      </c>
      <c r="I69" s="7" t="s">
        <v>203</v>
      </c>
      <c r="J69" s="7" t="str">
        <f>IF(patient_table[[#This Row],[systolic]]&gt;=140, "High", IF(patient_table[[#This Row],[systolic]]&gt;=130, "Elevated", "Normal"))</f>
        <v>Normal</v>
      </c>
      <c r="K69">
        <f>VALUE(LEFT(patient_table[[#This Row],[blood_pressure]], FIND("/",patient_table[[#This Row],[blood_pressure]])-1))</f>
        <v>119</v>
      </c>
      <c r="L69">
        <f>VALUE(MID(patient_table[[#This Row],[blood_pressure]], FIND("/",patient_table[[#This Row],[blood_pressure]])+1, LEN(patient_table[[#This Row],[blood_pressure]])))</f>
        <v>62</v>
      </c>
      <c r="M69"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69" t="s">
        <v>204</v>
      </c>
      <c r="O69">
        <f>VALUE(SUBSTITUTE(patient_table[[#This Row],[weight_kg]], "kg", ""))</f>
        <v>116.6</v>
      </c>
      <c r="P69" s="2">
        <v>43622</v>
      </c>
      <c r="Q69" s="6">
        <f>DATE(YEAR(patient_table[[#This Row],[admission_date]]), MONTH(patient_table[[#This Row],[admission_date]]),1)</f>
        <v>43617</v>
      </c>
      <c r="R69">
        <v>2019</v>
      </c>
      <c r="S69" s="5" t="str">
        <f>ROUND(AVERAGE(patient_table[systolic],patient_table[[#This Row],[systolic]]),0) &amp; "/" &amp; ROUND(AVERAGE(patient_table[diastolic],patient_table[[#This Row],[diastolic]]),0)</f>
        <v>109/67</v>
      </c>
      <c r="T69">
        <v>68</v>
      </c>
    </row>
    <row r="70" spans="1:20" x14ac:dyDescent="0.25">
      <c r="A70">
        <v>69</v>
      </c>
      <c r="B70" t="s">
        <v>205</v>
      </c>
      <c r="C70" t="s">
        <v>17</v>
      </c>
      <c r="D70">
        <f>IF(patient_table[[#This Row],[gender]]= "M", 1,0)</f>
        <v>0</v>
      </c>
      <c r="E70">
        <f>IF(patient_table[[#This Row],[gender]]= "F", 1,0)</f>
        <v>1</v>
      </c>
      <c r="F70">
        <v>71</v>
      </c>
      <c r="G70" t="str">
        <f>IF(patient_table[[#This Row],[age]]&lt;=18, "0-18", IF(patient_table[[#This Row],[age]]&lt;=35, "19-35", IF(patient_table[[#This Row],[age]]&lt;=50, "36-50", IF(patient_table[[#This Row],[age]]&lt;=65, "51-65", IF(patient_table[[#This Row],[age]]&lt;=99, "66+", patient_table[[#This Row],[age]])))))</f>
        <v>66+</v>
      </c>
      <c r="H70" t="s">
        <v>18</v>
      </c>
      <c r="I70" s="7" t="s">
        <v>394</v>
      </c>
      <c r="J70" s="7" t="str">
        <f>IF(patient_table[[#This Row],[systolic]]&gt;=140, "High", IF(patient_table[[#This Row],[systolic]]&gt;=130, "Elevated", "Normal"))</f>
        <v>Normal</v>
      </c>
      <c r="K70">
        <v>0</v>
      </c>
      <c r="L70">
        <v>0</v>
      </c>
      <c r="M70"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Medium</v>
      </c>
      <c r="N70" t="s">
        <v>102</v>
      </c>
      <c r="O70">
        <f>VALUE(SUBSTITUTE(patient_table[[#This Row],[weight_kg]], "kg", ""))</f>
        <v>93.4</v>
      </c>
      <c r="P70" s="2" t="s">
        <v>12</v>
      </c>
      <c r="Q70" s="6" t="s">
        <v>12</v>
      </c>
      <c r="R70" t="s">
        <v>12</v>
      </c>
      <c r="S70" s="5" t="str">
        <f>ROUND(AVERAGE(patient_table[systolic],patient_table[[#This Row],[systolic]]),0) &amp; "/" &amp; ROUND(AVERAGE(patient_table[diastolic],patient_table[[#This Row],[diastolic]]),0)</f>
        <v>107/66</v>
      </c>
      <c r="T70">
        <v>69</v>
      </c>
    </row>
    <row r="71" spans="1:20" x14ac:dyDescent="0.25">
      <c r="A71">
        <v>70</v>
      </c>
      <c r="B71" t="s">
        <v>206</v>
      </c>
      <c r="C71" t="s">
        <v>11</v>
      </c>
      <c r="D71">
        <f>IF(patient_table[[#This Row],[gender]]= "M", 1,0)</f>
        <v>1</v>
      </c>
      <c r="E71">
        <f>IF(patient_table[[#This Row],[gender]]= "F", 1,0)</f>
        <v>0</v>
      </c>
      <c r="F71">
        <v>8</v>
      </c>
      <c r="G71" t="str">
        <f>IF(patient_table[[#This Row],[age]]&lt;=18, "0-18", IF(patient_table[[#This Row],[age]]&lt;=35, "19-35", IF(patient_table[[#This Row],[age]]&lt;=50, "36-50", IF(patient_table[[#This Row],[age]]&lt;=65, "51-65", IF(patient_table[[#This Row],[age]]&lt;=99, "66+", patient_table[[#This Row],[age]])))))</f>
        <v>0-18</v>
      </c>
      <c r="H71" t="s">
        <v>22</v>
      </c>
      <c r="I71" s="7" t="s">
        <v>207</v>
      </c>
      <c r="J71" s="7" t="str">
        <f>IF(patient_table[[#This Row],[systolic]]&gt;=140, "High", IF(patient_table[[#This Row],[systolic]]&gt;=130, "Elevated", "Normal"))</f>
        <v>Normal</v>
      </c>
      <c r="K71">
        <f>VALUE(LEFT(patient_table[[#This Row],[blood_pressure]], FIND("/",patient_table[[#This Row],[blood_pressure]])-1))</f>
        <v>97</v>
      </c>
      <c r="L71">
        <f>VALUE(MID(patient_table[[#This Row],[blood_pressure]], FIND("/",patient_table[[#This Row],[blood_pressure]])+1, LEN(patient_table[[#This Row],[blood_pressure]])))</f>
        <v>100</v>
      </c>
      <c r="M71"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1">
        <v>0</v>
      </c>
      <c r="O71">
        <f>VALUE(SUBSTITUTE(patient_table[[#This Row],[weight_kg]], "kg", ""))</f>
        <v>0</v>
      </c>
      <c r="P71" s="2">
        <v>44376</v>
      </c>
      <c r="Q71" s="6">
        <f>DATE(YEAR(patient_table[[#This Row],[admission_date]]), MONTH(patient_table[[#This Row],[admission_date]]),1)</f>
        <v>44348</v>
      </c>
      <c r="R71">
        <v>2021</v>
      </c>
      <c r="S71" s="5" t="str">
        <f>ROUND(AVERAGE(patient_table[systolic],patient_table[[#This Row],[systolic]]),0) &amp; "/" &amp; ROUND(AVERAGE(patient_table[diastolic],patient_table[[#This Row],[diastolic]]),0)</f>
        <v>108/67</v>
      </c>
      <c r="T71">
        <v>70</v>
      </c>
    </row>
    <row r="72" spans="1:20" x14ac:dyDescent="0.25">
      <c r="A72">
        <v>71</v>
      </c>
      <c r="B72" t="s">
        <v>208</v>
      </c>
      <c r="C72" t="s">
        <v>11</v>
      </c>
      <c r="D72">
        <f>IF(patient_table[[#This Row],[gender]]= "M", 1,0)</f>
        <v>1</v>
      </c>
      <c r="E72">
        <f>IF(patient_table[[#This Row],[gender]]= "F", 1,0)</f>
        <v>0</v>
      </c>
      <c r="F72">
        <v>63</v>
      </c>
      <c r="G72" t="str">
        <f>IF(patient_table[[#This Row],[age]]&lt;=18, "0-18", IF(patient_table[[#This Row],[age]]&lt;=35, "19-35", IF(patient_table[[#This Row],[age]]&lt;=50, "36-50", IF(patient_table[[#This Row],[age]]&lt;=65, "51-65", IF(patient_table[[#This Row],[age]]&lt;=99, "66+", patient_table[[#This Row],[age]])))))</f>
        <v>51-65</v>
      </c>
      <c r="H72" t="s">
        <v>22</v>
      </c>
      <c r="I72" s="7" t="s">
        <v>209</v>
      </c>
      <c r="J72" s="7" t="str">
        <f>IF(patient_table[[#This Row],[systolic]]&gt;=140, "High", IF(patient_table[[#This Row],[systolic]]&gt;=130, "Elevated", "Normal"))</f>
        <v>Normal</v>
      </c>
      <c r="K72">
        <f>VALUE(LEFT(patient_table[[#This Row],[blood_pressure]], FIND("/",patient_table[[#This Row],[blood_pressure]])-1))</f>
        <v>103</v>
      </c>
      <c r="L72">
        <f>VALUE(MID(patient_table[[#This Row],[blood_pressure]], FIND("/",patient_table[[#This Row],[blood_pressure]])+1, LEN(patient_table[[#This Row],[blood_pressure]])))</f>
        <v>82</v>
      </c>
      <c r="M72"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72" t="s">
        <v>210</v>
      </c>
      <c r="O72">
        <f>VALUE(SUBSTITUTE(patient_table[[#This Row],[weight_kg]], "kg", ""))</f>
        <v>66.400000000000006</v>
      </c>
      <c r="P72" s="2">
        <v>44792</v>
      </c>
      <c r="Q72" s="6">
        <f>DATE(YEAR(patient_table[[#This Row],[admission_date]]), MONTH(patient_table[[#This Row],[admission_date]]),1)</f>
        <v>44774</v>
      </c>
      <c r="R72">
        <v>2022</v>
      </c>
      <c r="S72" s="5" t="str">
        <f>ROUND(AVERAGE(patient_table[systolic],patient_table[[#This Row],[systolic]]),0) &amp; "/" &amp; ROUND(AVERAGE(patient_table[diastolic],patient_table[[#This Row],[diastolic]]),0)</f>
        <v>108/67</v>
      </c>
      <c r="T72">
        <v>71</v>
      </c>
    </row>
    <row r="73" spans="1:20" x14ac:dyDescent="0.25">
      <c r="A73">
        <v>72</v>
      </c>
      <c r="B73" t="s">
        <v>211</v>
      </c>
      <c r="C73" t="s">
        <v>11</v>
      </c>
      <c r="D73">
        <f>IF(patient_table[[#This Row],[gender]]= "M", 1,0)</f>
        <v>1</v>
      </c>
      <c r="E73">
        <f>IF(patient_table[[#This Row],[gender]]= "F", 1,0)</f>
        <v>0</v>
      </c>
      <c r="F73">
        <v>79</v>
      </c>
      <c r="G73" t="str">
        <f>IF(patient_table[[#This Row],[age]]&lt;=18, "0-18", IF(patient_table[[#This Row],[age]]&lt;=35, "19-35", IF(patient_table[[#This Row],[age]]&lt;=50, "36-50", IF(patient_table[[#This Row],[age]]&lt;=65, "51-65", IF(patient_table[[#This Row],[age]]&lt;=99, "66+", patient_table[[#This Row],[age]])))))</f>
        <v>66+</v>
      </c>
      <c r="H73" t="s">
        <v>12</v>
      </c>
      <c r="I73" s="7" t="s">
        <v>212</v>
      </c>
      <c r="J73" s="7" t="str">
        <f>IF(patient_table[[#This Row],[systolic]]&gt;=140, "High", IF(patient_table[[#This Row],[systolic]]&gt;=130, "Elevated", "Normal"))</f>
        <v>Normal</v>
      </c>
      <c r="K73">
        <f>VALUE(LEFT(patient_table[[#This Row],[blood_pressure]], FIND("/",patient_table[[#This Row],[blood_pressure]])-1))</f>
        <v>115</v>
      </c>
      <c r="L73">
        <f>VALUE(MID(patient_table[[#This Row],[blood_pressure]], FIND("/",patient_table[[#This Row],[blood_pressure]])+1, LEN(patient_table[[#This Row],[blood_pressure]])))</f>
        <v>100</v>
      </c>
      <c r="M73"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3" t="s">
        <v>213</v>
      </c>
      <c r="O73">
        <f>VALUE(SUBSTITUTE(patient_table[[#This Row],[weight_kg]], "kg", ""))</f>
        <v>102.8</v>
      </c>
      <c r="P73" s="2">
        <v>45009</v>
      </c>
      <c r="Q73" s="6">
        <f>DATE(YEAR(patient_table[[#This Row],[admission_date]]), MONTH(patient_table[[#This Row],[admission_date]]),1)</f>
        <v>44986</v>
      </c>
      <c r="R73">
        <v>2023</v>
      </c>
      <c r="S73" s="5" t="str">
        <f>ROUND(AVERAGE(patient_table[systolic],patient_table[[#This Row],[systolic]]),0) &amp; "/" &amp; ROUND(AVERAGE(patient_table[diastolic],patient_table[[#This Row],[diastolic]]),0)</f>
        <v>109/67</v>
      </c>
      <c r="T73">
        <v>72</v>
      </c>
    </row>
    <row r="74" spans="1:20" x14ac:dyDescent="0.25">
      <c r="A74">
        <v>73</v>
      </c>
      <c r="B74" t="s">
        <v>214</v>
      </c>
      <c r="C74" t="s">
        <v>17</v>
      </c>
      <c r="D74">
        <f>IF(patient_table[[#This Row],[gender]]= "M", 1,0)</f>
        <v>0</v>
      </c>
      <c r="E74">
        <f>IF(patient_table[[#This Row],[gender]]= "F", 1,0)</f>
        <v>1</v>
      </c>
      <c r="F74">
        <v>2</v>
      </c>
      <c r="G74" t="str">
        <f>IF(patient_table[[#This Row],[age]]&lt;=18, "0-18", IF(patient_table[[#This Row],[age]]&lt;=35, "19-35", IF(patient_table[[#This Row],[age]]&lt;=50, "36-50", IF(patient_table[[#This Row],[age]]&lt;=65, "51-65", IF(patient_table[[#This Row],[age]]&lt;=99, "66+", patient_table[[#This Row],[age]])))))</f>
        <v>0-18</v>
      </c>
      <c r="H74" t="s">
        <v>84</v>
      </c>
      <c r="I74" s="7" t="s">
        <v>215</v>
      </c>
      <c r="J74" s="7" t="str">
        <f>IF(patient_table[[#This Row],[systolic]]&gt;=140, "High", IF(patient_table[[#This Row],[systolic]]&gt;=130, "Elevated", "Normal"))</f>
        <v>Normal</v>
      </c>
      <c r="K74">
        <f>VALUE(LEFT(patient_table[[#This Row],[blood_pressure]], FIND("/",patient_table[[#This Row],[blood_pressure]])-1))</f>
        <v>126</v>
      </c>
      <c r="L74">
        <f>VALUE(MID(patient_table[[#This Row],[blood_pressure]], FIND("/",patient_table[[#This Row],[blood_pressure]])+1, LEN(patient_table[[#This Row],[blood_pressure]])))</f>
        <v>84</v>
      </c>
      <c r="M74"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Low</v>
      </c>
      <c r="N74" t="s">
        <v>216</v>
      </c>
      <c r="O74">
        <f>VALUE(SUBSTITUTE(patient_table[[#This Row],[weight_kg]], "kg", ""))</f>
        <v>77</v>
      </c>
      <c r="P74" s="2" t="s">
        <v>12</v>
      </c>
      <c r="Q74" s="6" t="s">
        <v>12</v>
      </c>
      <c r="R74" t="s">
        <v>12</v>
      </c>
      <c r="S74" s="5" t="str">
        <f>ROUND(AVERAGE(patient_table[systolic],patient_table[[#This Row],[systolic]]),0) &amp; "/" &amp; ROUND(AVERAGE(patient_table[diastolic],patient_table[[#This Row],[diastolic]]),0)</f>
        <v>109/67</v>
      </c>
      <c r="T74">
        <v>73</v>
      </c>
    </row>
    <row r="75" spans="1:20" x14ac:dyDescent="0.25">
      <c r="A75">
        <v>74</v>
      </c>
      <c r="B75" t="s">
        <v>217</v>
      </c>
      <c r="C75" t="s">
        <v>11</v>
      </c>
      <c r="D75">
        <f>IF(patient_table[[#This Row],[gender]]= "M", 1,0)</f>
        <v>1</v>
      </c>
      <c r="E75">
        <f>IF(patient_table[[#This Row],[gender]]= "F", 1,0)</f>
        <v>0</v>
      </c>
      <c r="F75">
        <v>44</v>
      </c>
      <c r="G75" t="str">
        <f>IF(patient_table[[#This Row],[age]]&lt;=18, "0-18", IF(patient_table[[#This Row],[age]]&lt;=35, "19-35", IF(patient_table[[#This Row],[age]]&lt;=50, "36-50", IF(patient_table[[#This Row],[age]]&lt;=65, "51-65", IF(patient_table[[#This Row],[age]]&lt;=99, "66+", patient_table[[#This Row],[age]])))))</f>
        <v>36-50</v>
      </c>
      <c r="H75" t="s">
        <v>18</v>
      </c>
      <c r="I75" s="7" t="s">
        <v>218</v>
      </c>
      <c r="J75" s="7" t="str">
        <f>IF(patient_table[[#This Row],[systolic]]&gt;=140, "High", IF(patient_table[[#This Row],[systolic]]&gt;=130, "Elevated", "Normal"))</f>
        <v>High</v>
      </c>
      <c r="K75">
        <f>VALUE(LEFT(patient_table[[#This Row],[blood_pressure]], FIND("/",patient_table[[#This Row],[blood_pressure]])-1))</f>
        <v>141</v>
      </c>
      <c r="L75">
        <f>VALUE(MID(patient_table[[#This Row],[blood_pressure]], FIND("/",patient_table[[#This Row],[blood_pressure]])+1, LEN(patient_table[[#This Row],[blood_pressure]])))</f>
        <v>99</v>
      </c>
      <c r="M75"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5">
        <v>0</v>
      </c>
      <c r="O75">
        <f>VALUE(SUBSTITUTE(patient_table[[#This Row],[weight_kg]], "kg", ""))</f>
        <v>0</v>
      </c>
      <c r="P75" s="2">
        <v>45007</v>
      </c>
      <c r="Q75" s="6">
        <f>DATE(YEAR(patient_table[[#This Row],[admission_date]]), MONTH(patient_table[[#This Row],[admission_date]]),1)</f>
        <v>44986</v>
      </c>
      <c r="R75">
        <v>2023</v>
      </c>
      <c r="S75" s="5" t="str">
        <f>ROUND(AVERAGE(patient_table[systolic],patient_table[[#This Row],[systolic]]),0) &amp; "/" &amp; ROUND(AVERAGE(patient_table[diastolic],patient_table[[#This Row],[diastolic]]),0)</f>
        <v>109/67</v>
      </c>
      <c r="T75">
        <v>74</v>
      </c>
    </row>
    <row r="76" spans="1:20" x14ac:dyDescent="0.25">
      <c r="A76">
        <v>75</v>
      </c>
      <c r="B76" t="s">
        <v>219</v>
      </c>
      <c r="C76" t="s">
        <v>17</v>
      </c>
      <c r="D76">
        <f>IF(patient_table[[#This Row],[gender]]= "M", 1,0)</f>
        <v>0</v>
      </c>
      <c r="E76">
        <f>IF(patient_table[[#This Row],[gender]]= "F", 1,0)</f>
        <v>1</v>
      </c>
      <c r="F76">
        <v>20</v>
      </c>
      <c r="G76" t="str">
        <f>IF(patient_table[[#This Row],[age]]&lt;=18, "0-18", IF(patient_table[[#This Row],[age]]&lt;=35, "19-35", IF(patient_table[[#This Row],[age]]&lt;=50, "36-50", IF(patient_table[[#This Row],[age]]&lt;=65, "51-65", IF(patient_table[[#This Row],[age]]&lt;=99, "66+", patient_table[[#This Row],[age]])))))</f>
        <v>19-35</v>
      </c>
      <c r="H76" t="s">
        <v>54</v>
      </c>
      <c r="I76" s="7" t="s">
        <v>220</v>
      </c>
      <c r="J76" s="7" t="str">
        <f>IF(patient_table[[#This Row],[systolic]]&gt;=140, "High", IF(patient_table[[#This Row],[systolic]]&gt;=130, "Elevated", "Normal"))</f>
        <v>High</v>
      </c>
      <c r="K76">
        <f>VALUE(LEFT(patient_table[[#This Row],[blood_pressure]], FIND("/",patient_table[[#This Row],[blood_pressure]])-1))</f>
        <v>154</v>
      </c>
      <c r="L76">
        <f>VALUE(MID(patient_table[[#This Row],[blood_pressure]], FIND("/",patient_table[[#This Row],[blood_pressure]])+1, LEN(patient_table[[#This Row],[blood_pressure]])))</f>
        <v>110</v>
      </c>
      <c r="M76"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6">
        <v>0</v>
      </c>
      <c r="O76">
        <f>VALUE(SUBSTITUTE(patient_table[[#This Row],[weight_kg]], "kg", ""))</f>
        <v>0</v>
      </c>
      <c r="P76" s="2">
        <v>43590</v>
      </c>
      <c r="Q76" s="6">
        <f>DATE(YEAR(patient_table[[#This Row],[admission_date]]), MONTH(patient_table[[#This Row],[admission_date]]),1)</f>
        <v>43586</v>
      </c>
      <c r="R76">
        <v>2019</v>
      </c>
      <c r="S76" s="5" t="str">
        <f>ROUND(AVERAGE(patient_table[systolic],patient_table[[#This Row],[systolic]]),0) &amp; "/" &amp; ROUND(AVERAGE(patient_table[diastolic],patient_table[[#This Row],[diastolic]]),0)</f>
        <v>109/68</v>
      </c>
      <c r="T76">
        <v>75</v>
      </c>
    </row>
    <row r="77" spans="1:20" x14ac:dyDescent="0.25">
      <c r="A77">
        <v>76</v>
      </c>
      <c r="B77" t="s">
        <v>221</v>
      </c>
      <c r="C77" t="s">
        <v>11</v>
      </c>
      <c r="D77">
        <f>IF(patient_table[[#This Row],[gender]]= "M", 1,0)</f>
        <v>1</v>
      </c>
      <c r="E77">
        <f>IF(patient_table[[#This Row],[gender]]= "F", 1,0)</f>
        <v>0</v>
      </c>
      <c r="F77">
        <v>40</v>
      </c>
      <c r="G77" t="str">
        <f>IF(patient_table[[#This Row],[age]]&lt;=18, "0-18", IF(patient_table[[#This Row],[age]]&lt;=35, "19-35", IF(patient_table[[#This Row],[age]]&lt;=50, "36-50", IF(patient_table[[#This Row],[age]]&lt;=65, "51-65", IF(patient_table[[#This Row],[age]]&lt;=99, "66+", patient_table[[#This Row],[age]])))))</f>
        <v>36-50</v>
      </c>
      <c r="H77" t="s">
        <v>12</v>
      </c>
      <c r="I77" s="16" t="s">
        <v>222</v>
      </c>
      <c r="J77" s="7" t="str">
        <f>IF(patient_table[[#This Row],[systolic]]&gt;=140, "High", IF(patient_table[[#This Row],[systolic]]&gt;=130, "Elevated", "Normal"))</f>
        <v>High</v>
      </c>
      <c r="K77">
        <f>VALUE(LEFT(patient_table[[#This Row],[blood_pressure]], FIND("/",patient_table[[#This Row],[blood_pressure]])-1))</f>
        <v>142</v>
      </c>
      <c r="L77">
        <f>VALUE(MID(patient_table[[#This Row],[blood_pressure]], FIND("/",patient_table[[#This Row],[blood_pressure]])+1, LEN(patient_table[[#This Row],[blood_pressure]])))</f>
        <v>94</v>
      </c>
      <c r="M77"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7" t="s">
        <v>223</v>
      </c>
      <c r="O77">
        <f>VALUE(SUBSTITUTE(patient_table[[#This Row],[weight_kg]], "kg", ""))</f>
        <v>61.4</v>
      </c>
      <c r="P77" s="2" t="s">
        <v>12</v>
      </c>
      <c r="Q77" s="6" t="s">
        <v>12</v>
      </c>
      <c r="R77" t="s">
        <v>12</v>
      </c>
      <c r="S77" s="5" t="str">
        <f>ROUND(AVERAGE(patient_table[systolic],patient_table[[#This Row],[systolic]]),0) &amp; "/" &amp; ROUND(AVERAGE(patient_table[diastolic],patient_table[[#This Row],[diastolic]]),0)</f>
        <v>109/67</v>
      </c>
      <c r="T77">
        <v>76</v>
      </c>
    </row>
    <row r="78" spans="1:20" x14ac:dyDescent="0.25">
      <c r="A78">
        <v>77</v>
      </c>
      <c r="B78" t="s">
        <v>224</v>
      </c>
      <c r="C78" t="s">
        <v>17</v>
      </c>
      <c r="D78">
        <f>IF(patient_table[[#This Row],[gender]]= "M", 1,0)</f>
        <v>0</v>
      </c>
      <c r="E78">
        <f>IF(patient_table[[#This Row],[gender]]= "F", 1,0)</f>
        <v>1</v>
      </c>
      <c r="F78">
        <v>87</v>
      </c>
      <c r="G78" t="str">
        <f>IF(patient_table[[#This Row],[age]]&lt;=18, "0-18", IF(patient_table[[#This Row],[age]]&lt;=35, "19-35", IF(patient_table[[#This Row],[age]]&lt;=50, "36-50", IF(patient_table[[#This Row],[age]]&lt;=65, "51-65", IF(patient_table[[#This Row],[age]]&lt;=99, "66+", patient_table[[#This Row],[age]])))))</f>
        <v>66+</v>
      </c>
      <c r="H78" t="s">
        <v>26</v>
      </c>
      <c r="I78" s="7" t="s">
        <v>225</v>
      </c>
      <c r="J78" s="7" t="str">
        <f>IF(patient_table[[#This Row],[systolic]]&gt;=140, "High", IF(patient_table[[#This Row],[systolic]]&gt;=130, "Elevated", "Normal"))</f>
        <v>Elevated</v>
      </c>
      <c r="K78">
        <f>VALUE(LEFT(patient_table[[#This Row],[blood_pressure]], FIND("/",patient_table[[#This Row],[blood_pressure]])-1))</f>
        <v>130</v>
      </c>
      <c r="L78">
        <f>VALUE(MID(patient_table[[#This Row],[blood_pressure]], FIND("/",patient_table[[#This Row],[blood_pressure]])+1, LEN(patient_table[[#This Row],[blood_pressure]])))</f>
        <v>96</v>
      </c>
      <c r="M78" s="5" t="str">
        <f>IF(OR(patient_table[[#This Row],[systolic]]&gt;=140, patient_table[[#This Row],[diastolic]]&gt;=90,patient_table[[#This Row],[diagnosis]]= "Coronary Artery Disease"), "High", IF(OR(patient_table[[#This Row],[systolic]]&gt;=130, patient_table[[#This Row],[diastolic]]&gt;=85, patient_table[[#This Row],[diagnosis]]= "Hypertension", patient_table[[#This Row],[diagnosis]]= "Type II Diabetes"), "Medium", "Low"))</f>
        <v>High</v>
      </c>
      <c r="N78" t="s">
        <v>74</v>
      </c>
      <c r="O78">
        <f>VALUE(SUBSTITUTE(patient_table[[#This Row],[weight_kg]], "kg", ""))</f>
        <v>66.599999999999994</v>
      </c>
      <c r="P78" s="2">
        <v>44532</v>
      </c>
      <c r="Q78" s="6">
        <f>DATE(YEAR(patient_table[[#This Row],[admission_date]]), MONTH(patient_table[[#This Row],[admission_date]]),1)</f>
        <v>44531</v>
      </c>
      <c r="R78">
        <v>2021</v>
      </c>
      <c r="S78" s="5" t="str">
        <f>ROUND(AVERAGE(patient_table[systolic],patient_table[[#This Row],[systolic]]),0) &amp; "/" &amp; ROUND(AVERAGE(patient_table[diastolic],patient_table[[#This Row],[diastolic]]),0)</f>
        <v>109/67</v>
      </c>
      <c r="T78">
        <v>77</v>
      </c>
    </row>
  </sheetData>
  <phoneticPr fontId="18" type="noConversion"/>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7D8D6-5DE6-41E9-A350-3A98D2E523AC}">
  <sheetPr codeName="Sheet3"/>
  <dimension ref="A1:Q220"/>
  <sheetViews>
    <sheetView workbookViewId="0">
      <selection activeCell="B4" sqref="B4"/>
    </sheetView>
  </sheetViews>
  <sheetFormatPr defaultRowHeight="15" x14ac:dyDescent="0.25"/>
  <cols>
    <col min="2" max="2" width="18.42578125" bestFit="1" customWidth="1"/>
    <col min="3" max="3" width="30.85546875" bestFit="1" customWidth="1"/>
    <col min="4" max="4" width="17.42578125" bestFit="1" customWidth="1"/>
    <col min="5" max="5" width="19.42578125" bestFit="1" customWidth="1"/>
    <col min="6" max="6" width="13.140625" bestFit="1" customWidth="1"/>
    <col min="7" max="7" width="23.42578125" bestFit="1" customWidth="1"/>
    <col min="8" max="8" width="20" bestFit="1" customWidth="1"/>
    <col min="9" max="9" width="18.42578125" bestFit="1" customWidth="1"/>
    <col min="10" max="10" width="13.85546875" bestFit="1" customWidth="1"/>
    <col min="11" max="11" width="17.85546875" bestFit="1" customWidth="1"/>
    <col min="12" max="12" width="18.7109375" bestFit="1" customWidth="1"/>
    <col min="13" max="13" width="13.140625" bestFit="1" customWidth="1"/>
    <col min="14" max="14" width="18.42578125" bestFit="1" customWidth="1"/>
    <col min="15" max="15" width="5" bestFit="1" customWidth="1"/>
    <col min="16" max="16" width="17.140625" customWidth="1"/>
    <col min="17" max="19" width="5" bestFit="1" customWidth="1"/>
    <col min="20" max="20" width="11.28515625" bestFit="1" customWidth="1"/>
  </cols>
  <sheetData>
    <row r="1" spans="1:14" x14ac:dyDescent="0.25">
      <c r="A1" t="s">
        <v>227</v>
      </c>
    </row>
    <row r="2" spans="1:14" x14ac:dyDescent="0.25">
      <c r="A2" t="s">
        <v>228</v>
      </c>
    </row>
    <row r="3" spans="1:14" x14ac:dyDescent="0.25">
      <c r="M3" s="3" t="s">
        <v>229</v>
      </c>
      <c r="N3" t="s">
        <v>231</v>
      </c>
    </row>
    <row r="4" spans="1:14" x14ac:dyDescent="0.25">
      <c r="B4" s="3" t="s">
        <v>229</v>
      </c>
      <c r="C4" t="s">
        <v>231</v>
      </c>
      <c r="M4" s="4" t="s">
        <v>267</v>
      </c>
    </row>
    <row r="5" spans="1:14" x14ac:dyDescent="0.25">
      <c r="B5" s="4" t="s">
        <v>267</v>
      </c>
      <c r="C5">
        <v>11</v>
      </c>
      <c r="M5" s="11" t="s">
        <v>270</v>
      </c>
      <c r="N5">
        <v>1</v>
      </c>
    </row>
    <row r="6" spans="1:14" x14ac:dyDescent="0.25">
      <c r="B6" s="4" t="s">
        <v>266</v>
      </c>
      <c r="C6">
        <v>8</v>
      </c>
      <c r="M6" s="11" t="s">
        <v>271</v>
      </c>
      <c r="N6">
        <v>3</v>
      </c>
    </row>
    <row r="7" spans="1:14" x14ac:dyDescent="0.25">
      <c r="B7" s="4" t="s">
        <v>265</v>
      </c>
      <c r="C7">
        <v>14</v>
      </c>
      <c r="M7" s="11" t="s">
        <v>272</v>
      </c>
      <c r="N7">
        <v>2</v>
      </c>
    </row>
    <row r="8" spans="1:14" x14ac:dyDescent="0.25">
      <c r="B8" s="4" t="s">
        <v>264</v>
      </c>
      <c r="C8">
        <v>10</v>
      </c>
      <c r="M8" s="11" t="s">
        <v>273</v>
      </c>
      <c r="N8">
        <v>1</v>
      </c>
    </row>
    <row r="9" spans="1:14" x14ac:dyDescent="0.25">
      <c r="B9" s="4" t="s">
        <v>263</v>
      </c>
      <c r="C9">
        <v>9</v>
      </c>
      <c r="M9" s="11" t="s">
        <v>274</v>
      </c>
      <c r="N9">
        <v>1</v>
      </c>
    </row>
    <row r="10" spans="1:14" x14ac:dyDescent="0.25">
      <c r="B10" s="4" t="s">
        <v>262</v>
      </c>
      <c r="C10">
        <v>10</v>
      </c>
      <c r="M10" s="11" t="s">
        <v>275</v>
      </c>
      <c r="N10">
        <v>2</v>
      </c>
    </row>
    <row r="11" spans="1:14" x14ac:dyDescent="0.25">
      <c r="B11" s="4" t="s">
        <v>12</v>
      </c>
      <c r="C11">
        <v>15</v>
      </c>
      <c r="M11" s="11" t="s">
        <v>276</v>
      </c>
      <c r="N11">
        <v>1</v>
      </c>
    </row>
    <row r="12" spans="1:14" x14ac:dyDescent="0.25">
      <c r="B12" s="4" t="s">
        <v>230</v>
      </c>
      <c r="C12">
        <v>77</v>
      </c>
      <c r="M12" s="4" t="s">
        <v>266</v>
      </c>
    </row>
    <row r="13" spans="1:14" x14ac:dyDescent="0.25">
      <c r="M13" s="11" t="s">
        <v>277</v>
      </c>
      <c r="N13">
        <v>1</v>
      </c>
    </row>
    <row r="14" spans="1:14" x14ac:dyDescent="0.25">
      <c r="M14" s="11" t="s">
        <v>386</v>
      </c>
      <c r="N14">
        <v>1</v>
      </c>
    </row>
    <row r="15" spans="1:14" x14ac:dyDescent="0.25">
      <c r="A15" t="s">
        <v>232</v>
      </c>
      <c r="M15" s="11" t="s">
        <v>278</v>
      </c>
      <c r="N15">
        <v>1</v>
      </c>
    </row>
    <row r="16" spans="1:14" x14ac:dyDescent="0.25">
      <c r="M16" s="11" t="s">
        <v>279</v>
      </c>
      <c r="N16">
        <v>2</v>
      </c>
    </row>
    <row r="17" spans="2:14" x14ac:dyDescent="0.25">
      <c r="B17" s="3" t="s">
        <v>229</v>
      </c>
      <c r="C17" t="s">
        <v>231</v>
      </c>
      <c r="M17" s="11" t="s">
        <v>280</v>
      </c>
      <c r="N17">
        <v>3</v>
      </c>
    </row>
    <row r="18" spans="2:14" x14ac:dyDescent="0.25">
      <c r="B18" s="4" t="s">
        <v>84</v>
      </c>
      <c r="C18">
        <v>4</v>
      </c>
      <c r="M18" s="4" t="s">
        <v>265</v>
      </c>
    </row>
    <row r="19" spans="2:14" x14ac:dyDescent="0.25">
      <c r="B19" s="4" t="s">
        <v>34</v>
      </c>
      <c r="C19">
        <v>5</v>
      </c>
      <c r="M19" s="11" t="s">
        <v>387</v>
      </c>
      <c r="N19">
        <v>1</v>
      </c>
    </row>
    <row r="20" spans="2:14" x14ac:dyDescent="0.25">
      <c r="B20" s="4" t="s">
        <v>13</v>
      </c>
      <c r="C20">
        <v>5</v>
      </c>
      <c r="M20" s="11" t="s">
        <v>281</v>
      </c>
      <c r="N20">
        <v>1</v>
      </c>
    </row>
    <row r="21" spans="2:14" x14ac:dyDescent="0.25">
      <c r="B21" s="4" t="s">
        <v>176</v>
      </c>
      <c r="C21">
        <v>5</v>
      </c>
      <c r="M21" s="11" t="s">
        <v>282</v>
      </c>
      <c r="N21">
        <v>2</v>
      </c>
    </row>
    <row r="22" spans="2:14" x14ac:dyDescent="0.25">
      <c r="B22" s="4" t="s">
        <v>54</v>
      </c>
      <c r="C22">
        <v>6</v>
      </c>
      <c r="M22" s="11" t="s">
        <v>283</v>
      </c>
      <c r="N22">
        <v>2</v>
      </c>
    </row>
    <row r="23" spans="2:14" x14ac:dyDescent="0.25">
      <c r="B23" s="4" t="s">
        <v>26</v>
      </c>
      <c r="C23">
        <v>6</v>
      </c>
      <c r="M23" s="11" t="s">
        <v>284</v>
      </c>
      <c r="N23">
        <v>2</v>
      </c>
    </row>
    <row r="24" spans="2:14" x14ac:dyDescent="0.25">
      <c r="B24" s="4" t="s">
        <v>12</v>
      </c>
      <c r="C24">
        <v>6</v>
      </c>
      <c r="M24" s="11" t="s">
        <v>285</v>
      </c>
      <c r="N24">
        <v>1</v>
      </c>
    </row>
    <row r="25" spans="2:14" x14ac:dyDescent="0.25">
      <c r="B25" s="4" t="s">
        <v>30</v>
      </c>
      <c r="C25">
        <v>9</v>
      </c>
      <c r="M25" s="11" t="s">
        <v>286</v>
      </c>
      <c r="N25">
        <v>1</v>
      </c>
    </row>
    <row r="26" spans="2:14" x14ac:dyDescent="0.25">
      <c r="B26" s="4" t="s">
        <v>18</v>
      </c>
      <c r="C26">
        <v>9</v>
      </c>
      <c r="M26" s="11" t="s">
        <v>287</v>
      </c>
      <c r="N26">
        <v>4</v>
      </c>
    </row>
    <row r="27" spans="2:14" x14ac:dyDescent="0.25">
      <c r="B27" s="4" t="s">
        <v>41</v>
      </c>
      <c r="C27">
        <v>10</v>
      </c>
      <c r="M27" s="4" t="s">
        <v>264</v>
      </c>
    </row>
    <row r="28" spans="2:14" x14ac:dyDescent="0.25">
      <c r="B28" s="4" t="s">
        <v>22</v>
      </c>
      <c r="C28">
        <v>12</v>
      </c>
      <c r="M28" s="11" t="s">
        <v>288</v>
      </c>
      <c r="N28">
        <v>1</v>
      </c>
    </row>
    <row r="29" spans="2:14" x14ac:dyDescent="0.25">
      <c r="B29" s="4" t="s">
        <v>230</v>
      </c>
      <c r="C29">
        <v>77</v>
      </c>
      <c r="M29" s="11" t="s">
        <v>289</v>
      </c>
      <c r="N29">
        <v>1</v>
      </c>
    </row>
    <row r="30" spans="2:14" x14ac:dyDescent="0.25">
      <c r="M30" s="11" t="s">
        <v>388</v>
      </c>
      <c r="N30">
        <v>1</v>
      </c>
    </row>
    <row r="31" spans="2:14" x14ac:dyDescent="0.25">
      <c r="M31" s="11" t="s">
        <v>290</v>
      </c>
      <c r="N31">
        <v>2</v>
      </c>
    </row>
    <row r="32" spans="2:14" x14ac:dyDescent="0.25">
      <c r="M32" s="11" t="s">
        <v>291</v>
      </c>
      <c r="N32">
        <v>2</v>
      </c>
    </row>
    <row r="33" spans="1:14" x14ac:dyDescent="0.25">
      <c r="M33" s="11" t="s">
        <v>292</v>
      </c>
      <c r="N33">
        <v>1</v>
      </c>
    </row>
    <row r="34" spans="1:14" x14ac:dyDescent="0.25">
      <c r="A34" t="s">
        <v>233</v>
      </c>
      <c r="M34" s="11" t="s">
        <v>293</v>
      </c>
      <c r="N34">
        <v>2</v>
      </c>
    </row>
    <row r="35" spans="1:14" x14ac:dyDescent="0.25">
      <c r="A35" t="s">
        <v>234</v>
      </c>
      <c r="M35" s="4" t="s">
        <v>263</v>
      </c>
    </row>
    <row r="36" spans="1:14" x14ac:dyDescent="0.25">
      <c r="M36" s="11" t="s">
        <v>294</v>
      </c>
      <c r="N36">
        <v>1</v>
      </c>
    </row>
    <row r="37" spans="1:14" x14ac:dyDescent="0.25">
      <c r="B37" s="3" t="s">
        <v>239</v>
      </c>
      <c r="C37" s="3" t="s">
        <v>238</v>
      </c>
      <c r="M37" s="11" t="s">
        <v>295</v>
      </c>
      <c r="N37">
        <v>1</v>
      </c>
    </row>
    <row r="38" spans="1:14" x14ac:dyDescent="0.25">
      <c r="B38" s="3" t="s">
        <v>229</v>
      </c>
      <c r="C38" t="s">
        <v>17</v>
      </c>
      <c r="D38" t="s">
        <v>11</v>
      </c>
      <c r="E38" t="s">
        <v>230</v>
      </c>
      <c r="M38" s="11" t="s">
        <v>296</v>
      </c>
      <c r="N38">
        <v>5</v>
      </c>
    </row>
    <row r="39" spans="1:14" x14ac:dyDescent="0.25">
      <c r="B39" s="4" t="s">
        <v>235</v>
      </c>
      <c r="C39">
        <v>9</v>
      </c>
      <c r="D39">
        <v>10</v>
      </c>
      <c r="E39">
        <v>19</v>
      </c>
      <c r="M39" s="11" t="s">
        <v>297</v>
      </c>
      <c r="N39">
        <v>1</v>
      </c>
    </row>
    <row r="40" spans="1:14" x14ac:dyDescent="0.25">
      <c r="B40" s="4" t="s">
        <v>236</v>
      </c>
      <c r="C40">
        <v>8</v>
      </c>
      <c r="D40">
        <v>8</v>
      </c>
      <c r="E40">
        <v>16</v>
      </c>
      <c r="M40" s="11" t="s">
        <v>298</v>
      </c>
      <c r="N40">
        <v>1</v>
      </c>
    </row>
    <row r="41" spans="1:14" x14ac:dyDescent="0.25">
      <c r="B41" s="4" t="s">
        <v>268</v>
      </c>
      <c r="C41">
        <v>11</v>
      </c>
      <c r="D41">
        <v>4</v>
      </c>
      <c r="E41">
        <v>15</v>
      </c>
      <c r="M41" s="4" t="s">
        <v>262</v>
      </c>
    </row>
    <row r="42" spans="1:14" x14ac:dyDescent="0.25">
      <c r="B42" s="4" t="s">
        <v>237</v>
      </c>
      <c r="C42">
        <v>5</v>
      </c>
      <c r="D42">
        <v>8</v>
      </c>
      <c r="E42">
        <v>13</v>
      </c>
      <c r="M42" s="11" t="s">
        <v>299</v>
      </c>
      <c r="N42">
        <v>2</v>
      </c>
    </row>
    <row r="43" spans="1:14" x14ac:dyDescent="0.25">
      <c r="B43" s="4" t="s">
        <v>269</v>
      </c>
      <c r="C43">
        <v>6</v>
      </c>
      <c r="D43">
        <v>4</v>
      </c>
      <c r="E43">
        <v>10</v>
      </c>
      <c r="M43" s="11" t="s">
        <v>300</v>
      </c>
      <c r="N43">
        <v>2</v>
      </c>
    </row>
    <row r="44" spans="1:14" x14ac:dyDescent="0.25">
      <c r="B44" s="4" t="s">
        <v>230</v>
      </c>
      <c r="C44">
        <v>39</v>
      </c>
      <c r="D44">
        <v>34</v>
      </c>
      <c r="E44">
        <v>73</v>
      </c>
      <c r="M44" s="11" t="s">
        <v>301</v>
      </c>
      <c r="N44">
        <v>2</v>
      </c>
    </row>
    <row r="45" spans="1:14" x14ac:dyDescent="0.25">
      <c r="M45" s="11" t="s">
        <v>302</v>
      </c>
      <c r="N45">
        <v>2</v>
      </c>
    </row>
    <row r="46" spans="1:14" x14ac:dyDescent="0.25">
      <c r="M46" s="11" t="s">
        <v>303</v>
      </c>
      <c r="N46">
        <v>1</v>
      </c>
    </row>
    <row r="47" spans="1:14" x14ac:dyDescent="0.25">
      <c r="A47" t="s">
        <v>240</v>
      </c>
      <c r="M47" s="11" t="s">
        <v>304</v>
      </c>
      <c r="N47">
        <v>1</v>
      </c>
    </row>
    <row r="48" spans="1:14" x14ac:dyDescent="0.25">
      <c r="A48" t="s">
        <v>241</v>
      </c>
      <c r="M48" s="4" t="s">
        <v>230</v>
      </c>
      <c r="N48">
        <v>62</v>
      </c>
    </row>
    <row r="50" spans="2:17" x14ac:dyDescent="0.25">
      <c r="B50" s="3" t="s">
        <v>229</v>
      </c>
      <c r="C50" t="s">
        <v>248</v>
      </c>
      <c r="D50" t="s">
        <v>249</v>
      </c>
      <c r="E50" t="s">
        <v>250</v>
      </c>
      <c r="L50" t="str">
        <f>C50</f>
        <v>Average of systolic</v>
      </c>
      <c r="M50" s="5" t="str">
        <f>E50</f>
        <v>Average of weight</v>
      </c>
      <c r="P50" t="str">
        <f>D50</f>
        <v>Average of diastolic</v>
      </c>
      <c r="Q50" t="str">
        <f>E50</f>
        <v>Average of weight</v>
      </c>
    </row>
    <row r="51" spans="2:17" x14ac:dyDescent="0.25">
      <c r="B51" s="4" t="s">
        <v>54</v>
      </c>
      <c r="C51" s="5">
        <v>109.66666666666667</v>
      </c>
      <c r="D51" s="5">
        <v>84.666666666666671</v>
      </c>
      <c r="E51" s="5">
        <v>54.4</v>
      </c>
      <c r="L51" s="5">
        <f t="shared" ref="L51:L63" si="0">C51</f>
        <v>109.66666666666667</v>
      </c>
      <c r="M51" s="5">
        <f t="shared" ref="M51:M63" si="1">E51</f>
        <v>54.4</v>
      </c>
      <c r="P51" s="5">
        <f t="shared" ref="P51:P63" si="2">D51</f>
        <v>84.666666666666671</v>
      </c>
      <c r="Q51" s="5">
        <f t="shared" ref="Q51:Q63" si="3">E51</f>
        <v>54.4</v>
      </c>
    </row>
    <row r="52" spans="2:17" x14ac:dyDescent="0.25">
      <c r="B52" s="4" t="s">
        <v>22</v>
      </c>
      <c r="C52" s="5">
        <v>127.5</v>
      </c>
      <c r="D52" s="5">
        <v>71.916666666666671</v>
      </c>
      <c r="E52" s="5">
        <v>64.99166666666666</v>
      </c>
      <c r="L52" s="5">
        <f t="shared" si="0"/>
        <v>127.5</v>
      </c>
      <c r="M52" s="5">
        <f t="shared" si="1"/>
        <v>64.99166666666666</v>
      </c>
      <c r="P52" s="5">
        <f t="shared" si="2"/>
        <v>71.916666666666671</v>
      </c>
      <c r="Q52" s="5">
        <f t="shared" si="3"/>
        <v>64.99166666666666</v>
      </c>
    </row>
    <row r="53" spans="2:17" x14ac:dyDescent="0.25">
      <c r="B53" s="4" t="s">
        <v>13</v>
      </c>
      <c r="C53" s="5">
        <v>99.2</v>
      </c>
      <c r="D53" s="5">
        <v>65.2</v>
      </c>
      <c r="E53" s="5">
        <v>69.47999999999999</v>
      </c>
      <c r="L53" s="5">
        <f t="shared" si="0"/>
        <v>99.2</v>
      </c>
      <c r="M53" s="5">
        <f t="shared" si="1"/>
        <v>69.47999999999999</v>
      </c>
      <c r="P53" s="5">
        <f t="shared" si="2"/>
        <v>65.2</v>
      </c>
      <c r="Q53" s="5">
        <f t="shared" si="3"/>
        <v>69.47999999999999</v>
      </c>
    </row>
    <row r="54" spans="2:17" x14ac:dyDescent="0.25">
      <c r="B54" s="4" t="s">
        <v>176</v>
      </c>
      <c r="C54" s="5">
        <v>117</v>
      </c>
      <c r="D54" s="5">
        <v>71.2</v>
      </c>
      <c r="E54" s="5">
        <v>55.98</v>
      </c>
      <c r="L54" s="5">
        <f t="shared" si="0"/>
        <v>117</v>
      </c>
      <c r="M54" s="5">
        <f t="shared" si="1"/>
        <v>55.98</v>
      </c>
      <c r="P54" s="5">
        <f t="shared" si="2"/>
        <v>71.2</v>
      </c>
      <c r="Q54" s="5">
        <f t="shared" si="3"/>
        <v>55.98</v>
      </c>
    </row>
    <row r="55" spans="2:17" x14ac:dyDescent="0.25">
      <c r="B55" s="4" t="s">
        <v>84</v>
      </c>
      <c r="C55" s="5">
        <v>100.25</v>
      </c>
      <c r="D55" s="5">
        <v>58.75</v>
      </c>
      <c r="E55" s="5">
        <v>71.825000000000003</v>
      </c>
      <c r="L55" s="5">
        <f t="shared" si="0"/>
        <v>100.25</v>
      </c>
      <c r="M55" s="5">
        <f t="shared" si="1"/>
        <v>71.825000000000003</v>
      </c>
      <c r="P55" s="5">
        <f t="shared" si="2"/>
        <v>58.75</v>
      </c>
      <c r="Q55" s="5">
        <f t="shared" si="3"/>
        <v>71.825000000000003</v>
      </c>
    </row>
    <row r="56" spans="2:17" x14ac:dyDescent="0.25">
      <c r="B56" s="4" t="s">
        <v>34</v>
      </c>
      <c r="C56" s="5">
        <v>143.19999999999999</v>
      </c>
      <c r="D56" s="5">
        <v>92</v>
      </c>
      <c r="E56" s="5">
        <v>74.36</v>
      </c>
      <c r="L56" s="5">
        <f t="shared" si="0"/>
        <v>143.19999999999999</v>
      </c>
      <c r="M56" s="5">
        <f t="shared" si="1"/>
        <v>74.36</v>
      </c>
      <c r="P56" s="5">
        <f t="shared" si="2"/>
        <v>92</v>
      </c>
      <c r="Q56" s="5">
        <f t="shared" si="3"/>
        <v>74.36</v>
      </c>
    </row>
    <row r="57" spans="2:17" x14ac:dyDescent="0.25">
      <c r="B57" s="4" t="s">
        <v>30</v>
      </c>
      <c r="C57" s="5">
        <v>108.55555555555556</v>
      </c>
      <c r="D57" s="5">
        <v>67.444444444444443</v>
      </c>
      <c r="E57" s="5">
        <v>40.288888888888891</v>
      </c>
      <c r="L57" s="5">
        <f t="shared" si="0"/>
        <v>108.55555555555556</v>
      </c>
      <c r="M57" s="5">
        <f t="shared" si="1"/>
        <v>40.288888888888891</v>
      </c>
      <c r="P57" s="5">
        <f t="shared" si="2"/>
        <v>67.444444444444443</v>
      </c>
      <c r="Q57" s="5">
        <f t="shared" si="3"/>
        <v>40.288888888888891</v>
      </c>
    </row>
    <row r="58" spans="2:17" x14ac:dyDescent="0.25">
      <c r="B58" s="4" t="s">
        <v>12</v>
      </c>
      <c r="C58" s="5">
        <v>112.66666666666667</v>
      </c>
      <c r="D58" s="5">
        <v>72.166666666666671</v>
      </c>
      <c r="E58" s="5">
        <v>72.2</v>
      </c>
      <c r="L58" s="5">
        <f t="shared" si="0"/>
        <v>112.66666666666667</v>
      </c>
      <c r="M58" s="5">
        <f t="shared" si="1"/>
        <v>72.2</v>
      </c>
      <c r="P58" s="5">
        <f t="shared" si="2"/>
        <v>72.166666666666671</v>
      </c>
      <c r="Q58" s="5">
        <f t="shared" si="3"/>
        <v>72.2</v>
      </c>
    </row>
    <row r="59" spans="2:17" x14ac:dyDescent="0.25">
      <c r="B59" s="4" t="s">
        <v>41</v>
      </c>
      <c r="C59" s="5">
        <v>92.4</v>
      </c>
      <c r="D59" s="5">
        <v>55.8</v>
      </c>
      <c r="E59" s="5">
        <v>90.289999999999992</v>
      </c>
      <c r="L59" s="5">
        <f t="shared" si="0"/>
        <v>92.4</v>
      </c>
      <c r="M59" s="5">
        <f t="shared" si="1"/>
        <v>90.289999999999992</v>
      </c>
      <c r="P59" s="5">
        <f t="shared" si="2"/>
        <v>55.8</v>
      </c>
      <c r="Q59" s="5">
        <f t="shared" si="3"/>
        <v>90.289999999999992</v>
      </c>
    </row>
    <row r="60" spans="2:17" x14ac:dyDescent="0.25">
      <c r="B60" s="4" t="s">
        <v>26</v>
      </c>
      <c r="C60" s="5">
        <v>111.83333333333333</v>
      </c>
      <c r="D60" s="5">
        <v>69.333333333333329</v>
      </c>
      <c r="E60" s="5">
        <v>71.13333333333334</v>
      </c>
      <c r="L60" s="5">
        <f t="shared" si="0"/>
        <v>111.83333333333333</v>
      </c>
      <c r="M60" s="5">
        <f t="shared" si="1"/>
        <v>71.13333333333334</v>
      </c>
      <c r="P60" s="5">
        <f t="shared" si="2"/>
        <v>69.333333333333329</v>
      </c>
      <c r="Q60" s="5">
        <f t="shared" si="3"/>
        <v>71.13333333333334</v>
      </c>
    </row>
    <row r="61" spans="2:17" x14ac:dyDescent="0.25">
      <c r="B61" s="4" t="s">
        <v>18</v>
      </c>
      <c r="C61" s="5">
        <v>80.333333333333329</v>
      </c>
      <c r="D61" s="5">
        <v>44.444444444444443</v>
      </c>
      <c r="E61" s="5">
        <v>58.655555555555551</v>
      </c>
      <c r="L61" s="5">
        <f t="shared" si="0"/>
        <v>80.333333333333329</v>
      </c>
      <c r="M61" s="5">
        <f t="shared" si="1"/>
        <v>58.655555555555551</v>
      </c>
      <c r="P61" s="5">
        <f t="shared" si="2"/>
        <v>44.444444444444443</v>
      </c>
      <c r="Q61" s="5">
        <f t="shared" si="3"/>
        <v>58.655555555555551</v>
      </c>
    </row>
    <row r="62" spans="2:17" x14ac:dyDescent="0.25">
      <c r="B62" s="4" t="s">
        <v>230</v>
      </c>
      <c r="C62" s="5">
        <v>108.53246753246754</v>
      </c>
      <c r="D62" s="5">
        <v>67.038961038961034</v>
      </c>
      <c r="E62" s="5">
        <v>65.533766233766244</v>
      </c>
      <c r="L62" s="5">
        <f t="shared" si="0"/>
        <v>108.53246753246754</v>
      </c>
      <c r="M62" s="5">
        <f t="shared" si="1"/>
        <v>65.533766233766244</v>
      </c>
      <c r="P62" s="5">
        <f t="shared" si="2"/>
        <v>67.038961038961034</v>
      </c>
      <c r="Q62" s="5">
        <f t="shared" si="3"/>
        <v>65.533766233766244</v>
      </c>
    </row>
    <row r="63" spans="2:17" x14ac:dyDescent="0.25">
      <c r="L63" s="5">
        <f t="shared" si="0"/>
        <v>0</v>
      </c>
      <c r="M63" s="5">
        <f t="shared" si="1"/>
        <v>0</v>
      </c>
      <c r="P63" s="5">
        <f t="shared" si="2"/>
        <v>0</v>
      </c>
      <c r="Q63" s="5">
        <f t="shared" si="3"/>
        <v>0</v>
      </c>
    </row>
    <row r="67" spans="1:4" x14ac:dyDescent="0.25">
      <c r="A67" t="s">
        <v>242</v>
      </c>
    </row>
    <row r="68" spans="1:4" x14ac:dyDescent="0.25">
      <c r="A68" t="s">
        <v>243</v>
      </c>
    </row>
    <row r="70" spans="1:4" x14ac:dyDescent="0.25">
      <c r="B70" s="3" t="s">
        <v>244</v>
      </c>
      <c r="C70" s="3" t="s">
        <v>238</v>
      </c>
    </row>
    <row r="71" spans="1:4" x14ac:dyDescent="0.25">
      <c r="B71" s="3" t="s">
        <v>229</v>
      </c>
      <c r="C71" t="s">
        <v>17</v>
      </c>
      <c r="D71" t="s">
        <v>11</v>
      </c>
    </row>
    <row r="72" spans="1:4" x14ac:dyDescent="0.25">
      <c r="B72" s="4" t="s">
        <v>54</v>
      </c>
      <c r="C72">
        <v>4</v>
      </c>
      <c r="D72">
        <v>2</v>
      </c>
    </row>
    <row r="73" spans="1:4" x14ac:dyDescent="0.25">
      <c r="B73" s="4" t="s">
        <v>22</v>
      </c>
      <c r="C73">
        <v>5</v>
      </c>
      <c r="D73">
        <v>7</v>
      </c>
    </row>
    <row r="74" spans="1:4" x14ac:dyDescent="0.25">
      <c r="B74" s="4" t="s">
        <v>13</v>
      </c>
      <c r="C74">
        <v>1</v>
      </c>
      <c r="D74">
        <v>4</v>
      </c>
    </row>
    <row r="75" spans="1:4" x14ac:dyDescent="0.25">
      <c r="B75" s="4" t="s">
        <v>176</v>
      </c>
      <c r="C75">
        <v>3</v>
      </c>
      <c r="D75">
        <v>2</v>
      </c>
    </row>
    <row r="76" spans="1:4" x14ac:dyDescent="0.25">
      <c r="B76" s="4" t="s">
        <v>84</v>
      </c>
      <c r="C76">
        <v>2</v>
      </c>
      <c r="D76">
        <v>2</v>
      </c>
    </row>
    <row r="77" spans="1:4" x14ac:dyDescent="0.25">
      <c r="B77" s="4" t="s">
        <v>34</v>
      </c>
      <c r="C77">
        <v>4</v>
      </c>
      <c r="D77">
        <v>1</v>
      </c>
    </row>
    <row r="78" spans="1:4" x14ac:dyDescent="0.25">
      <c r="B78" s="4" t="s">
        <v>30</v>
      </c>
      <c r="C78">
        <v>6</v>
      </c>
      <c r="D78">
        <v>3</v>
      </c>
    </row>
    <row r="79" spans="1:4" x14ac:dyDescent="0.25">
      <c r="B79" s="4" t="s">
        <v>12</v>
      </c>
      <c r="C79">
        <v>2</v>
      </c>
      <c r="D79">
        <v>4</v>
      </c>
    </row>
    <row r="80" spans="1:4" x14ac:dyDescent="0.25">
      <c r="B80" s="4" t="s">
        <v>41</v>
      </c>
      <c r="C80">
        <v>5</v>
      </c>
      <c r="D80">
        <v>5</v>
      </c>
    </row>
    <row r="81" spans="1:11" x14ac:dyDescent="0.25">
      <c r="B81" s="4" t="s">
        <v>26</v>
      </c>
      <c r="C81">
        <v>4</v>
      </c>
      <c r="D81">
        <v>2</v>
      </c>
    </row>
    <row r="82" spans="1:11" x14ac:dyDescent="0.25">
      <c r="B82" s="4" t="s">
        <v>18</v>
      </c>
      <c r="C82">
        <v>4</v>
      </c>
      <c r="D82">
        <v>5</v>
      </c>
    </row>
    <row r="83" spans="1:11" x14ac:dyDescent="0.25">
      <c r="B83" s="4" t="s">
        <v>230</v>
      </c>
      <c r="C83">
        <v>40</v>
      </c>
      <c r="D83">
        <v>37</v>
      </c>
    </row>
    <row r="88" spans="1:11" x14ac:dyDescent="0.25">
      <c r="A88" t="s">
        <v>251</v>
      </c>
    </row>
    <row r="93" spans="1:11" x14ac:dyDescent="0.25">
      <c r="C93" s="3" t="s">
        <v>255</v>
      </c>
      <c r="G93" s="3" t="s">
        <v>256</v>
      </c>
    </row>
    <row r="94" spans="1:11" x14ac:dyDescent="0.25">
      <c r="C94" s="4" t="s">
        <v>254</v>
      </c>
      <c r="G94" s="8">
        <v>43553</v>
      </c>
    </row>
    <row r="96" spans="1:11" x14ac:dyDescent="0.25">
      <c r="I96" t="s">
        <v>231</v>
      </c>
      <c r="J96" t="s">
        <v>258</v>
      </c>
      <c r="K96" t="s">
        <v>250</v>
      </c>
    </row>
    <row r="97" spans="2:14" x14ac:dyDescent="0.25">
      <c r="B97" t="s">
        <v>231</v>
      </c>
      <c r="C97" t="s">
        <v>258</v>
      </c>
      <c r="D97" t="s">
        <v>250</v>
      </c>
      <c r="E97" t="s">
        <v>260</v>
      </c>
      <c r="I97">
        <v>77</v>
      </c>
      <c r="J97">
        <v>61</v>
      </c>
      <c r="K97" s="5">
        <v>65.533766233766244</v>
      </c>
    </row>
    <row r="98" spans="2:14" x14ac:dyDescent="0.25">
      <c r="B98">
        <v>77</v>
      </c>
      <c r="C98">
        <v>61</v>
      </c>
      <c r="D98" s="5">
        <v>65.533766233766244</v>
      </c>
      <c r="E98">
        <v>77</v>
      </c>
    </row>
    <row r="99" spans="2:14" x14ac:dyDescent="0.25">
      <c r="F99" s="3" t="s">
        <v>229</v>
      </c>
      <c r="G99" t="s">
        <v>252</v>
      </c>
    </row>
    <row r="100" spans="2:14" x14ac:dyDescent="0.25">
      <c r="F100" s="4" t="s">
        <v>305</v>
      </c>
    </row>
    <row r="101" spans="2:14" x14ac:dyDescent="0.25">
      <c r="D101" t="s">
        <v>259</v>
      </c>
      <c r="F101" s="11" t="s">
        <v>304</v>
      </c>
      <c r="G101">
        <v>1</v>
      </c>
    </row>
    <row r="102" spans="2:14" x14ac:dyDescent="0.25">
      <c r="D102" t="str">
        <f>F100</f>
        <v>2024-12-15</v>
      </c>
      <c r="F102" s="4" t="s">
        <v>306</v>
      </c>
    </row>
    <row r="103" spans="2:14" x14ac:dyDescent="0.25">
      <c r="F103" s="11" t="s">
        <v>303</v>
      </c>
      <c r="G103">
        <v>1</v>
      </c>
    </row>
    <row r="104" spans="2:14" x14ac:dyDescent="0.25">
      <c r="F104" s="4" t="s">
        <v>307</v>
      </c>
      <c r="J104" s="3" t="s">
        <v>255</v>
      </c>
      <c r="K104" t="s">
        <v>248</v>
      </c>
      <c r="L104" t="s">
        <v>249</v>
      </c>
    </row>
    <row r="105" spans="2:14" x14ac:dyDescent="0.25">
      <c r="F105" s="11" t="s">
        <v>302</v>
      </c>
      <c r="G105">
        <v>1</v>
      </c>
      <c r="J105" s="4">
        <v>1</v>
      </c>
      <c r="K105" s="9">
        <v>141</v>
      </c>
      <c r="L105" s="9">
        <v>101</v>
      </c>
    </row>
    <row r="106" spans="2:14" x14ac:dyDescent="0.25">
      <c r="F106" s="4" t="s">
        <v>389</v>
      </c>
      <c r="J106" s="4">
        <v>2</v>
      </c>
      <c r="K106" s="9">
        <v>173</v>
      </c>
      <c r="L106" s="9">
        <v>62</v>
      </c>
      <c r="N106" t="s">
        <v>261</v>
      </c>
    </row>
    <row r="107" spans="2:14" x14ac:dyDescent="0.25">
      <c r="F107" s="11" t="s">
        <v>302</v>
      </c>
      <c r="G107">
        <v>1</v>
      </c>
      <c r="J107" s="4">
        <v>3</v>
      </c>
      <c r="K107" s="9">
        <v>179</v>
      </c>
      <c r="L107" s="9">
        <v>82</v>
      </c>
      <c r="N107" t="str">
        <f>ROUND(AVERAGE($K$105:$K$181, $K$105), 0) &amp; "/" &amp; ROUND(AVERAGE($L$105:$L$181, $L$105), 0)</f>
        <v>109/67</v>
      </c>
    </row>
    <row r="108" spans="2:14" x14ac:dyDescent="0.25">
      <c r="F108" s="4" t="s">
        <v>308</v>
      </c>
      <c r="J108" s="4">
        <v>4</v>
      </c>
      <c r="K108" s="9">
        <v>144</v>
      </c>
      <c r="L108" s="9">
        <v>85</v>
      </c>
    </row>
    <row r="109" spans="2:14" x14ac:dyDescent="0.25">
      <c r="F109" s="11" t="s">
        <v>301</v>
      </c>
      <c r="G109">
        <v>1</v>
      </c>
      <c r="J109" s="4">
        <v>5</v>
      </c>
      <c r="K109" s="9">
        <v>118</v>
      </c>
      <c r="L109" s="9">
        <v>72</v>
      </c>
    </row>
    <row r="110" spans="2:14" x14ac:dyDescent="0.25">
      <c r="F110" s="4" t="s">
        <v>309</v>
      </c>
      <c r="J110" s="4">
        <v>6</v>
      </c>
      <c r="K110" s="9">
        <v>134</v>
      </c>
      <c r="L110" s="9">
        <v>109</v>
      </c>
    </row>
    <row r="111" spans="2:14" x14ac:dyDescent="0.25">
      <c r="F111" s="11" t="s">
        <v>301</v>
      </c>
      <c r="G111">
        <v>1</v>
      </c>
      <c r="J111" s="4">
        <v>7</v>
      </c>
      <c r="K111" s="9">
        <v>138</v>
      </c>
      <c r="L111" s="9">
        <v>90</v>
      </c>
    </row>
    <row r="112" spans="2:14" x14ac:dyDescent="0.25">
      <c r="F112" s="4" t="s">
        <v>310</v>
      </c>
      <c r="J112" s="4">
        <v>8</v>
      </c>
      <c r="K112" s="9">
        <v>142</v>
      </c>
      <c r="L112" s="9">
        <v>68</v>
      </c>
    </row>
    <row r="113" spans="6:12" x14ac:dyDescent="0.25">
      <c r="F113" s="11" t="s">
        <v>300</v>
      </c>
      <c r="G113">
        <v>1</v>
      </c>
      <c r="J113" s="4">
        <v>9</v>
      </c>
      <c r="K113" s="9">
        <v>103</v>
      </c>
      <c r="L113" s="9">
        <v>60</v>
      </c>
    </row>
    <row r="114" spans="6:12" x14ac:dyDescent="0.25">
      <c r="F114" s="4" t="s">
        <v>311</v>
      </c>
      <c r="J114" s="4">
        <v>10</v>
      </c>
      <c r="K114" s="9">
        <v>174</v>
      </c>
      <c r="L114" s="9">
        <v>82</v>
      </c>
    </row>
    <row r="115" spans="6:12" x14ac:dyDescent="0.25">
      <c r="F115" s="11" t="s">
        <v>300</v>
      </c>
      <c r="G115">
        <v>1</v>
      </c>
      <c r="J115" s="4">
        <v>11</v>
      </c>
      <c r="K115" s="9">
        <v>108</v>
      </c>
      <c r="L115" s="9">
        <v>70</v>
      </c>
    </row>
    <row r="116" spans="6:12" x14ac:dyDescent="0.25">
      <c r="F116" s="4" t="s">
        <v>312</v>
      </c>
      <c r="J116" s="4">
        <v>12</v>
      </c>
      <c r="K116" s="9">
        <v>115</v>
      </c>
      <c r="L116" s="9">
        <v>105</v>
      </c>
    </row>
    <row r="117" spans="6:12" x14ac:dyDescent="0.25">
      <c r="F117" s="11" t="s">
        <v>299</v>
      </c>
      <c r="G117">
        <v>1</v>
      </c>
      <c r="J117" s="4">
        <v>13</v>
      </c>
      <c r="K117" s="9">
        <v>146</v>
      </c>
      <c r="L117" s="9">
        <v>79</v>
      </c>
    </row>
    <row r="118" spans="6:12" x14ac:dyDescent="0.25">
      <c r="F118" s="4" t="s">
        <v>313</v>
      </c>
      <c r="J118" s="4">
        <v>14</v>
      </c>
      <c r="K118" s="9">
        <v>0</v>
      </c>
      <c r="L118" s="9">
        <v>0</v>
      </c>
    </row>
    <row r="119" spans="6:12" x14ac:dyDescent="0.25">
      <c r="F119" s="11" t="s">
        <v>299</v>
      </c>
      <c r="G119">
        <v>1</v>
      </c>
      <c r="J119" s="4">
        <v>15</v>
      </c>
      <c r="K119" s="9">
        <v>121</v>
      </c>
      <c r="L119" s="9">
        <v>64</v>
      </c>
    </row>
    <row r="120" spans="6:12" x14ac:dyDescent="0.25">
      <c r="F120" s="4" t="s">
        <v>314</v>
      </c>
      <c r="J120" s="4">
        <v>16</v>
      </c>
      <c r="K120" s="9">
        <v>0</v>
      </c>
      <c r="L120" s="9">
        <v>0</v>
      </c>
    </row>
    <row r="121" spans="6:12" x14ac:dyDescent="0.25">
      <c r="F121" s="11" t="s">
        <v>298</v>
      </c>
      <c r="G121">
        <v>1</v>
      </c>
      <c r="J121" s="4">
        <v>17</v>
      </c>
      <c r="K121" s="9">
        <v>127</v>
      </c>
      <c r="L121" s="9">
        <v>97</v>
      </c>
    </row>
    <row r="122" spans="6:12" x14ac:dyDescent="0.25">
      <c r="F122" s="4" t="s">
        <v>315</v>
      </c>
      <c r="J122" s="4">
        <v>18</v>
      </c>
      <c r="K122" s="9">
        <v>170</v>
      </c>
      <c r="L122" s="9">
        <v>98</v>
      </c>
    </row>
    <row r="123" spans="6:12" x14ac:dyDescent="0.25">
      <c r="F123" s="11" t="s">
        <v>297</v>
      </c>
      <c r="G123">
        <v>1</v>
      </c>
      <c r="J123" s="4">
        <v>19</v>
      </c>
      <c r="K123" s="9">
        <v>0</v>
      </c>
      <c r="L123" s="9">
        <v>0</v>
      </c>
    </row>
    <row r="124" spans="6:12" x14ac:dyDescent="0.25">
      <c r="F124" s="4" t="s">
        <v>316</v>
      </c>
      <c r="J124" s="4">
        <v>20</v>
      </c>
      <c r="K124" s="9">
        <v>111</v>
      </c>
      <c r="L124" s="9">
        <v>60</v>
      </c>
    </row>
    <row r="125" spans="6:12" x14ac:dyDescent="0.25">
      <c r="F125" s="11" t="s">
        <v>295</v>
      </c>
      <c r="G125">
        <v>1</v>
      </c>
      <c r="J125" s="4">
        <v>21</v>
      </c>
      <c r="K125" s="9">
        <v>160</v>
      </c>
      <c r="L125" s="9">
        <v>76</v>
      </c>
    </row>
    <row r="126" spans="6:12" x14ac:dyDescent="0.25">
      <c r="F126" s="4" t="s">
        <v>390</v>
      </c>
      <c r="J126" s="4">
        <v>22</v>
      </c>
      <c r="K126" s="9">
        <v>123</v>
      </c>
      <c r="L126" s="9">
        <v>69</v>
      </c>
    </row>
    <row r="127" spans="6:12" x14ac:dyDescent="0.25">
      <c r="F127" s="11" t="s">
        <v>296</v>
      </c>
      <c r="G127">
        <v>1</v>
      </c>
      <c r="J127" s="4">
        <v>23</v>
      </c>
      <c r="K127" s="9">
        <v>0</v>
      </c>
      <c r="L127" s="9">
        <v>0</v>
      </c>
    </row>
    <row r="128" spans="6:12" x14ac:dyDescent="0.25">
      <c r="F128" s="4" t="s">
        <v>317</v>
      </c>
      <c r="J128" s="4">
        <v>24</v>
      </c>
      <c r="K128" s="9">
        <v>152</v>
      </c>
      <c r="L128" s="9">
        <v>82</v>
      </c>
    </row>
    <row r="129" spans="6:12" x14ac:dyDescent="0.25">
      <c r="F129" s="11" t="s">
        <v>296</v>
      </c>
      <c r="G129">
        <v>1</v>
      </c>
      <c r="J129" s="4">
        <v>25</v>
      </c>
      <c r="K129" s="9">
        <v>140</v>
      </c>
      <c r="L129" s="9">
        <v>70</v>
      </c>
    </row>
    <row r="130" spans="6:12" x14ac:dyDescent="0.25">
      <c r="F130" s="4" t="s">
        <v>318</v>
      </c>
      <c r="J130" s="4">
        <v>26</v>
      </c>
      <c r="K130" s="9">
        <v>143</v>
      </c>
      <c r="L130" s="9">
        <v>74</v>
      </c>
    </row>
    <row r="131" spans="6:12" x14ac:dyDescent="0.25">
      <c r="F131" s="11" t="s">
        <v>296</v>
      </c>
      <c r="G131">
        <v>2</v>
      </c>
      <c r="J131" s="4">
        <v>27</v>
      </c>
      <c r="K131" s="9">
        <v>118</v>
      </c>
      <c r="L131" s="9">
        <v>85</v>
      </c>
    </row>
    <row r="132" spans="6:12" x14ac:dyDescent="0.25">
      <c r="F132" s="4" t="s">
        <v>319</v>
      </c>
      <c r="J132" s="4">
        <v>28</v>
      </c>
      <c r="K132" s="9">
        <v>0</v>
      </c>
      <c r="L132" s="9">
        <v>0</v>
      </c>
    </row>
    <row r="133" spans="6:12" x14ac:dyDescent="0.25">
      <c r="F133" s="11" t="s">
        <v>296</v>
      </c>
      <c r="G133">
        <v>1</v>
      </c>
      <c r="J133" s="4">
        <v>29</v>
      </c>
      <c r="K133" s="9">
        <v>133</v>
      </c>
      <c r="L133" s="9">
        <v>97</v>
      </c>
    </row>
    <row r="134" spans="6:12" x14ac:dyDescent="0.25">
      <c r="F134" s="4" t="s">
        <v>320</v>
      </c>
      <c r="J134" s="4">
        <v>30</v>
      </c>
      <c r="K134" s="9">
        <v>0</v>
      </c>
      <c r="L134" s="9">
        <v>0</v>
      </c>
    </row>
    <row r="135" spans="6:12" x14ac:dyDescent="0.25">
      <c r="F135" s="11" t="s">
        <v>294</v>
      </c>
      <c r="G135">
        <v>1</v>
      </c>
      <c r="J135" s="4">
        <v>31</v>
      </c>
      <c r="K135" s="9">
        <v>176</v>
      </c>
      <c r="L135" s="9">
        <v>81</v>
      </c>
    </row>
    <row r="136" spans="6:12" x14ac:dyDescent="0.25">
      <c r="F136" s="4" t="s">
        <v>321</v>
      </c>
      <c r="J136" s="4">
        <v>32</v>
      </c>
      <c r="K136" s="9">
        <v>156</v>
      </c>
      <c r="L136" s="9">
        <v>64</v>
      </c>
    </row>
    <row r="137" spans="6:12" x14ac:dyDescent="0.25">
      <c r="F137" s="11" t="s">
        <v>293</v>
      </c>
      <c r="G137">
        <v>1</v>
      </c>
      <c r="J137" s="4">
        <v>33</v>
      </c>
      <c r="K137" s="9">
        <v>103</v>
      </c>
      <c r="L137" s="9">
        <v>75</v>
      </c>
    </row>
    <row r="138" spans="6:12" x14ac:dyDescent="0.25">
      <c r="F138" s="4" t="s">
        <v>322</v>
      </c>
      <c r="J138" s="4">
        <v>34</v>
      </c>
      <c r="K138" s="9">
        <v>128</v>
      </c>
      <c r="L138" s="9">
        <v>90</v>
      </c>
    </row>
    <row r="139" spans="6:12" x14ac:dyDescent="0.25">
      <c r="F139" s="11" t="s">
        <v>293</v>
      </c>
      <c r="G139">
        <v>1</v>
      </c>
      <c r="J139" s="4">
        <v>35</v>
      </c>
      <c r="K139" s="9">
        <v>111</v>
      </c>
      <c r="L139" s="9">
        <v>91</v>
      </c>
    </row>
    <row r="140" spans="6:12" x14ac:dyDescent="0.25">
      <c r="F140" s="4" t="s">
        <v>323</v>
      </c>
      <c r="J140" s="4">
        <v>36</v>
      </c>
      <c r="K140" s="9">
        <v>144</v>
      </c>
      <c r="L140" s="9">
        <v>63</v>
      </c>
    </row>
    <row r="141" spans="6:12" x14ac:dyDescent="0.25">
      <c r="F141" s="11" t="s">
        <v>292</v>
      </c>
      <c r="G141">
        <v>1</v>
      </c>
      <c r="J141" s="4">
        <v>37</v>
      </c>
      <c r="K141" s="9">
        <v>0</v>
      </c>
      <c r="L141" s="9">
        <v>0</v>
      </c>
    </row>
    <row r="142" spans="6:12" x14ac:dyDescent="0.25">
      <c r="F142" s="4" t="s">
        <v>324</v>
      </c>
      <c r="J142" s="4">
        <v>38</v>
      </c>
      <c r="K142" s="9">
        <v>144</v>
      </c>
      <c r="L142" s="9">
        <v>61</v>
      </c>
    </row>
    <row r="143" spans="6:12" x14ac:dyDescent="0.25">
      <c r="F143" s="11" t="s">
        <v>291</v>
      </c>
      <c r="G143">
        <v>1</v>
      </c>
      <c r="J143" s="4">
        <v>39</v>
      </c>
      <c r="K143" s="9">
        <v>118</v>
      </c>
      <c r="L143" s="9">
        <v>66</v>
      </c>
    </row>
    <row r="144" spans="6:12" x14ac:dyDescent="0.25">
      <c r="F144" s="4" t="s">
        <v>325</v>
      </c>
      <c r="J144" s="4">
        <v>40</v>
      </c>
      <c r="K144" s="9">
        <v>0</v>
      </c>
      <c r="L144" s="9">
        <v>0</v>
      </c>
    </row>
    <row r="145" spans="6:12" x14ac:dyDescent="0.25">
      <c r="F145" s="11" t="s">
        <v>291</v>
      </c>
      <c r="G145">
        <v>1</v>
      </c>
      <c r="J145" s="4">
        <v>41</v>
      </c>
      <c r="K145" s="9">
        <v>159</v>
      </c>
      <c r="L145" s="9">
        <v>81</v>
      </c>
    </row>
    <row r="146" spans="6:12" x14ac:dyDescent="0.25">
      <c r="F146" s="4" t="s">
        <v>326</v>
      </c>
      <c r="J146" s="4">
        <v>42</v>
      </c>
      <c r="K146" s="9">
        <v>0</v>
      </c>
      <c r="L146" s="9">
        <v>0</v>
      </c>
    </row>
    <row r="147" spans="6:12" x14ac:dyDescent="0.25">
      <c r="F147" s="11" t="s">
        <v>290</v>
      </c>
      <c r="G147">
        <v>1</v>
      </c>
      <c r="J147" s="4">
        <v>43</v>
      </c>
      <c r="K147" s="9">
        <v>110</v>
      </c>
      <c r="L147" s="9">
        <v>81</v>
      </c>
    </row>
    <row r="148" spans="6:12" x14ac:dyDescent="0.25">
      <c r="F148" s="4" t="s">
        <v>327</v>
      </c>
      <c r="J148" s="4">
        <v>44</v>
      </c>
      <c r="K148" s="9">
        <v>139</v>
      </c>
      <c r="L148" s="9">
        <v>83</v>
      </c>
    </row>
    <row r="149" spans="6:12" x14ac:dyDescent="0.25">
      <c r="F149" s="11" t="s">
        <v>290</v>
      </c>
      <c r="G149">
        <v>1</v>
      </c>
      <c r="J149" s="4">
        <v>45</v>
      </c>
      <c r="K149" s="9">
        <v>113</v>
      </c>
      <c r="L149" s="9">
        <v>85</v>
      </c>
    </row>
    <row r="150" spans="6:12" x14ac:dyDescent="0.25">
      <c r="F150" s="4" t="s">
        <v>391</v>
      </c>
      <c r="J150" s="4">
        <v>46</v>
      </c>
      <c r="K150" s="9">
        <v>153</v>
      </c>
      <c r="L150" s="9">
        <v>87</v>
      </c>
    </row>
    <row r="151" spans="6:12" x14ac:dyDescent="0.25">
      <c r="F151" s="11" t="s">
        <v>388</v>
      </c>
      <c r="G151">
        <v>1</v>
      </c>
      <c r="J151" s="4">
        <v>47</v>
      </c>
      <c r="K151" s="9">
        <v>128</v>
      </c>
      <c r="L151" s="9">
        <v>93</v>
      </c>
    </row>
    <row r="152" spans="6:12" x14ac:dyDescent="0.25">
      <c r="F152" s="4" t="s">
        <v>328</v>
      </c>
      <c r="J152" s="4">
        <v>48</v>
      </c>
      <c r="K152" s="9">
        <v>0</v>
      </c>
      <c r="L152" s="9">
        <v>0</v>
      </c>
    </row>
    <row r="153" spans="6:12" x14ac:dyDescent="0.25">
      <c r="F153" s="11" t="s">
        <v>289</v>
      </c>
      <c r="G153">
        <v>1</v>
      </c>
      <c r="J153" s="4">
        <v>49</v>
      </c>
      <c r="K153" s="9">
        <v>0</v>
      </c>
      <c r="L153" s="9">
        <v>0</v>
      </c>
    </row>
    <row r="154" spans="6:12" x14ac:dyDescent="0.25">
      <c r="F154" s="4" t="s">
        <v>329</v>
      </c>
      <c r="J154" s="4">
        <v>50</v>
      </c>
      <c r="K154" s="9">
        <v>0</v>
      </c>
      <c r="L154" s="9">
        <v>0</v>
      </c>
    </row>
    <row r="155" spans="6:12" x14ac:dyDescent="0.25">
      <c r="F155" s="11" t="s">
        <v>288</v>
      </c>
      <c r="G155">
        <v>1</v>
      </c>
      <c r="J155" s="4">
        <v>51</v>
      </c>
      <c r="K155" s="9">
        <v>145</v>
      </c>
      <c r="L155" s="9">
        <v>89</v>
      </c>
    </row>
    <row r="156" spans="6:12" x14ac:dyDescent="0.25">
      <c r="F156" s="4" t="s">
        <v>330</v>
      </c>
      <c r="J156" s="4">
        <v>52</v>
      </c>
      <c r="K156" s="9">
        <v>160</v>
      </c>
      <c r="L156" s="9">
        <v>100</v>
      </c>
    </row>
    <row r="157" spans="6:12" x14ac:dyDescent="0.25">
      <c r="F157" s="11" t="s">
        <v>287</v>
      </c>
      <c r="G157">
        <v>2</v>
      </c>
      <c r="J157" s="4">
        <v>53</v>
      </c>
      <c r="K157" s="9">
        <v>165</v>
      </c>
      <c r="L157" s="9">
        <v>95</v>
      </c>
    </row>
    <row r="158" spans="6:12" x14ac:dyDescent="0.25">
      <c r="F158" s="4" t="s">
        <v>331</v>
      </c>
      <c r="J158" s="4">
        <v>54</v>
      </c>
      <c r="K158" s="9">
        <v>0</v>
      </c>
      <c r="L158" s="9">
        <v>0</v>
      </c>
    </row>
    <row r="159" spans="6:12" x14ac:dyDescent="0.25">
      <c r="F159" s="11" t="s">
        <v>287</v>
      </c>
      <c r="G159">
        <v>1</v>
      </c>
      <c r="J159" s="4">
        <v>55</v>
      </c>
      <c r="K159" s="9">
        <v>114</v>
      </c>
      <c r="L159" s="9">
        <v>93</v>
      </c>
    </row>
    <row r="160" spans="6:12" x14ac:dyDescent="0.25">
      <c r="F160" s="4" t="s">
        <v>332</v>
      </c>
      <c r="J160" s="4">
        <v>56</v>
      </c>
      <c r="K160" s="9">
        <v>148</v>
      </c>
      <c r="L160" s="9">
        <v>103</v>
      </c>
    </row>
    <row r="161" spans="6:12" x14ac:dyDescent="0.25">
      <c r="F161" s="11" t="s">
        <v>287</v>
      </c>
      <c r="G161">
        <v>1</v>
      </c>
      <c r="J161" s="4">
        <v>57</v>
      </c>
      <c r="K161" s="9">
        <v>153</v>
      </c>
      <c r="L161" s="9">
        <v>91</v>
      </c>
    </row>
    <row r="162" spans="6:12" x14ac:dyDescent="0.25">
      <c r="F162" s="4" t="s">
        <v>333</v>
      </c>
      <c r="J162" s="4">
        <v>58</v>
      </c>
      <c r="K162" s="9">
        <v>172</v>
      </c>
      <c r="L162" s="9">
        <v>109</v>
      </c>
    </row>
    <row r="163" spans="6:12" x14ac:dyDescent="0.25">
      <c r="F163" s="11" t="s">
        <v>286</v>
      </c>
      <c r="G163">
        <v>1</v>
      </c>
      <c r="J163" s="4">
        <v>59</v>
      </c>
      <c r="K163" s="9">
        <v>114</v>
      </c>
      <c r="L163" s="9">
        <v>71</v>
      </c>
    </row>
    <row r="164" spans="6:12" x14ac:dyDescent="0.25">
      <c r="F164" s="4" t="s">
        <v>334</v>
      </c>
      <c r="J164" s="4">
        <v>60</v>
      </c>
      <c r="K164" s="9">
        <v>145</v>
      </c>
      <c r="L164" s="9">
        <v>107</v>
      </c>
    </row>
    <row r="165" spans="6:12" x14ac:dyDescent="0.25">
      <c r="F165" s="11" t="s">
        <v>285</v>
      </c>
      <c r="G165">
        <v>1</v>
      </c>
      <c r="J165" s="4">
        <v>61</v>
      </c>
      <c r="K165" s="9">
        <v>0</v>
      </c>
      <c r="L165" s="9">
        <v>0</v>
      </c>
    </row>
    <row r="166" spans="6:12" x14ac:dyDescent="0.25">
      <c r="F166" s="4" t="s">
        <v>335</v>
      </c>
      <c r="J166" s="4">
        <v>62</v>
      </c>
      <c r="K166" s="9">
        <v>125</v>
      </c>
      <c r="L166" s="9">
        <v>108</v>
      </c>
    </row>
    <row r="167" spans="6:12" x14ac:dyDescent="0.25">
      <c r="F167" s="11" t="s">
        <v>284</v>
      </c>
      <c r="G167">
        <v>1</v>
      </c>
      <c r="J167" s="4">
        <v>63</v>
      </c>
      <c r="K167" s="9">
        <v>120</v>
      </c>
      <c r="L167" s="9">
        <v>69</v>
      </c>
    </row>
    <row r="168" spans="6:12" x14ac:dyDescent="0.25">
      <c r="F168" s="4" t="s">
        <v>336</v>
      </c>
      <c r="J168" s="4">
        <v>64</v>
      </c>
      <c r="K168" s="9">
        <v>123</v>
      </c>
      <c r="L168" s="9">
        <v>92</v>
      </c>
    </row>
    <row r="169" spans="6:12" x14ac:dyDescent="0.25">
      <c r="F169" s="11" t="s">
        <v>284</v>
      </c>
      <c r="G169">
        <v>1</v>
      </c>
      <c r="J169" s="4">
        <v>65</v>
      </c>
      <c r="K169" s="9">
        <v>0</v>
      </c>
      <c r="L169" s="9">
        <v>0</v>
      </c>
    </row>
    <row r="170" spans="6:12" x14ac:dyDescent="0.25">
      <c r="F170" s="4" t="s">
        <v>337</v>
      </c>
      <c r="J170" s="4">
        <v>66</v>
      </c>
      <c r="K170" s="9">
        <v>175</v>
      </c>
      <c r="L170" s="9">
        <v>86</v>
      </c>
    </row>
    <row r="171" spans="6:12" x14ac:dyDescent="0.25">
      <c r="F171" s="11" t="s">
        <v>283</v>
      </c>
      <c r="G171">
        <v>1</v>
      </c>
      <c r="J171" s="4">
        <v>67</v>
      </c>
      <c r="K171" s="9">
        <v>176</v>
      </c>
      <c r="L171" s="9">
        <v>84</v>
      </c>
    </row>
    <row r="172" spans="6:12" x14ac:dyDescent="0.25">
      <c r="F172" s="4" t="s">
        <v>338</v>
      </c>
      <c r="J172" s="4">
        <v>68</v>
      </c>
      <c r="K172" s="9">
        <v>119</v>
      </c>
      <c r="L172" s="9">
        <v>62</v>
      </c>
    </row>
    <row r="173" spans="6:12" x14ac:dyDescent="0.25">
      <c r="F173" s="11" t="s">
        <v>283</v>
      </c>
      <c r="G173">
        <v>1</v>
      </c>
      <c r="J173" s="4">
        <v>69</v>
      </c>
      <c r="K173" s="9">
        <v>0</v>
      </c>
      <c r="L173" s="9">
        <v>0</v>
      </c>
    </row>
    <row r="174" spans="6:12" x14ac:dyDescent="0.25">
      <c r="F174" s="4" t="s">
        <v>339</v>
      </c>
      <c r="J174" s="4">
        <v>70</v>
      </c>
      <c r="K174" s="9">
        <v>97</v>
      </c>
      <c r="L174" s="9">
        <v>100</v>
      </c>
    </row>
    <row r="175" spans="6:12" x14ac:dyDescent="0.25">
      <c r="F175" s="11" t="s">
        <v>282</v>
      </c>
      <c r="G175">
        <v>1</v>
      </c>
      <c r="J175" s="4">
        <v>71</v>
      </c>
      <c r="K175" s="9">
        <v>103</v>
      </c>
      <c r="L175" s="9">
        <v>82</v>
      </c>
    </row>
    <row r="176" spans="6:12" x14ac:dyDescent="0.25">
      <c r="F176" s="4" t="s">
        <v>340</v>
      </c>
      <c r="J176" s="4">
        <v>72</v>
      </c>
      <c r="K176" s="9">
        <v>115</v>
      </c>
      <c r="L176" s="9">
        <v>100</v>
      </c>
    </row>
    <row r="177" spans="6:12" x14ac:dyDescent="0.25">
      <c r="F177" s="11" t="s">
        <v>282</v>
      </c>
      <c r="G177">
        <v>1</v>
      </c>
      <c r="J177" s="4">
        <v>73</v>
      </c>
      <c r="K177" s="9">
        <v>126</v>
      </c>
      <c r="L177" s="9">
        <v>84</v>
      </c>
    </row>
    <row r="178" spans="6:12" x14ac:dyDescent="0.25">
      <c r="F178" s="4" t="s">
        <v>341</v>
      </c>
      <c r="J178" s="4">
        <v>74</v>
      </c>
      <c r="K178" s="9">
        <v>141</v>
      </c>
      <c r="L178" s="9">
        <v>99</v>
      </c>
    </row>
    <row r="179" spans="6:12" x14ac:dyDescent="0.25">
      <c r="F179" s="11" t="s">
        <v>281</v>
      </c>
      <c r="G179">
        <v>1</v>
      </c>
      <c r="J179" s="4">
        <v>75</v>
      </c>
      <c r="K179" s="9">
        <v>154</v>
      </c>
      <c r="L179" s="9">
        <v>110</v>
      </c>
    </row>
    <row r="180" spans="6:12" x14ac:dyDescent="0.25">
      <c r="F180" s="4" t="s">
        <v>392</v>
      </c>
      <c r="J180" s="4">
        <v>76</v>
      </c>
      <c r="K180" s="9">
        <v>142</v>
      </c>
      <c r="L180" s="9">
        <v>94</v>
      </c>
    </row>
    <row r="181" spans="6:12" x14ac:dyDescent="0.25">
      <c r="F181" s="11" t="s">
        <v>387</v>
      </c>
      <c r="G181">
        <v>1</v>
      </c>
      <c r="J181" s="4">
        <v>77</v>
      </c>
      <c r="K181" s="9">
        <v>130</v>
      </c>
      <c r="L181" s="9">
        <v>96</v>
      </c>
    </row>
    <row r="182" spans="6:12" x14ac:dyDescent="0.25">
      <c r="F182" s="4" t="s">
        <v>342</v>
      </c>
    </row>
    <row r="183" spans="6:12" x14ac:dyDescent="0.25">
      <c r="F183" s="11" t="s">
        <v>280</v>
      </c>
      <c r="G183">
        <v>1</v>
      </c>
    </row>
    <row r="184" spans="6:12" x14ac:dyDescent="0.25">
      <c r="F184" s="4" t="s">
        <v>343</v>
      </c>
    </row>
    <row r="185" spans="6:12" x14ac:dyDescent="0.25">
      <c r="F185" s="11" t="s">
        <v>280</v>
      </c>
      <c r="G185">
        <v>1</v>
      </c>
    </row>
    <row r="186" spans="6:12" x14ac:dyDescent="0.25">
      <c r="F186" s="4" t="s">
        <v>344</v>
      </c>
    </row>
    <row r="187" spans="6:12" x14ac:dyDescent="0.25">
      <c r="F187" s="11" t="s">
        <v>280</v>
      </c>
      <c r="G187">
        <v>1</v>
      </c>
    </row>
    <row r="188" spans="6:12" x14ac:dyDescent="0.25">
      <c r="F188" s="4" t="s">
        <v>345</v>
      </c>
    </row>
    <row r="189" spans="6:12" x14ac:dyDescent="0.25">
      <c r="F189" s="11" t="s">
        <v>279</v>
      </c>
      <c r="G189">
        <v>1</v>
      </c>
    </row>
    <row r="190" spans="6:12" x14ac:dyDescent="0.25">
      <c r="F190" s="4" t="s">
        <v>346</v>
      </c>
    </row>
    <row r="191" spans="6:12" x14ac:dyDescent="0.25">
      <c r="F191" s="11" t="s">
        <v>279</v>
      </c>
      <c r="G191">
        <v>1</v>
      </c>
    </row>
    <row r="192" spans="6:12" x14ac:dyDescent="0.25">
      <c r="F192" s="4" t="s">
        <v>347</v>
      </c>
    </row>
    <row r="193" spans="6:7" x14ac:dyDescent="0.25">
      <c r="F193" s="11" t="s">
        <v>278</v>
      </c>
      <c r="G193">
        <v>1</v>
      </c>
    </row>
    <row r="194" spans="6:7" x14ac:dyDescent="0.25">
      <c r="F194" s="4" t="s">
        <v>393</v>
      </c>
    </row>
    <row r="195" spans="6:7" x14ac:dyDescent="0.25">
      <c r="F195" s="11" t="s">
        <v>386</v>
      </c>
      <c r="G195">
        <v>1</v>
      </c>
    </row>
    <row r="196" spans="6:7" x14ac:dyDescent="0.25">
      <c r="F196" s="4" t="s">
        <v>348</v>
      </c>
    </row>
    <row r="197" spans="6:7" x14ac:dyDescent="0.25">
      <c r="F197" s="11" t="s">
        <v>277</v>
      </c>
      <c r="G197">
        <v>1</v>
      </c>
    </row>
    <row r="198" spans="6:7" x14ac:dyDescent="0.25">
      <c r="F198" s="4" t="s">
        <v>349</v>
      </c>
    </row>
    <row r="199" spans="6:7" x14ac:dyDescent="0.25">
      <c r="F199" s="11" t="s">
        <v>276</v>
      </c>
      <c r="G199">
        <v>1</v>
      </c>
    </row>
    <row r="200" spans="6:7" x14ac:dyDescent="0.25">
      <c r="F200" s="4" t="s">
        <v>350</v>
      </c>
    </row>
    <row r="201" spans="6:7" x14ac:dyDescent="0.25">
      <c r="F201" s="11" t="s">
        <v>275</v>
      </c>
      <c r="G201">
        <v>1</v>
      </c>
    </row>
    <row r="202" spans="6:7" x14ac:dyDescent="0.25">
      <c r="F202" s="4" t="s">
        <v>351</v>
      </c>
    </row>
    <row r="203" spans="6:7" x14ac:dyDescent="0.25">
      <c r="F203" s="11" t="s">
        <v>275</v>
      </c>
      <c r="G203">
        <v>1</v>
      </c>
    </row>
    <row r="204" spans="6:7" x14ac:dyDescent="0.25">
      <c r="F204" s="4" t="s">
        <v>352</v>
      </c>
    </row>
    <row r="205" spans="6:7" x14ac:dyDescent="0.25">
      <c r="F205" s="11" t="s">
        <v>274</v>
      </c>
      <c r="G205">
        <v>1</v>
      </c>
    </row>
    <row r="206" spans="6:7" x14ac:dyDescent="0.25">
      <c r="F206" s="4" t="s">
        <v>353</v>
      </c>
    </row>
    <row r="207" spans="6:7" x14ac:dyDescent="0.25">
      <c r="F207" s="11" t="s">
        <v>273</v>
      </c>
      <c r="G207">
        <v>1</v>
      </c>
    </row>
    <row r="208" spans="6:7" x14ac:dyDescent="0.25">
      <c r="F208" s="4" t="s">
        <v>354</v>
      </c>
    </row>
    <row r="209" spans="6:7" x14ac:dyDescent="0.25">
      <c r="F209" s="11" t="s">
        <v>272</v>
      </c>
      <c r="G209">
        <v>1</v>
      </c>
    </row>
    <row r="210" spans="6:7" x14ac:dyDescent="0.25">
      <c r="F210" s="4" t="s">
        <v>355</v>
      </c>
    </row>
    <row r="211" spans="6:7" x14ac:dyDescent="0.25">
      <c r="F211" s="11" t="s">
        <v>272</v>
      </c>
      <c r="G211">
        <v>1</v>
      </c>
    </row>
    <row r="212" spans="6:7" x14ac:dyDescent="0.25">
      <c r="F212" s="4" t="s">
        <v>356</v>
      </c>
    </row>
    <row r="213" spans="6:7" x14ac:dyDescent="0.25">
      <c r="F213" s="11" t="s">
        <v>271</v>
      </c>
      <c r="G213">
        <v>1</v>
      </c>
    </row>
    <row r="214" spans="6:7" x14ac:dyDescent="0.25">
      <c r="F214" s="4" t="s">
        <v>357</v>
      </c>
    </row>
    <row r="215" spans="6:7" x14ac:dyDescent="0.25">
      <c r="F215" s="11" t="s">
        <v>271</v>
      </c>
      <c r="G215">
        <v>1</v>
      </c>
    </row>
    <row r="216" spans="6:7" x14ac:dyDescent="0.25">
      <c r="F216" s="4" t="s">
        <v>358</v>
      </c>
    </row>
    <row r="217" spans="6:7" x14ac:dyDescent="0.25">
      <c r="F217" s="11" t="s">
        <v>271</v>
      </c>
      <c r="G217">
        <v>1</v>
      </c>
    </row>
    <row r="218" spans="6:7" x14ac:dyDescent="0.25">
      <c r="F218" s="4" t="s">
        <v>359</v>
      </c>
    </row>
    <row r="219" spans="6:7" x14ac:dyDescent="0.25">
      <c r="F219" s="11" t="s">
        <v>270</v>
      </c>
      <c r="G219">
        <v>1</v>
      </c>
    </row>
    <row r="220" spans="6:7" x14ac:dyDescent="0.25">
      <c r="F220" s="4" t="s">
        <v>230</v>
      </c>
      <c r="G220">
        <v>62</v>
      </c>
    </row>
  </sheetData>
  <pageMargins left="0.7" right="0.7" top="0.75" bottom="0.75" header="0.3" footer="0.3"/>
  <drawing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A109B-2F17-44E8-A580-AE2A21737A31}">
  <sheetPr codeName="Sheet4"/>
  <dimension ref="A1"/>
  <sheetViews>
    <sheetView showGridLines="0" topLeftCell="A5" workbookViewId="0">
      <selection activeCell="A3" sqref="A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A14E1-0E05-4B76-B4F7-91426014B2A6}">
  <sheetPr codeName="Sheet5"/>
  <dimension ref="S38:X38"/>
  <sheetViews>
    <sheetView showGridLines="0" showRowColHeaders="0" tabSelected="1" zoomScale="90" zoomScaleNormal="90" workbookViewId="0">
      <selection activeCell="V27" sqref="V27"/>
    </sheetView>
  </sheetViews>
  <sheetFormatPr defaultRowHeight="15" x14ac:dyDescent="0.25"/>
  <cols>
    <col min="16" max="21" width="9.140625" customWidth="1"/>
    <col min="22" max="22" width="7.28515625" customWidth="1"/>
    <col min="23" max="23" width="8" customWidth="1"/>
    <col min="24" max="24" width="8.140625" customWidth="1"/>
    <col min="25" max="26" width="5" customWidth="1"/>
    <col min="27" max="27" width="7.42578125" customWidth="1"/>
    <col min="28" max="28" width="5.140625" customWidth="1"/>
    <col min="29" max="29" width="8.140625" customWidth="1"/>
    <col min="30" max="30" width="8" customWidth="1"/>
    <col min="31" max="31" width="5" customWidth="1"/>
    <col min="32" max="32" width="5.7109375" customWidth="1"/>
    <col min="33" max="33" width="9.140625" customWidth="1"/>
  </cols>
  <sheetData>
    <row r="38" spans="19:24" x14ac:dyDescent="0.25">
      <c r="S38" s="13"/>
      <c r="T38" s="13"/>
      <c r="X38" s="13"/>
    </row>
  </sheetData>
  <conditionalFormatting sqref="S38:AC43">
    <cfRule type="colorScale" priority="2">
      <colorScale>
        <cfvo type="min"/>
        <cfvo type="percentile" val="50"/>
        <cfvo type="max"/>
        <color rgb="FF63BE7B"/>
        <color rgb="FFFFEB84"/>
        <color rgb="FFF8696B"/>
      </colorScale>
    </cfRule>
  </conditionalFormatting>
  <conditionalFormatting sqref="X15:AG19">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OrganStatus">
                <anchor moveWithCells="1">
                  <from>
                    <xdr:col>7</xdr:col>
                    <xdr:colOff>438150</xdr:colOff>
                    <xdr:row>31</xdr:row>
                    <xdr:rowOff>142875</xdr:rowOff>
                  </from>
                  <to>
                    <xdr:col>9</xdr:col>
                    <xdr:colOff>47625</xdr:colOff>
                    <xdr:row>32</xdr:row>
                    <xdr:rowOff>142875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6589D-3BA5-4281-AAB0-CA7432E35100}">
  <sheetPr codeName="Sheet6"/>
  <dimension ref="A2:Z156"/>
  <sheetViews>
    <sheetView workbookViewId="0">
      <selection activeCell="D57" sqref="D57"/>
    </sheetView>
  </sheetViews>
  <sheetFormatPr defaultRowHeight="15" x14ac:dyDescent="0.25"/>
  <cols>
    <col min="2" max="2" width="22.7109375" bestFit="1" customWidth="1"/>
    <col min="3" max="3" width="16.28515625" bestFit="1" customWidth="1"/>
    <col min="4" max="4" width="6.140625" bestFit="1" customWidth="1"/>
    <col min="5" max="5" width="11.28515625" bestFit="1" customWidth="1"/>
    <col min="6" max="6" width="15.28515625" bestFit="1" customWidth="1"/>
    <col min="7" max="7" width="11.28515625" bestFit="1" customWidth="1"/>
    <col min="8" max="8" width="2.140625" bestFit="1" customWidth="1"/>
    <col min="9" max="9" width="6.140625" bestFit="1" customWidth="1"/>
    <col min="10" max="10" width="4.7109375" bestFit="1" customWidth="1"/>
    <col min="11" max="11" width="2.42578125" bestFit="1" customWidth="1"/>
    <col min="12" max="12" width="6.140625" bestFit="1" customWidth="1"/>
    <col min="13" max="14" width="11.28515625" bestFit="1" customWidth="1"/>
    <col min="15" max="16" width="8.42578125" customWidth="1"/>
    <col min="17" max="17" width="8.28515625" customWidth="1"/>
    <col min="18" max="19" width="6.85546875" customWidth="1"/>
    <col min="20" max="20" width="7.85546875" customWidth="1"/>
    <col min="21" max="21" width="5.85546875" customWidth="1"/>
    <col min="22" max="22" width="8.7109375" customWidth="1"/>
    <col min="23" max="23" width="7.5703125" customWidth="1"/>
    <col min="24" max="24" width="5.85546875" customWidth="1"/>
    <col min="25" max="25" width="7.42578125" customWidth="1"/>
    <col min="26" max="26" width="18.85546875" bestFit="1" customWidth="1"/>
  </cols>
  <sheetData>
    <row r="2" spans="1:26" x14ac:dyDescent="0.25">
      <c r="B2">
        <v>12</v>
      </c>
      <c r="C2" t="s">
        <v>50</v>
      </c>
      <c r="D2">
        <f>INDEX(patient_table[patient_id], MATCH(SelectedPatient2, patient_table[full_name],0))</f>
        <v>12</v>
      </c>
    </row>
    <row r="3" spans="1:26" x14ac:dyDescent="0.25">
      <c r="B3" t="str">
        <f>INDEX(patient_table[full_name],SelectedPatient1)</f>
        <v>Lopez David</v>
      </c>
      <c r="D3" t="str">
        <f>INDEX(patient_table[diagnosis], MATCH(SelectedPatient2,patient_table[full_name],0))</f>
        <v>Anxiety Disorder</v>
      </c>
    </row>
    <row r="4" spans="1:26" x14ac:dyDescent="0.25">
      <c r="D4">
        <f>INDEX(patient_table[systolic], MATCH(SelectedPatient2,patient_table[full_name],0))</f>
        <v>115</v>
      </c>
    </row>
    <row r="5" spans="1:26" x14ac:dyDescent="0.25">
      <c r="D5">
        <f>INDEX(patient_table[diastolic], MATCH(SelectedPatient2,patient_table[full_name],0))</f>
        <v>105</v>
      </c>
    </row>
    <row r="6" spans="1:26" x14ac:dyDescent="0.25">
      <c r="D6">
        <f>INDEX(patient_table[weight], MATCH(SelectedPatient2,patient_table[full_name],0))</f>
        <v>88.8</v>
      </c>
    </row>
    <row r="7" spans="1:26" x14ac:dyDescent="0.25">
      <c r="D7" s="2" t="str">
        <f>INDEX(patient_table[admission_date], MATCH(SelectedPatient2,patient_table[full_name],0))</f>
        <v>NULL</v>
      </c>
    </row>
    <row r="11" spans="1:26" x14ac:dyDescent="0.25">
      <c r="A11" t="s">
        <v>361</v>
      </c>
    </row>
    <row r="13" spans="1:26" x14ac:dyDescent="0.25">
      <c r="B13" s="3" t="s">
        <v>231</v>
      </c>
      <c r="C13" s="3" t="s">
        <v>238</v>
      </c>
    </row>
    <row r="14" spans="1:26" x14ac:dyDescent="0.25">
      <c r="B14" s="3" t="s">
        <v>229</v>
      </c>
      <c r="C14" t="s">
        <v>362</v>
      </c>
      <c r="D14" t="s">
        <v>363</v>
      </c>
      <c r="E14" t="s">
        <v>364</v>
      </c>
      <c r="F14" t="s">
        <v>230</v>
      </c>
    </row>
    <row r="15" spans="1:26" x14ac:dyDescent="0.25">
      <c r="B15" s="4" t="s">
        <v>235</v>
      </c>
      <c r="C15" s="10">
        <v>0.47368421052631576</v>
      </c>
      <c r="D15" s="10">
        <v>0.31578947368421051</v>
      </c>
      <c r="E15" s="10">
        <v>0.21052631578947367</v>
      </c>
      <c r="F15" s="10">
        <v>1</v>
      </c>
    </row>
    <row r="16" spans="1:26" ht="45" x14ac:dyDescent="0.25">
      <c r="B16" s="4" t="s">
        <v>236</v>
      </c>
      <c r="C16" s="10">
        <v>0.625</v>
      </c>
      <c r="D16" s="10">
        <v>0.25</v>
      </c>
      <c r="E16" s="10">
        <v>0.125</v>
      </c>
      <c r="F16" s="10">
        <v>1</v>
      </c>
      <c r="P16" s="13" t="s">
        <v>384</v>
      </c>
      <c r="Q16" s="13" t="s">
        <v>54</v>
      </c>
      <c r="R16" s="13" t="s">
        <v>22</v>
      </c>
      <c r="S16" s="13" t="s">
        <v>378</v>
      </c>
      <c r="T16" s="13" t="s">
        <v>379</v>
      </c>
      <c r="U16" s="13" t="s">
        <v>382</v>
      </c>
      <c r="V16" s="13" t="s">
        <v>383</v>
      </c>
      <c r="W16" s="13" t="s">
        <v>30</v>
      </c>
      <c r="X16" s="13" t="s">
        <v>41</v>
      </c>
      <c r="Y16" s="13" t="s">
        <v>380</v>
      </c>
      <c r="Z16" s="13" t="s">
        <v>381</v>
      </c>
    </row>
    <row r="17" spans="1:26" ht="16.5" customHeight="1" x14ac:dyDescent="0.25">
      <c r="B17" s="4" t="s">
        <v>269</v>
      </c>
      <c r="C17" s="10">
        <v>0.6</v>
      </c>
      <c r="D17" s="10">
        <v>0.2</v>
      </c>
      <c r="E17" s="10">
        <v>0.2</v>
      </c>
      <c r="F17" s="10">
        <v>1</v>
      </c>
      <c r="P17" t="str">
        <f>$B$28</f>
        <v>0-18</v>
      </c>
      <c r="Q17">
        <f>$C$28</f>
        <v>1</v>
      </c>
      <c r="R17">
        <f>$D$28</f>
        <v>3</v>
      </c>
      <c r="S17">
        <f>$E$28</f>
        <v>1</v>
      </c>
      <c r="T17">
        <f>F284</f>
        <v>0</v>
      </c>
      <c r="U17">
        <f>$G$28</f>
        <v>1</v>
      </c>
      <c r="V17">
        <f>$H$28</f>
        <v>0</v>
      </c>
      <c r="W17">
        <f>$I$28</f>
        <v>3</v>
      </c>
      <c r="X17">
        <f>$J$28</f>
        <v>4</v>
      </c>
      <c r="Y17">
        <f>$K$28</f>
        <v>1</v>
      </c>
      <c r="Z17">
        <f>$L$28</f>
        <v>4</v>
      </c>
    </row>
    <row r="18" spans="1:26" ht="29.25" customHeight="1" x14ac:dyDescent="0.25">
      <c r="B18" s="4" t="s">
        <v>268</v>
      </c>
      <c r="C18" s="10">
        <v>0.66666666666666663</v>
      </c>
      <c r="D18" s="10">
        <v>0.26666666666666666</v>
      </c>
      <c r="E18" s="10">
        <v>6.6666666666666666E-2</v>
      </c>
      <c r="F18" s="10">
        <v>1</v>
      </c>
      <c r="P18" t="str">
        <f>$B$29</f>
        <v>19-35</v>
      </c>
      <c r="Q18">
        <f>$C$29</f>
        <v>1</v>
      </c>
      <c r="R18">
        <f>$D$29</f>
        <v>1</v>
      </c>
      <c r="S18">
        <f>$E$29</f>
        <v>0</v>
      </c>
      <c r="T18">
        <f>$F$29</f>
        <v>2</v>
      </c>
      <c r="U18">
        <f>$G$29</f>
        <v>2</v>
      </c>
      <c r="V18">
        <f>$H$29</f>
        <v>2</v>
      </c>
      <c r="W18">
        <f>$I$29</f>
        <v>2</v>
      </c>
      <c r="X18">
        <f>$J$29</f>
        <v>2</v>
      </c>
      <c r="Y18">
        <f>$K$29</f>
        <v>1</v>
      </c>
      <c r="Z18">
        <f>$L$29</f>
        <v>1</v>
      </c>
    </row>
    <row r="19" spans="1:26" x14ac:dyDescent="0.25">
      <c r="B19" s="4" t="s">
        <v>237</v>
      </c>
      <c r="C19" s="10">
        <v>0.61538461538461542</v>
      </c>
      <c r="D19" s="10">
        <v>0.30769230769230771</v>
      </c>
      <c r="E19" s="10">
        <v>7.6923076923076927E-2</v>
      </c>
      <c r="F19" s="10">
        <v>1</v>
      </c>
      <c r="P19" t="str">
        <f>$B$30</f>
        <v>36-50</v>
      </c>
      <c r="Q19">
        <f>$C$30</f>
        <v>1</v>
      </c>
      <c r="R19">
        <f>$D$30</f>
        <v>1</v>
      </c>
      <c r="S19">
        <f>$E$30</f>
        <v>1</v>
      </c>
      <c r="T19">
        <f>$F$30</f>
        <v>1</v>
      </c>
      <c r="U19">
        <f>$G$30</f>
        <v>0</v>
      </c>
      <c r="V19">
        <f>$H$30</f>
        <v>0</v>
      </c>
      <c r="W19">
        <f>$I$30</f>
        <v>2</v>
      </c>
      <c r="X19">
        <f>$J$30</f>
        <v>1</v>
      </c>
      <c r="Y19">
        <f>$K$30</f>
        <v>1</v>
      </c>
      <c r="Z19">
        <f>$L$30</f>
        <v>1</v>
      </c>
    </row>
    <row r="20" spans="1:26" x14ac:dyDescent="0.25">
      <c r="B20" s="4" t="s">
        <v>230</v>
      </c>
      <c r="C20" s="10">
        <v>0.58904109589041098</v>
      </c>
      <c r="D20" s="10">
        <v>0.27397260273972601</v>
      </c>
      <c r="E20" s="10">
        <v>0.13698630136986301</v>
      </c>
      <c r="F20" s="10">
        <v>1</v>
      </c>
      <c r="P20" t="str">
        <f>$B$31</f>
        <v>51-65</v>
      </c>
      <c r="Q20">
        <f>$C$31</f>
        <v>1</v>
      </c>
      <c r="R20">
        <f>$D$31</f>
        <v>5</v>
      </c>
      <c r="S20">
        <f>$E$31</f>
        <v>0</v>
      </c>
      <c r="T20">
        <f>$F$31</f>
        <v>1</v>
      </c>
      <c r="U20">
        <f>$G$31</f>
        <v>0</v>
      </c>
      <c r="V20">
        <f>$H$31</f>
        <v>3</v>
      </c>
      <c r="W20">
        <f>$I$31</f>
        <v>1</v>
      </c>
      <c r="X20">
        <f>$J$31</f>
        <v>2</v>
      </c>
      <c r="Y20">
        <f>$K$31</f>
        <v>1</v>
      </c>
      <c r="Z20">
        <f>$L$31</f>
        <v>1</v>
      </c>
    </row>
    <row r="21" spans="1:26" x14ac:dyDescent="0.25">
      <c r="P21" t="str">
        <f>$B$32</f>
        <v>66+</v>
      </c>
      <c r="Q21">
        <f>$C$32</f>
        <v>2</v>
      </c>
      <c r="R21">
        <f>$D$32</f>
        <v>2</v>
      </c>
      <c r="S21">
        <f>$E$32</f>
        <v>1</v>
      </c>
      <c r="T21">
        <f>$F$32</f>
        <v>0</v>
      </c>
      <c r="U21">
        <f>$G$32</f>
        <v>1</v>
      </c>
      <c r="V21">
        <f>$H$32</f>
        <v>0</v>
      </c>
      <c r="W21">
        <f>$I$32</f>
        <v>1</v>
      </c>
      <c r="X21">
        <f>$J$32</f>
        <v>1</v>
      </c>
      <c r="Y21">
        <f>$K$32</f>
        <v>1</v>
      </c>
      <c r="Z21">
        <f>$L$32</f>
        <v>2</v>
      </c>
    </row>
    <row r="24" spans="1:26" x14ac:dyDescent="0.25">
      <c r="A24" t="s">
        <v>365</v>
      </c>
    </row>
    <row r="26" spans="1:26" x14ac:dyDescent="0.25">
      <c r="B26" s="3" t="s">
        <v>231</v>
      </c>
      <c r="C26" s="3" t="s">
        <v>238</v>
      </c>
    </row>
    <row r="27" spans="1:26" ht="45" x14ac:dyDescent="0.25">
      <c r="B27" s="12" t="s">
        <v>229</v>
      </c>
      <c r="C27" t="s">
        <v>54</v>
      </c>
      <c r="D27" s="13" t="s">
        <v>22</v>
      </c>
      <c r="E27" s="13" t="s">
        <v>378</v>
      </c>
      <c r="F27" s="13" t="s">
        <v>379</v>
      </c>
      <c r="G27" s="13" t="s">
        <v>382</v>
      </c>
      <c r="H27" s="13" t="s">
        <v>383</v>
      </c>
      <c r="I27" s="13" t="s">
        <v>30</v>
      </c>
      <c r="J27" s="13" t="s">
        <v>41</v>
      </c>
      <c r="K27" s="13" t="s">
        <v>380</v>
      </c>
      <c r="L27" s="13" t="s">
        <v>381</v>
      </c>
      <c r="M27" s="13" t="s">
        <v>230</v>
      </c>
      <c r="O27" s="13" t="s">
        <v>384</v>
      </c>
      <c r="P27" s="13" t="s">
        <v>54</v>
      </c>
      <c r="Q27" t="s">
        <v>22</v>
      </c>
      <c r="R27" t="s">
        <v>378</v>
      </c>
      <c r="S27" t="s">
        <v>379</v>
      </c>
      <c r="T27" s="13" t="s">
        <v>382</v>
      </c>
      <c r="U27" t="s">
        <v>383</v>
      </c>
      <c r="V27" t="s">
        <v>30</v>
      </c>
      <c r="W27" t="s">
        <v>41</v>
      </c>
      <c r="X27" t="s">
        <v>380</v>
      </c>
      <c r="Y27" t="s">
        <v>381</v>
      </c>
    </row>
    <row r="28" spans="1:26" x14ac:dyDescent="0.25">
      <c r="B28" s="4" t="s">
        <v>235</v>
      </c>
      <c r="C28">
        <v>1</v>
      </c>
      <c r="D28">
        <v>3</v>
      </c>
      <c r="E28">
        <v>1</v>
      </c>
      <c r="F28">
        <v>1</v>
      </c>
      <c r="G28">
        <v>1</v>
      </c>
      <c r="I28">
        <v>3</v>
      </c>
      <c r="J28">
        <v>4</v>
      </c>
      <c r="K28">
        <v>1</v>
      </c>
      <c r="L28">
        <v>4</v>
      </c>
      <c r="M28">
        <v>19</v>
      </c>
      <c r="O28" t="str">
        <f>$B$28</f>
        <v>0-18</v>
      </c>
      <c r="P28">
        <f>$C$28</f>
        <v>1</v>
      </c>
      <c r="Q28">
        <f t="shared" ref="Q28:Q31" si="0">D28</f>
        <v>3</v>
      </c>
      <c r="R28">
        <f t="shared" ref="R28:R31" si="1">E28</f>
        <v>1</v>
      </c>
      <c r="S28">
        <f t="shared" ref="S28:S31" si="2">F28</f>
        <v>1</v>
      </c>
      <c r="T28">
        <f t="shared" ref="T28:T31" si="3">G28</f>
        <v>1</v>
      </c>
      <c r="U28">
        <f t="shared" ref="U28:U31" si="4">H28</f>
        <v>0</v>
      </c>
      <c r="V28">
        <f t="shared" ref="V28:V31" si="5">I28</f>
        <v>3</v>
      </c>
      <c r="W28">
        <f t="shared" ref="W28:W31" si="6">J28</f>
        <v>4</v>
      </c>
      <c r="X28">
        <f t="shared" ref="X28:X31" si="7">K28</f>
        <v>1</v>
      </c>
      <c r="Y28">
        <f t="shared" ref="Y28:Y31" si="8">L28</f>
        <v>4</v>
      </c>
    </row>
    <row r="29" spans="1:26" x14ac:dyDescent="0.25">
      <c r="B29" s="4" t="s">
        <v>236</v>
      </c>
      <c r="C29">
        <v>1</v>
      </c>
      <c r="D29">
        <v>1</v>
      </c>
      <c r="F29">
        <v>2</v>
      </c>
      <c r="G29">
        <v>2</v>
      </c>
      <c r="H29">
        <v>2</v>
      </c>
      <c r="I29">
        <v>2</v>
      </c>
      <c r="J29">
        <v>2</v>
      </c>
      <c r="K29">
        <v>1</v>
      </c>
      <c r="L29">
        <v>1</v>
      </c>
      <c r="M29">
        <v>14</v>
      </c>
      <c r="O29" t="str">
        <f>$B$29</f>
        <v>19-35</v>
      </c>
      <c r="P29">
        <f t="shared" ref="P29:P31" si="9">C29</f>
        <v>1</v>
      </c>
      <c r="Q29">
        <f t="shared" si="0"/>
        <v>1</v>
      </c>
      <c r="R29">
        <f t="shared" si="1"/>
        <v>0</v>
      </c>
      <c r="S29">
        <f t="shared" si="2"/>
        <v>2</v>
      </c>
      <c r="T29">
        <f t="shared" si="3"/>
        <v>2</v>
      </c>
      <c r="U29">
        <f t="shared" si="4"/>
        <v>2</v>
      </c>
      <c r="V29">
        <f t="shared" si="5"/>
        <v>2</v>
      </c>
      <c r="W29">
        <f t="shared" si="6"/>
        <v>2</v>
      </c>
      <c r="X29">
        <f t="shared" si="7"/>
        <v>1</v>
      </c>
      <c r="Y29">
        <f t="shared" si="8"/>
        <v>1</v>
      </c>
    </row>
    <row r="30" spans="1:26" x14ac:dyDescent="0.25">
      <c r="B30" s="4" t="s">
        <v>269</v>
      </c>
      <c r="C30">
        <v>1</v>
      </c>
      <c r="D30">
        <v>1</v>
      </c>
      <c r="E30">
        <v>1</v>
      </c>
      <c r="F30">
        <v>1</v>
      </c>
      <c r="I30">
        <v>2</v>
      </c>
      <c r="J30">
        <v>1</v>
      </c>
      <c r="K30">
        <v>1</v>
      </c>
      <c r="L30">
        <v>1</v>
      </c>
      <c r="M30">
        <v>9</v>
      </c>
      <c r="O30" t="str">
        <f>$B$30</f>
        <v>36-50</v>
      </c>
      <c r="P30">
        <f t="shared" si="9"/>
        <v>1</v>
      </c>
      <c r="Q30">
        <f t="shared" si="0"/>
        <v>1</v>
      </c>
      <c r="R30">
        <f t="shared" si="1"/>
        <v>1</v>
      </c>
      <c r="S30">
        <f t="shared" si="2"/>
        <v>1</v>
      </c>
      <c r="T30">
        <f t="shared" si="3"/>
        <v>0</v>
      </c>
      <c r="U30">
        <f t="shared" si="4"/>
        <v>0</v>
      </c>
      <c r="V30">
        <f t="shared" si="5"/>
        <v>2</v>
      </c>
      <c r="W30">
        <f t="shared" si="6"/>
        <v>1</v>
      </c>
      <c r="X30">
        <f t="shared" si="7"/>
        <v>1</v>
      </c>
      <c r="Y30">
        <f t="shared" si="8"/>
        <v>1</v>
      </c>
    </row>
    <row r="31" spans="1:26" x14ac:dyDescent="0.25">
      <c r="B31" s="4" t="s">
        <v>268</v>
      </c>
      <c r="C31">
        <v>1</v>
      </c>
      <c r="D31">
        <v>5</v>
      </c>
      <c r="F31">
        <v>1</v>
      </c>
      <c r="H31">
        <v>3</v>
      </c>
      <c r="I31">
        <v>1</v>
      </c>
      <c r="J31">
        <v>2</v>
      </c>
      <c r="K31">
        <v>1</v>
      </c>
      <c r="L31">
        <v>1</v>
      </c>
      <c r="M31">
        <v>15</v>
      </c>
      <c r="O31" t="str">
        <f>$B$31</f>
        <v>51-65</v>
      </c>
      <c r="P31">
        <f t="shared" si="9"/>
        <v>1</v>
      </c>
      <c r="Q31">
        <f t="shared" si="0"/>
        <v>5</v>
      </c>
      <c r="R31">
        <f t="shared" si="1"/>
        <v>0</v>
      </c>
      <c r="S31">
        <f t="shared" si="2"/>
        <v>1</v>
      </c>
      <c r="T31">
        <f t="shared" si="3"/>
        <v>0</v>
      </c>
      <c r="U31">
        <f t="shared" si="4"/>
        <v>3</v>
      </c>
      <c r="V31">
        <f t="shared" si="5"/>
        <v>1</v>
      </c>
      <c r="W31">
        <f t="shared" si="6"/>
        <v>2</v>
      </c>
      <c r="X31">
        <f t="shared" si="7"/>
        <v>1</v>
      </c>
      <c r="Y31">
        <f t="shared" si="8"/>
        <v>1</v>
      </c>
    </row>
    <row r="32" spans="1:26" x14ac:dyDescent="0.25">
      <c r="B32" s="4" t="s">
        <v>237</v>
      </c>
      <c r="C32">
        <v>2</v>
      </c>
      <c r="D32">
        <v>2</v>
      </c>
      <c r="E32">
        <v>1</v>
      </c>
      <c r="G32">
        <v>1</v>
      </c>
      <c r="I32">
        <v>1</v>
      </c>
      <c r="J32">
        <v>1</v>
      </c>
      <c r="K32">
        <v>1</v>
      </c>
      <c r="L32">
        <v>2</v>
      </c>
      <c r="M32">
        <v>11</v>
      </c>
      <c r="O32" t="str">
        <f>$B$32</f>
        <v>66+</v>
      </c>
      <c r="P32">
        <f t="shared" ref="P32" si="10">C32</f>
        <v>2</v>
      </c>
      <c r="Q32">
        <f t="shared" ref="Q32" si="11">D32</f>
        <v>2</v>
      </c>
      <c r="R32">
        <f t="shared" ref="R32" si="12">E32</f>
        <v>1</v>
      </c>
      <c r="S32">
        <f t="shared" ref="S32" si="13">F32</f>
        <v>0</v>
      </c>
      <c r="T32">
        <f t="shared" ref="T32" si="14">G32</f>
        <v>1</v>
      </c>
      <c r="U32">
        <f t="shared" ref="U32" si="15">H32</f>
        <v>0</v>
      </c>
      <c r="V32">
        <f t="shared" ref="V32" si="16">I32</f>
        <v>1</v>
      </c>
      <c r="W32">
        <f t="shared" ref="W32" si="17">J32</f>
        <v>1</v>
      </c>
      <c r="X32">
        <f t="shared" ref="X32" si="18">K32</f>
        <v>1</v>
      </c>
      <c r="Y32">
        <f t="shared" ref="Y32" si="19">L32</f>
        <v>2</v>
      </c>
    </row>
    <row r="33" spans="1:13" x14ac:dyDescent="0.25">
      <c r="B33" s="4" t="s">
        <v>12</v>
      </c>
      <c r="E33">
        <v>2</v>
      </c>
      <c r="K33">
        <v>1</v>
      </c>
      <c r="M33">
        <v>3</v>
      </c>
    </row>
    <row r="34" spans="1:13" x14ac:dyDescent="0.25">
      <c r="B34" s="4" t="s">
        <v>230</v>
      </c>
      <c r="C34">
        <v>6</v>
      </c>
      <c r="D34">
        <v>12</v>
      </c>
      <c r="E34">
        <v>5</v>
      </c>
      <c r="F34">
        <v>5</v>
      </c>
      <c r="G34">
        <v>4</v>
      </c>
      <c r="H34">
        <v>5</v>
      </c>
      <c r="I34">
        <v>9</v>
      </c>
      <c r="J34">
        <v>10</v>
      </c>
      <c r="K34">
        <v>6</v>
      </c>
      <c r="L34">
        <v>9</v>
      </c>
      <c r="M34">
        <v>71</v>
      </c>
    </row>
    <row r="37" spans="1:13" x14ac:dyDescent="0.25">
      <c r="A37" t="s">
        <v>366</v>
      </c>
    </row>
    <row r="39" spans="1:13" x14ac:dyDescent="0.25">
      <c r="B39" s="3" t="s">
        <v>231</v>
      </c>
      <c r="C39" s="3" t="s">
        <v>238</v>
      </c>
    </row>
    <row r="40" spans="1:13" x14ac:dyDescent="0.25">
      <c r="B40" s="3" t="s">
        <v>229</v>
      </c>
      <c r="C40" t="s">
        <v>22</v>
      </c>
      <c r="D40" t="s">
        <v>30</v>
      </c>
      <c r="E40" t="s">
        <v>41</v>
      </c>
      <c r="F40" t="s">
        <v>18</v>
      </c>
      <c r="G40" t="s">
        <v>230</v>
      </c>
    </row>
    <row r="41" spans="1:13" x14ac:dyDescent="0.25">
      <c r="B41" s="4" t="s">
        <v>267</v>
      </c>
      <c r="C41" s="9">
        <v>1</v>
      </c>
      <c r="D41" s="9">
        <v>1</v>
      </c>
      <c r="E41" s="9">
        <v>2</v>
      </c>
      <c r="F41" s="9"/>
      <c r="G41" s="9">
        <v>4</v>
      </c>
    </row>
    <row r="42" spans="1:13" x14ac:dyDescent="0.25">
      <c r="B42" s="4" t="s">
        <v>266</v>
      </c>
      <c r="C42" s="9">
        <v>1</v>
      </c>
      <c r="D42" s="9">
        <v>1</v>
      </c>
      <c r="E42" s="9"/>
      <c r="F42" s="9"/>
      <c r="G42" s="9">
        <v>2</v>
      </c>
    </row>
    <row r="43" spans="1:13" x14ac:dyDescent="0.25">
      <c r="B43" s="4" t="s">
        <v>265</v>
      </c>
      <c r="C43" s="9">
        <v>4</v>
      </c>
      <c r="D43" s="9"/>
      <c r="E43" s="9">
        <v>3</v>
      </c>
      <c r="F43" s="9">
        <v>1</v>
      </c>
      <c r="G43" s="9">
        <v>8</v>
      </c>
    </row>
    <row r="44" spans="1:13" x14ac:dyDescent="0.25">
      <c r="B44" s="4" t="s">
        <v>264</v>
      </c>
      <c r="C44" s="9">
        <v>2</v>
      </c>
      <c r="D44" s="9">
        <v>2</v>
      </c>
      <c r="E44" s="9">
        <v>2</v>
      </c>
      <c r="F44" s="9">
        <v>2</v>
      </c>
      <c r="G44" s="9">
        <v>8</v>
      </c>
    </row>
    <row r="45" spans="1:13" x14ac:dyDescent="0.25">
      <c r="B45" s="4" t="s">
        <v>263</v>
      </c>
      <c r="C45" s="9">
        <v>2</v>
      </c>
      <c r="D45" s="9"/>
      <c r="E45" s="9"/>
      <c r="F45" s="9">
        <v>2</v>
      </c>
      <c r="G45" s="9">
        <v>4</v>
      </c>
    </row>
    <row r="46" spans="1:13" x14ac:dyDescent="0.25">
      <c r="B46" s="4" t="s">
        <v>262</v>
      </c>
      <c r="C46" s="9">
        <v>1</v>
      </c>
      <c r="D46" s="9">
        <v>2</v>
      </c>
      <c r="E46" s="9"/>
      <c r="F46" s="9">
        <v>2</v>
      </c>
      <c r="G46" s="9">
        <v>5</v>
      </c>
    </row>
    <row r="47" spans="1:13" x14ac:dyDescent="0.25">
      <c r="B47" s="4" t="s">
        <v>12</v>
      </c>
      <c r="C47" s="9">
        <v>1</v>
      </c>
      <c r="D47" s="9">
        <v>3</v>
      </c>
      <c r="E47" s="9">
        <v>3</v>
      </c>
      <c r="F47" s="9">
        <v>2</v>
      </c>
      <c r="G47" s="9">
        <v>9</v>
      </c>
    </row>
    <row r="48" spans="1:13" x14ac:dyDescent="0.25">
      <c r="B48" s="4" t="s">
        <v>230</v>
      </c>
      <c r="C48" s="9">
        <v>12</v>
      </c>
      <c r="D48" s="9">
        <v>9</v>
      </c>
      <c r="E48" s="9">
        <v>10</v>
      </c>
      <c r="F48" s="9">
        <v>9</v>
      </c>
      <c r="G48" s="9">
        <v>40</v>
      </c>
    </row>
    <row r="52" spans="1:5" x14ac:dyDescent="0.25">
      <c r="A52" t="s">
        <v>367</v>
      </c>
    </row>
    <row r="54" spans="1:5" x14ac:dyDescent="0.25">
      <c r="B54" s="3" t="s">
        <v>229</v>
      </c>
      <c r="C54" t="s">
        <v>231</v>
      </c>
    </row>
    <row r="55" spans="1:5" x14ac:dyDescent="0.25">
      <c r="B55" s="4" t="s">
        <v>370</v>
      </c>
      <c r="C55" s="14">
        <v>6.4935064935064929E-2</v>
      </c>
    </row>
    <row r="56" spans="1:5" x14ac:dyDescent="0.25">
      <c r="B56" s="4" t="s">
        <v>362</v>
      </c>
      <c r="C56" s="14">
        <v>0.38961038961038963</v>
      </c>
    </row>
    <row r="57" spans="1:5" x14ac:dyDescent="0.25">
      <c r="B57" s="4" t="s">
        <v>369</v>
      </c>
      <c r="C57" s="14">
        <v>0.54545454545454541</v>
      </c>
    </row>
    <row r="58" spans="1:5" x14ac:dyDescent="0.25">
      <c r="B58" s="4" t="s">
        <v>230</v>
      </c>
      <c r="C58" s="14">
        <v>1</v>
      </c>
    </row>
    <row r="61" spans="1:5" x14ac:dyDescent="0.25">
      <c r="A61" t="s">
        <v>371</v>
      </c>
    </row>
    <row r="63" spans="1:5" x14ac:dyDescent="0.25">
      <c r="B63" s="3" t="s">
        <v>231</v>
      </c>
      <c r="C63" s="3" t="s">
        <v>238</v>
      </c>
    </row>
    <row r="64" spans="1:5" x14ac:dyDescent="0.25">
      <c r="B64" s="3" t="s">
        <v>229</v>
      </c>
      <c r="C64" t="s">
        <v>17</v>
      </c>
      <c r="D64" t="s">
        <v>11</v>
      </c>
      <c r="E64" t="s">
        <v>230</v>
      </c>
    </row>
    <row r="65" spans="1:6" x14ac:dyDescent="0.25">
      <c r="B65" s="4" t="s">
        <v>54</v>
      </c>
      <c r="C65" s="10">
        <v>0.66666666666666663</v>
      </c>
      <c r="D65" s="10">
        <v>0.33333333333333331</v>
      </c>
      <c r="E65" s="10">
        <v>1</v>
      </c>
    </row>
    <row r="66" spans="1:6" x14ac:dyDescent="0.25">
      <c r="B66" s="4" t="s">
        <v>22</v>
      </c>
      <c r="C66" s="10">
        <v>0.41666666666666669</v>
      </c>
      <c r="D66" s="10">
        <v>0.58333333333333337</v>
      </c>
      <c r="E66" s="10">
        <v>1</v>
      </c>
    </row>
    <row r="67" spans="1:6" x14ac:dyDescent="0.25">
      <c r="B67" s="4" t="s">
        <v>13</v>
      </c>
      <c r="C67" s="10">
        <v>0.2</v>
      </c>
      <c r="D67" s="10">
        <v>0.8</v>
      </c>
      <c r="E67" s="10">
        <v>1</v>
      </c>
    </row>
    <row r="68" spans="1:6" x14ac:dyDescent="0.25">
      <c r="B68" s="4" t="s">
        <v>176</v>
      </c>
      <c r="C68" s="10">
        <v>0.6</v>
      </c>
      <c r="D68" s="10">
        <v>0.4</v>
      </c>
      <c r="E68" s="10">
        <v>1</v>
      </c>
    </row>
    <row r="69" spans="1:6" x14ac:dyDescent="0.25">
      <c r="B69" s="4" t="s">
        <v>84</v>
      </c>
      <c r="C69" s="10">
        <v>0.5</v>
      </c>
      <c r="D69" s="10">
        <v>0.5</v>
      </c>
      <c r="E69" s="10">
        <v>1</v>
      </c>
    </row>
    <row r="70" spans="1:6" x14ac:dyDescent="0.25">
      <c r="B70" s="4" t="s">
        <v>34</v>
      </c>
      <c r="C70" s="10">
        <v>0.8</v>
      </c>
      <c r="D70" s="10">
        <v>0.2</v>
      </c>
      <c r="E70" s="10">
        <v>1</v>
      </c>
    </row>
    <row r="71" spans="1:6" x14ac:dyDescent="0.25">
      <c r="B71" s="4" t="s">
        <v>30</v>
      </c>
      <c r="C71" s="10">
        <v>0.66666666666666663</v>
      </c>
      <c r="D71" s="10">
        <v>0.33333333333333331</v>
      </c>
      <c r="E71" s="10">
        <v>1</v>
      </c>
    </row>
    <row r="72" spans="1:6" x14ac:dyDescent="0.25">
      <c r="B72" s="4" t="s">
        <v>41</v>
      </c>
      <c r="C72" s="10">
        <v>0.5</v>
      </c>
      <c r="D72" s="10">
        <v>0.5</v>
      </c>
      <c r="E72" s="10">
        <v>1</v>
      </c>
    </row>
    <row r="73" spans="1:6" x14ac:dyDescent="0.25">
      <c r="B73" s="4" t="s">
        <v>26</v>
      </c>
      <c r="C73" s="10">
        <v>0.66666666666666663</v>
      </c>
      <c r="D73" s="10">
        <v>0.33333333333333331</v>
      </c>
      <c r="E73" s="10">
        <v>1</v>
      </c>
    </row>
    <row r="74" spans="1:6" x14ac:dyDescent="0.25">
      <c r="B74" s="4" t="s">
        <v>18</v>
      </c>
      <c r="C74" s="10">
        <v>0.44444444444444442</v>
      </c>
      <c r="D74" s="10">
        <v>0.55555555555555558</v>
      </c>
      <c r="E74" s="10">
        <v>1</v>
      </c>
    </row>
    <row r="75" spans="1:6" x14ac:dyDescent="0.25">
      <c r="B75" s="4" t="s">
        <v>230</v>
      </c>
      <c r="C75" s="10">
        <v>0.53521126760563376</v>
      </c>
      <c r="D75" s="10">
        <v>0.46478873239436619</v>
      </c>
      <c r="E75" s="10">
        <v>1</v>
      </c>
    </row>
    <row r="78" spans="1:6" x14ac:dyDescent="0.25">
      <c r="A78" t="s">
        <v>374</v>
      </c>
    </row>
    <row r="79" spans="1:6" x14ac:dyDescent="0.25">
      <c r="B79" t="s">
        <v>375</v>
      </c>
      <c r="C79" t="s">
        <v>376</v>
      </c>
      <c r="D79" t="s">
        <v>377</v>
      </c>
      <c r="E79" t="s">
        <v>385</v>
      </c>
      <c r="F79" t="str">
        <f>work_table!L1</f>
        <v>diastolic</v>
      </c>
    </row>
    <row r="80" spans="1:6" x14ac:dyDescent="0.25">
      <c r="B80">
        <f>work_table!K2</f>
        <v>141</v>
      </c>
      <c r="C80">
        <f>work_table!O2</f>
        <v>106.9</v>
      </c>
      <c r="D80" t="str">
        <f>work_table!H2</f>
        <v>Coronary Artery Disease</v>
      </c>
      <c r="E80">
        <f>work_table!A2</f>
        <v>1</v>
      </c>
      <c r="F80">
        <f>work_table!L2</f>
        <v>101</v>
      </c>
    </row>
    <row r="81" spans="2:6" x14ac:dyDescent="0.25">
      <c r="B81">
        <f>work_table!K3</f>
        <v>173</v>
      </c>
      <c r="C81">
        <f>work_table!O3</f>
        <v>105.9</v>
      </c>
      <c r="D81" t="str">
        <f>work_table!H3</f>
        <v>Type II Diabetes</v>
      </c>
      <c r="E81">
        <f>work_table!A3</f>
        <v>2</v>
      </c>
      <c r="F81">
        <f>work_table!L3</f>
        <v>62</v>
      </c>
    </row>
    <row r="82" spans="2:6" x14ac:dyDescent="0.25">
      <c r="B82">
        <f>work_table!K4</f>
        <v>179</v>
      </c>
      <c r="C82">
        <f>work_table!O4</f>
        <v>91.6</v>
      </c>
      <c r="D82" t="str">
        <f>work_table!H4</f>
        <v>Asthma</v>
      </c>
      <c r="E82">
        <f>work_table!A4</f>
        <v>3</v>
      </c>
      <c r="F82">
        <f>work_table!L4</f>
        <v>82</v>
      </c>
    </row>
    <row r="83" spans="2:6" x14ac:dyDescent="0.25">
      <c r="B83">
        <f>work_table!K5</f>
        <v>144</v>
      </c>
      <c r="C83">
        <f>work_table!O5</f>
        <v>81.7</v>
      </c>
      <c r="D83" t="str">
        <f>work_table!H5</f>
        <v>Osteoarthritis</v>
      </c>
      <c r="E83">
        <f>work_table!A5</f>
        <v>4</v>
      </c>
      <c r="F83">
        <f>work_table!L5</f>
        <v>85</v>
      </c>
    </row>
    <row r="84" spans="2:6" x14ac:dyDescent="0.25">
      <c r="B84">
        <f>work_table!K6</f>
        <v>118</v>
      </c>
      <c r="C84">
        <f>work_table!O6</f>
        <v>98.4</v>
      </c>
      <c r="D84" t="str">
        <f>work_table!H6</f>
        <v>Migraine</v>
      </c>
      <c r="E84">
        <f>work_table!A6</f>
        <v>5</v>
      </c>
      <c r="F84">
        <f>work_table!L6</f>
        <v>72</v>
      </c>
    </row>
    <row r="85" spans="2:6" x14ac:dyDescent="0.25">
      <c r="B85">
        <f>work_table!K7</f>
        <v>134</v>
      </c>
      <c r="C85">
        <f>work_table!O7</f>
        <v>64.599999999999994</v>
      </c>
      <c r="D85" t="str">
        <f>work_table!H7</f>
        <v>Influenza</v>
      </c>
      <c r="E85">
        <f>work_table!A7</f>
        <v>6</v>
      </c>
      <c r="F85">
        <f>work_table!L7</f>
        <v>109</v>
      </c>
    </row>
    <row r="86" spans="2:6" x14ac:dyDescent="0.25">
      <c r="B86">
        <f>work_table!K8</f>
        <v>138</v>
      </c>
      <c r="C86">
        <f>work_table!O8</f>
        <v>92.1</v>
      </c>
      <c r="D86" t="str">
        <f>work_table!H8</f>
        <v>Asthma</v>
      </c>
      <c r="E86">
        <f>work_table!A8</f>
        <v>7</v>
      </c>
      <c r="F86">
        <f>work_table!L8</f>
        <v>90</v>
      </c>
    </row>
    <row r="87" spans="2:6" x14ac:dyDescent="0.25">
      <c r="B87">
        <f>work_table!K9</f>
        <v>142</v>
      </c>
      <c r="C87">
        <f>work_table!O9</f>
        <v>92.8</v>
      </c>
      <c r="D87" t="str">
        <f>work_table!H9</f>
        <v>Obesity</v>
      </c>
      <c r="E87">
        <f>work_table!A9</f>
        <v>8</v>
      </c>
      <c r="F87">
        <f>work_table!L9</f>
        <v>68</v>
      </c>
    </row>
    <row r="88" spans="2:6" x14ac:dyDescent="0.25">
      <c r="B88">
        <f>work_table!K10</f>
        <v>103</v>
      </c>
      <c r="C88">
        <f>work_table!O10</f>
        <v>95.5</v>
      </c>
      <c r="D88" t="str">
        <f>work_table!H10</f>
        <v>Obesity</v>
      </c>
      <c r="E88">
        <f>work_table!A10</f>
        <v>9</v>
      </c>
      <c r="F88">
        <f>work_table!L10</f>
        <v>60</v>
      </c>
    </row>
    <row r="89" spans="2:6" x14ac:dyDescent="0.25">
      <c r="B89">
        <f>work_table!K11</f>
        <v>174</v>
      </c>
      <c r="C89">
        <f>work_table!O11</f>
        <v>76.3</v>
      </c>
      <c r="D89" t="str">
        <f>work_table!H11</f>
        <v>Influenza</v>
      </c>
      <c r="E89">
        <f>work_table!A11</f>
        <v>10</v>
      </c>
      <c r="F89">
        <f>work_table!L11</f>
        <v>82</v>
      </c>
    </row>
    <row r="90" spans="2:6" x14ac:dyDescent="0.25">
      <c r="B90">
        <f>work_table!K12</f>
        <v>108</v>
      </c>
      <c r="C90">
        <f>work_table!O12</f>
        <v>53.6</v>
      </c>
      <c r="D90" t="str">
        <f>work_table!H12</f>
        <v>Coronary Artery Disease</v>
      </c>
      <c r="E90">
        <f>work_table!A12</f>
        <v>11</v>
      </c>
      <c r="F90">
        <f>work_table!L12</f>
        <v>70</v>
      </c>
    </row>
    <row r="91" spans="2:6" x14ac:dyDescent="0.25">
      <c r="B91">
        <f>work_table!K13</f>
        <v>115</v>
      </c>
      <c r="C91">
        <f>work_table!O13</f>
        <v>88.8</v>
      </c>
      <c r="D91" t="str">
        <f>work_table!H13</f>
        <v>Anxiety Disorder</v>
      </c>
      <c r="E91">
        <f>work_table!A13</f>
        <v>12</v>
      </c>
      <c r="F91">
        <f>work_table!L13</f>
        <v>105</v>
      </c>
    </row>
    <row r="92" spans="2:6" x14ac:dyDescent="0.25">
      <c r="B92">
        <f>work_table!K14</f>
        <v>146</v>
      </c>
      <c r="C92">
        <f>work_table!O14</f>
        <v>80.400000000000006</v>
      </c>
      <c r="D92" t="str">
        <f>work_table!H14</f>
        <v>Asthma</v>
      </c>
      <c r="E92">
        <f>work_table!A14</f>
        <v>13</v>
      </c>
      <c r="F92">
        <f>work_table!L14</f>
        <v>79</v>
      </c>
    </row>
    <row r="93" spans="2:6" x14ac:dyDescent="0.25">
      <c r="B93">
        <f>work_table!K15</f>
        <v>0</v>
      </c>
      <c r="C93">
        <f>work_table!O15</f>
        <v>65.3</v>
      </c>
      <c r="D93" t="str">
        <f>work_table!H15</f>
        <v>Coronary Artery Disease</v>
      </c>
      <c r="E93">
        <f>work_table!A15</f>
        <v>14</v>
      </c>
      <c r="F93">
        <f>work_table!L15</f>
        <v>0</v>
      </c>
    </row>
    <row r="94" spans="2:6" x14ac:dyDescent="0.25">
      <c r="B94">
        <f>work_table!K16</f>
        <v>121</v>
      </c>
      <c r="C94">
        <f>work_table!O16</f>
        <v>57</v>
      </c>
      <c r="D94" t="str">
        <f>work_table!H16</f>
        <v>Osteoarthritis</v>
      </c>
      <c r="E94">
        <f>work_table!A16</f>
        <v>15</v>
      </c>
      <c r="F94">
        <f>work_table!L16</f>
        <v>64</v>
      </c>
    </row>
    <row r="95" spans="2:6" x14ac:dyDescent="0.25">
      <c r="B95">
        <f>work_table!K17</f>
        <v>0</v>
      </c>
      <c r="C95">
        <f>work_table!O17</f>
        <v>100</v>
      </c>
      <c r="D95" t="str">
        <f>work_table!H17</f>
        <v>Obesity</v>
      </c>
      <c r="E95">
        <f>work_table!A17</f>
        <v>16</v>
      </c>
      <c r="F95">
        <f>work_table!L17</f>
        <v>0</v>
      </c>
    </row>
    <row r="96" spans="2:6" x14ac:dyDescent="0.25">
      <c r="B96">
        <f>work_table!K18</f>
        <v>127</v>
      </c>
      <c r="C96">
        <f>work_table!O18</f>
        <v>73.400000000000006</v>
      </c>
      <c r="D96" t="str">
        <f>work_table!H18</f>
        <v>Anxiety Disorder</v>
      </c>
      <c r="E96">
        <f>work_table!A18</f>
        <v>17</v>
      </c>
      <c r="F96">
        <f>work_table!L18</f>
        <v>97</v>
      </c>
    </row>
    <row r="97" spans="2:6" x14ac:dyDescent="0.25">
      <c r="B97">
        <f>work_table!K19</f>
        <v>170</v>
      </c>
      <c r="C97">
        <f>work_table!O19</f>
        <v>66.599999999999994</v>
      </c>
      <c r="D97" t="str">
        <f>work_table!H19</f>
        <v>Influenza</v>
      </c>
      <c r="E97">
        <f>work_table!A19</f>
        <v>18</v>
      </c>
      <c r="F97">
        <f>work_table!L19</f>
        <v>98</v>
      </c>
    </row>
    <row r="98" spans="2:6" x14ac:dyDescent="0.25">
      <c r="B98">
        <f>work_table!K20</f>
        <v>0</v>
      </c>
      <c r="C98">
        <f>work_table!O20</f>
        <v>129.69999999999999</v>
      </c>
      <c r="D98" t="str">
        <f>work_table!H20</f>
        <v>Obesity</v>
      </c>
      <c r="E98">
        <f>work_table!A20</f>
        <v>19</v>
      </c>
      <c r="F98">
        <f>work_table!L20</f>
        <v>0</v>
      </c>
    </row>
    <row r="99" spans="2:6" x14ac:dyDescent="0.25">
      <c r="B99">
        <f>work_table!K21</f>
        <v>111</v>
      </c>
      <c r="C99">
        <f>work_table!O21</f>
        <v>0</v>
      </c>
      <c r="D99" t="str">
        <f>work_table!H21</f>
        <v>Asthma</v>
      </c>
      <c r="E99">
        <f>work_table!A21</f>
        <v>20</v>
      </c>
      <c r="F99">
        <f>work_table!L21</f>
        <v>60</v>
      </c>
    </row>
    <row r="100" spans="2:6" x14ac:dyDescent="0.25">
      <c r="B100">
        <f>work_table!K22</f>
        <v>160</v>
      </c>
      <c r="C100">
        <f>work_table!O22</f>
        <v>58.5</v>
      </c>
      <c r="D100" t="str">
        <f>work_table!H22</f>
        <v>Asthma</v>
      </c>
      <c r="E100">
        <f>work_table!A22</f>
        <v>21</v>
      </c>
      <c r="F100">
        <f>work_table!L22</f>
        <v>76</v>
      </c>
    </row>
    <row r="101" spans="2:6" x14ac:dyDescent="0.25">
      <c r="B101">
        <f>work_table!K23</f>
        <v>123</v>
      </c>
      <c r="C101">
        <f>work_table!O23</f>
        <v>98.2</v>
      </c>
      <c r="D101" t="str">
        <f>work_table!H23</f>
        <v>Hypothyroid</v>
      </c>
      <c r="E101">
        <f>work_table!A23</f>
        <v>22</v>
      </c>
      <c r="F101">
        <f>work_table!L23</f>
        <v>69</v>
      </c>
    </row>
    <row r="102" spans="2:6" x14ac:dyDescent="0.25">
      <c r="B102">
        <f>work_table!K24</f>
        <v>0</v>
      </c>
      <c r="C102">
        <f>work_table!O24</f>
        <v>85.4</v>
      </c>
      <c r="D102" t="str">
        <f>work_table!H24</f>
        <v>Osteoarthritis</v>
      </c>
      <c r="E102">
        <f>work_table!A24</f>
        <v>23</v>
      </c>
      <c r="F102">
        <f>work_table!L24</f>
        <v>0</v>
      </c>
    </row>
    <row r="103" spans="2:6" x14ac:dyDescent="0.25">
      <c r="B103">
        <f>work_table!K25</f>
        <v>152</v>
      </c>
      <c r="C103">
        <f>work_table!O25</f>
        <v>62.7</v>
      </c>
      <c r="D103" t="str">
        <f>work_table!H25</f>
        <v>Hypothyroid</v>
      </c>
      <c r="E103">
        <f>work_table!A25</f>
        <v>24</v>
      </c>
      <c r="F103">
        <f>work_table!L25</f>
        <v>82</v>
      </c>
    </row>
    <row r="104" spans="2:6" x14ac:dyDescent="0.25">
      <c r="B104">
        <f>work_table!K26</f>
        <v>140</v>
      </c>
      <c r="C104">
        <f>work_table!O26</f>
        <v>87</v>
      </c>
      <c r="D104" t="str">
        <f>work_table!H26</f>
        <v>Obesity</v>
      </c>
      <c r="E104">
        <f>work_table!A26</f>
        <v>25</v>
      </c>
      <c r="F104">
        <f>work_table!L26</f>
        <v>70</v>
      </c>
    </row>
    <row r="105" spans="2:6" x14ac:dyDescent="0.25">
      <c r="B105">
        <f>work_table!K27</f>
        <v>143</v>
      </c>
      <c r="C105">
        <f>work_table!O27</f>
        <v>60</v>
      </c>
      <c r="D105" t="str">
        <f>work_table!H27</f>
        <v>Osteoarthritis</v>
      </c>
      <c r="E105">
        <f>work_table!A27</f>
        <v>26</v>
      </c>
      <c r="F105">
        <f>work_table!L27</f>
        <v>74</v>
      </c>
    </row>
    <row r="106" spans="2:6" x14ac:dyDescent="0.25">
      <c r="B106">
        <f>work_table!K28</f>
        <v>118</v>
      </c>
      <c r="C106">
        <f>work_table!O28</f>
        <v>124.3</v>
      </c>
      <c r="D106" t="str">
        <f>work_table!H28</f>
        <v>Obesity</v>
      </c>
      <c r="E106">
        <f>work_table!A28</f>
        <v>27</v>
      </c>
      <c r="F106">
        <f>work_table!L28</f>
        <v>85</v>
      </c>
    </row>
    <row r="107" spans="2:6" x14ac:dyDescent="0.25">
      <c r="B107">
        <f>work_table!K29</f>
        <v>0</v>
      </c>
      <c r="C107">
        <f>work_table!O29</f>
        <v>93.4</v>
      </c>
      <c r="D107" t="str">
        <f>work_table!H29</f>
        <v>Type II Diabetes</v>
      </c>
      <c r="E107">
        <f>work_table!A29</f>
        <v>28</v>
      </c>
      <c r="F107">
        <f>work_table!L29</f>
        <v>0</v>
      </c>
    </row>
    <row r="108" spans="2:6" x14ac:dyDescent="0.25">
      <c r="B108">
        <f>work_table!K30</f>
        <v>133</v>
      </c>
      <c r="C108">
        <f>work_table!O30</f>
        <v>76.099999999999994</v>
      </c>
      <c r="D108" t="str">
        <f>work_table!H30</f>
        <v>Osteoarthritis</v>
      </c>
      <c r="E108">
        <f>work_table!A30</f>
        <v>29</v>
      </c>
      <c r="F108">
        <f>work_table!L30</f>
        <v>97</v>
      </c>
    </row>
    <row r="109" spans="2:6" x14ac:dyDescent="0.25">
      <c r="B109">
        <f>work_table!K31</f>
        <v>0</v>
      </c>
      <c r="C109">
        <f>work_table!O31</f>
        <v>73.599999999999994</v>
      </c>
      <c r="D109" t="str">
        <f>work_table!H31</f>
        <v>Type II Diabetes</v>
      </c>
      <c r="E109">
        <f>work_table!A31</f>
        <v>30</v>
      </c>
      <c r="F109">
        <f>work_table!L31</f>
        <v>0</v>
      </c>
    </row>
    <row r="110" spans="2:6" x14ac:dyDescent="0.25">
      <c r="B110">
        <f>work_table!K32</f>
        <v>176</v>
      </c>
      <c r="C110">
        <f>work_table!O32</f>
        <v>0</v>
      </c>
      <c r="D110" t="str">
        <f>work_table!H32</f>
        <v>Migraine</v>
      </c>
      <c r="E110">
        <f>work_table!A32</f>
        <v>31</v>
      </c>
      <c r="F110">
        <f>work_table!L32</f>
        <v>81</v>
      </c>
    </row>
    <row r="111" spans="2:6" x14ac:dyDescent="0.25">
      <c r="B111">
        <f>work_table!K33</f>
        <v>156</v>
      </c>
      <c r="C111">
        <f>work_table!O33</f>
        <v>112.6</v>
      </c>
      <c r="D111" t="str">
        <f>work_table!H33</f>
        <v>NULL</v>
      </c>
      <c r="E111">
        <f>work_table!A33</f>
        <v>32</v>
      </c>
      <c r="F111">
        <f>work_table!L33</f>
        <v>64</v>
      </c>
    </row>
    <row r="112" spans="2:6" x14ac:dyDescent="0.25">
      <c r="B112">
        <f>work_table!K34</f>
        <v>103</v>
      </c>
      <c r="C112">
        <f>work_table!O34</f>
        <v>0</v>
      </c>
      <c r="D112" t="str">
        <f>work_table!H34</f>
        <v>NULL</v>
      </c>
      <c r="E112">
        <f>work_table!A34</f>
        <v>33</v>
      </c>
      <c r="F112">
        <f>work_table!L34</f>
        <v>75</v>
      </c>
    </row>
    <row r="113" spans="2:6" x14ac:dyDescent="0.25">
      <c r="B113">
        <f>work_table!K35</f>
        <v>128</v>
      </c>
      <c r="C113">
        <f>work_table!O35</f>
        <v>58.7</v>
      </c>
      <c r="D113" t="str">
        <f>work_table!H35</f>
        <v>Influenza</v>
      </c>
      <c r="E113">
        <f>work_table!A35</f>
        <v>34</v>
      </c>
      <c r="F113">
        <f>work_table!L35</f>
        <v>90</v>
      </c>
    </row>
    <row r="114" spans="2:6" x14ac:dyDescent="0.25">
      <c r="B114">
        <f>work_table!K36</f>
        <v>111</v>
      </c>
      <c r="C114">
        <f>work_table!O36</f>
        <v>113.2</v>
      </c>
      <c r="D114" t="str">
        <f>work_table!H36</f>
        <v>Obesity</v>
      </c>
      <c r="E114">
        <f>work_table!A36</f>
        <v>35</v>
      </c>
      <c r="F114">
        <f>work_table!L36</f>
        <v>91</v>
      </c>
    </row>
    <row r="115" spans="2:6" x14ac:dyDescent="0.25">
      <c r="B115">
        <f>work_table!K37</f>
        <v>144</v>
      </c>
      <c r="C115">
        <f>work_table!O37</f>
        <v>0</v>
      </c>
      <c r="D115" t="str">
        <f>work_table!H37</f>
        <v>Type II Diabetes</v>
      </c>
      <c r="E115">
        <f>work_table!A37</f>
        <v>36</v>
      </c>
      <c r="F115">
        <f>work_table!L37</f>
        <v>63</v>
      </c>
    </row>
    <row r="116" spans="2:6" x14ac:dyDescent="0.25">
      <c r="B116">
        <f>work_table!K38</f>
        <v>0</v>
      </c>
      <c r="C116">
        <f>work_table!O38</f>
        <v>62.2</v>
      </c>
      <c r="D116" t="str">
        <f>work_table!H38</f>
        <v>Migraine</v>
      </c>
      <c r="E116">
        <f>work_table!A38</f>
        <v>37</v>
      </c>
      <c r="F116">
        <f>work_table!L38</f>
        <v>0</v>
      </c>
    </row>
    <row r="117" spans="2:6" x14ac:dyDescent="0.25">
      <c r="B117">
        <f>work_table!K39</f>
        <v>144</v>
      </c>
      <c r="C117">
        <f>work_table!O39</f>
        <v>83.4</v>
      </c>
      <c r="D117" t="str">
        <f>work_table!H39</f>
        <v>Asthma</v>
      </c>
      <c r="E117">
        <f>work_table!A39</f>
        <v>38</v>
      </c>
      <c r="F117">
        <f>work_table!L39</f>
        <v>61</v>
      </c>
    </row>
    <row r="118" spans="2:6" x14ac:dyDescent="0.25">
      <c r="B118">
        <f>work_table!K40</f>
        <v>118</v>
      </c>
      <c r="C118">
        <f>work_table!O40</f>
        <v>99.3</v>
      </c>
      <c r="D118" t="str">
        <f>work_table!H40</f>
        <v>Asthma</v>
      </c>
      <c r="E118">
        <f>work_table!A40</f>
        <v>39</v>
      </c>
      <c r="F118">
        <f>work_table!L40</f>
        <v>66</v>
      </c>
    </row>
    <row r="119" spans="2:6" x14ac:dyDescent="0.25">
      <c r="B119">
        <f>work_table!K41</f>
        <v>0</v>
      </c>
      <c r="C119">
        <f>work_table!O41</f>
        <v>0</v>
      </c>
      <c r="D119" t="str">
        <f>work_table!H41</f>
        <v>Asthma</v>
      </c>
      <c r="E119">
        <f>work_table!A41</f>
        <v>40</v>
      </c>
      <c r="F119">
        <f>work_table!L41</f>
        <v>0</v>
      </c>
    </row>
    <row r="120" spans="2:6" x14ac:dyDescent="0.25">
      <c r="B120">
        <f>work_table!K42</f>
        <v>159</v>
      </c>
      <c r="C120">
        <f>work_table!O42</f>
        <v>97.1</v>
      </c>
      <c r="D120" t="str">
        <f>work_table!H42</f>
        <v>Asthma</v>
      </c>
      <c r="E120">
        <f>work_table!A42</f>
        <v>41</v>
      </c>
      <c r="F120">
        <f>work_table!L42</f>
        <v>81</v>
      </c>
    </row>
    <row r="121" spans="2:6" x14ac:dyDescent="0.25">
      <c r="B121">
        <f>work_table!K43</f>
        <v>0</v>
      </c>
      <c r="C121">
        <f>work_table!O43</f>
        <v>109.9</v>
      </c>
      <c r="D121" t="str">
        <f>work_table!H43</f>
        <v>Anxiety Disorder</v>
      </c>
      <c r="E121">
        <f>work_table!A43</f>
        <v>42</v>
      </c>
      <c r="F121">
        <f>work_table!L43</f>
        <v>0</v>
      </c>
    </row>
    <row r="122" spans="2:6" x14ac:dyDescent="0.25">
      <c r="B122">
        <f>work_table!K44</f>
        <v>110</v>
      </c>
      <c r="C122">
        <f>work_table!O44</f>
        <v>105.6</v>
      </c>
      <c r="D122" t="str">
        <f>work_table!H44</f>
        <v>Influenza</v>
      </c>
      <c r="E122">
        <f>work_table!A44</f>
        <v>43</v>
      </c>
      <c r="F122">
        <f>work_table!L44</f>
        <v>81</v>
      </c>
    </row>
    <row r="123" spans="2:6" x14ac:dyDescent="0.25">
      <c r="B123">
        <f>work_table!K45</f>
        <v>139</v>
      </c>
      <c r="C123">
        <f>work_table!O45</f>
        <v>0</v>
      </c>
      <c r="D123" t="str">
        <f>work_table!H45</f>
        <v>Migraine</v>
      </c>
      <c r="E123">
        <f>work_table!A45</f>
        <v>44</v>
      </c>
      <c r="F123">
        <f>work_table!L45</f>
        <v>83</v>
      </c>
    </row>
    <row r="124" spans="2:6" x14ac:dyDescent="0.25">
      <c r="B124">
        <f>work_table!K46</f>
        <v>113</v>
      </c>
      <c r="C124">
        <f>work_table!O46</f>
        <v>78.5</v>
      </c>
      <c r="D124" t="str">
        <f>work_table!H46</f>
        <v>Migraine</v>
      </c>
      <c r="E124">
        <f>work_table!A46</f>
        <v>45</v>
      </c>
      <c r="F124">
        <f>work_table!L46</f>
        <v>85</v>
      </c>
    </row>
    <row r="125" spans="2:6" x14ac:dyDescent="0.25">
      <c r="B125">
        <f>work_table!K47</f>
        <v>153</v>
      </c>
      <c r="C125">
        <f>work_table!O47</f>
        <v>5</v>
      </c>
      <c r="D125" t="str">
        <f>work_table!H47</f>
        <v>Migraine</v>
      </c>
      <c r="E125">
        <f>work_table!A47</f>
        <v>46</v>
      </c>
      <c r="F125">
        <f>work_table!L47</f>
        <v>87</v>
      </c>
    </row>
    <row r="126" spans="2:6" x14ac:dyDescent="0.25">
      <c r="B126">
        <f>work_table!K48</f>
        <v>128</v>
      </c>
      <c r="C126">
        <f>work_table!O48</f>
        <v>5</v>
      </c>
      <c r="D126" t="str">
        <f>work_table!H48</f>
        <v>Coronary Artery Disease</v>
      </c>
      <c r="E126">
        <f>work_table!A48</f>
        <v>47</v>
      </c>
      <c r="F126">
        <f>work_table!L48</f>
        <v>93</v>
      </c>
    </row>
    <row r="127" spans="2:6" x14ac:dyDescent="0.25">
      <c r="B127">
        <f>work_table!K49</f>
        <v>0</v>
      </c>
      <c r="C127">
        <f>work_table!O49</f>
        <v>0</v>
      </c>
      <c r="D127" t="str">
        <f>work_table!H49</f>
        <v>Migraine</v>
      </c>
      <c r="E127">
        <f>work_table!A49</f>
        <v>48</v>
      </c>
      <c r="F127">
        <f>work_table!L49</f>
        <v>0</v>
      </c>
    </row>
    <row r="128" spans="2:6" x14ac:dyDescent="0.25">
      <c r="B128">
        <f>work_table!K50</f>
        <v>0</v>
      </c>
      <c r="C128">
        <f>work_table!O50</f>
        <v>0</v>
      </c>
      <c r="D128" t="str">
        <f>work_table!H50</f>
        <v>Hypertension</v>
      </c>
      <c r="E128">
        <f>work_table!A50</f>
        <v>49</v>
      </c>
      <c r="F128">
        <f>work_table!L50</f>
        <v>0</v>
      </c>
    </row>
    <row r="129" spans="2:6" x14ac:dyDescent="0.25">
      <c r="B129">
        <f>work_table!K51</f>
        <v>0</v>
      </c>
      <c r="C129">
        <f>work_table!O51</f>
        <v>52.6</v>
      </c>
      <c r="D129" t="str">
        <f>work_table!H51</f>
        <v>Obesity</v>
      </c>
      <c r="E129">
        <f>work_table!A51</f>
        <v>50</v>
      </c>
      <c r="F129">
        <f>work_table!L51</f>
        <v>0</v>
      </c>
    </row>
    <row r="130" spans="2:6" x14ac:dyDescent="0.25">
      <c r="B130">
        <f>work_table!K52</f>
        <v>145</v>
      </c>
      <c r="C130">
        <f>work_table!O52</f>
        <v>56</v>
      </c>
      <c r="D130" t="str">
        <f>work_table!H52</f>
        <v>Obesity</v>
      </c>
      <c r="E130">
        <f>work_table!A52</f>
        <v>51</v>
      </c>
      <c r="F130">
        <f>work_table!L52</f>
        <v>89</v>
      </c>
    </row>
    <row r="131" spans="2:6" x14ac:dyDescent="0.25">
      <c r="B131">
        <f>work_table!K53</f>
        <v>160</v>
      </c>
      <c r="C131">
        <f>work_table!O53</f>
        <v>104.6</v>
      </c>
      <c r="D131" t="str">
        <f>work_table!H53</f>
        <v>NULL</v>
      </c>
      <c r="E131">
        <f>work_table!A53</f>
        <v>52</v>
      </c>
      <c r="F131">
        <f>work_table!L53</f>
        <v>100</v>
      </c>
    </row>
    <row r="132" spans="2:6" x14ac:dyDescent="0.25">
      <c r="B132">
        <f>work_table!K54</f>
        <v>165</v>
      </c>
      <c r="C132">
        <f>work_table!O54</f>
        <v>51.8</v>
      </c>
      <c r="D132" t="str">
        <f>work_table!H54</f>
        <v>Obesity</v>
      </c>
      <c r="E132">
        <f>work_table!A54</f>
        <v>53</v>
      </c>
      <c r="F132">
        <f>work_table!L54</f>
        <v>95</v>
      </c>
    </row>
    <row r="133" spans="2:6" x14ac:dyDescent="0.25">
      <c r="B133">
        <f>work_table!K55</f>
        <v>0</v>
      </c>
      <c r="C133">
        <f>work_table!O55</f>
        <v>5</v>
      </c>
      <c r="D133" t="str">
        <f>work_table!H55</f>
        <v>Type II Diabetes</v>
      </c>
      <c r="E133">
        <f>work_table!A55</f>
        <v>54</v>
      </c>
      <c r="F133">
        <f>work_table!L55</f>
        <v>0</v>
      </c>
    </row>
    <row r="134" spans="2:6" x14ac:dyDescent="0.25">
      <c r="B134">
        <f>work_table!K56</f>
        <v>114</v>
      </c>
      <c r="C134">
        <f>work_table!O56</f>
        <v>54.3</v>
      </c>
      <c r="D134" t="str">
        <f>work_table!H56</f>
        <v>Anxiety Disorder</v>
      </c>
      <c r="E134">
        <f>work_table!A56</f>
        <v>55</v>
      </c>
      <c r="F134">
        <f>work_table!L56</f>
        <v>93</v>
      </c>
    </row>
    <row r="135" spans="2:6" x14ac:dyDescent="0.25">
      <c r="B135">
        <f>work_table!K57</f>
        <v>148</v>
      </c>
      <c r="C135">
        <f>work_table!O57</f>
        <v>0</v>
      </c>
      <c r="D135" t="str">
        <f>work_table!H57</f>
        <v>Anxiety Disorder</v>
      </c>
      <c r="E135">
        <f>work_table!A57</f>
        <v>56</v>
      </c>
      <c r="F135">
        <f>work_table!L57</f>
        <v>103</v>
      </c>
    </row>
    <row r="136" spans="2:6" x14ac:dyDescent="0.25">
      <c r="B136">
        <f>work_table!K58</f>
        <v>153</v>
      </c>
      <c r="C136">
        <f>work_table!O58</f>
        <v>51.5</v>
      </c>
      <c r="D136" t="str">
        <f>work_table!H58</f>
        <v>Migraine</v>
      </c>
      <c r="E136">
        <f>work_table!A58</f>
        <v>57</v>
      </c>
      <c r="F136">
        <f>work_table!L58</f>
        <v>91</v>
      </c>
    </row>
    <row r="137" spans="2:6" x14ac:dyDescent="0.25">
      <c r="B137">
        <f>work_table!K59</f>
        <v>172</v>
      </c>
      <c r="C137">
        <f>work_table!O59</f>
        <v>112.1</v>
      </c>
      <c r="D137" t="str">
        <f>work_table!H59</f>
        <v>Hypertension</v>
      </c>
      <c r="E137">
        <f>work_table!A59</f>
        <v>58</v>
      </c>
      <c r="F137">
        <f>work_table!L59</f>
        <v>109</v>
      </c>
    </row>
    <row r="138" spans="2:6" x14ac:dyDescent="0.25">
      <c r="B138">
        <f>work_table!K60</f>
        <v>114</v>
      </c>
      <c r="C138">
        <f>work_table!O60</f>
        <v>97.6</v>
      </c>
      <c r="D138" t="str">
        <f>work_table!H60</f>
        <v>Hypertension</v>
      </c>
      <c r="E138">
        <f>work_table!A60</f>
        <v>59</v>
      </c>
      <c r="F138">
        <f>work_table!L60</f>
        <v>71</v>
      </c>
    </row>
    <row r="139" spans="2:6" x14ac:dyDescent="0.25">
      <c r="B139">
        <f>work_table!K61</f>
        <v>145</v>
      </c>
      <c r="C139">
        <f>work_table!O61</f>
        <v>67.5</v>
      </c>
      <c r="D139" t="str">
        <f>work_table!H61</f>
        <v>Type II Diabetes</v>
      </c>
      <c r="E139">
        <f>work_table!A61</f>
        <v>60</v>
      </c>
      <c r="F139">
        <f>work_table!L61</f>
        <v>107</v>
      </c>
    </row>
    <row r="140" spans="2:6" x14ac:dyDescent="0.25">
      <c r="B140">
        <f>work_table!K62</f>
        <v>0</v>
      </c>
      <c r="C140">
        <f>work_table!O62</f>
        <v>49.4</v>
      </c>
      <c r="D140" t="str">
        <f>work_table!H62</f>
        <v>Hypothyroid</v>
      </c>
      <c r="E140">
        <f>work_table!A62</f>
        <v>61</v>
      </c>
      <c r="F140">
        <f>work_table!L62</f>
        <v>0</v>
      </c>
    </row>
    <row r="141" spans="2:6" x14ac:dyDescent="0.25">
      <c r="B141">
        <f>work_table!K63</f>
        <v>125</v>
      </c>
      <c r="C141">
        <f>work_table!O63</f>
        <v>67</v>
      </c>
      <c r="D141" t="str">
        <f>work_table!H63</f>
        <v>Migraine</v>
      </c>
      <c r="E141">
        <f>work_table!A63</f>
        <v>62</v>
      </c>
      <c r="F141">
        <f>work_table!L63</f>
        <v>108</v>
      </c>
    </row>
    <row r="142" spans="2:6" x14ac:dyDescent="0.25">
      <c r="B142">
        <f>work_table!K64</f>
        <v>120</v>
      </c>
      <c r="C142">
        <f>work_table!O64</f>
        <v>89.1</v>
      </c>
      <c r="D142" t="str">
        <f>work_table!H64</f>
        <v>Type II Diabetes</v>
      </c>
      <c r="E142">
        <f>work_table!A64</f>
        <v>63</v>
      </c>
      <c r="F142">
        <f>work_table!L64</f>
        <v>69</v>
      </c>
    </row>
    <row r="143" spans="2:6" x14ac:dyDescent="0.25">
      <c r="B143">
        <f>work_table!K65</f>
        <v>123</v>
      </c>
      <c r="C143">
        <f>work_table!O65</f>
        <v>70.2</v>
      </c>
      <c r="D143" t="str">
        <f>work_table!H65</f>
        <v>Hypertension</v>
      </c>
      <c r="E143">
        <f>work_table!A65</f>
        <v>64</v>
      </c>
      <c r="F143">
        <f>work_table!L65</f>
        <v>92</v>
      </c>
    </row>
    <row r="144" spans="2:6" x14ac:dyDescent="0.25">
      <c r="B144">
        <f>work_table!K66</f>
        <v>0</v>
      </c>
      <c r="C144">
        <f>work_table!O66</f>
        <v>51.8</v>
      </c>
      <c r="D144" t="str">
        <f>work_table!H66</f>
        <v>NULL</v>
      </c>
      <c r="E144">
        <f>work_table!A66</f>
        <v>65</v>
      </c>
      <c r="F144">
        <f>work_table!L66</f>
        <v>0</v>
      </c>
    </row>
    <row r="145" spans="2:6" x14ac:dyDescent="0.25">
      <c r="B145">
        <f>work_table!K67</f>
        <v>175</v>
      </c>
      <c r="C145">
        <f>work_table!O67</f>
        <v>111.1</v>
      </c>
      <c r="D145" t="str">
        <f>work_table!H67</f>
        <v>Asthma</v>
      </c>
      <c r="E145">
        <f>work_table!A67</f>
        <v>66</v>
      </c>
      <c r="F145">
        <f>work_table!L67</f>
        <v>86</v>
      </c>
    </row>
    <row r="146" spans="2:6" x14ac:dyDescent="0.25">
      <c r="B146">
        <f>work_table!K68</f>
        <v>176</v>
      </c>
      <c r="C146">
        <f>work_table!O68</f>
        <v>0</v>
      </c>
      <c r="D146" t="str">
        <f>work_table!H68</f>
        <v>Hypertension</v>
      </c>
      <c r="E146">
        <f>work_table!A68</f>
        <v>67</v>
      </c>
      <c r="F146">
        <f>work_table!L68</f>
        <v>84</v>
      </c>
    </row>
    <row r="147" spans="2:6" x14ac:dyDescent="0.25">
      <c r="B147">
        <f>work_table!K69</f>
        <v>119</v>
      </c>
      <c r="C147">
        <f>work_table!O69</f>
        <v>116.6</v>
      </c>
      <c r="D147" t="str">
        <f>work_table!H69</f>
        <v>Coronary Artery Disease</v>
      </c>
      <c r="E147">
        <f>work_table!A69</f>
        <v>68</v>
      </c>
      <c r="F147">
        <f>work_table!L69</f>
        <v>62</v>
      </c>
    </row>
    <row r="148" spans="2:6" x14ac:dyDescent="0.25">
      <c r="B148">
        <f>work_table!K70</f>
        <v>0</v>
      </c>
      <c r="C148">
        <f>work_table!O70</f>
        <v>93.4</v>
      </c>
      <c r="D148" t="str">
        <f>work_table!H70</f>
        <v>Type II Diabetes</v>
      </c>
      <c r="E148">
        <f>work_table!A70</f>
        <v>69</v>
      </c>
      <c r="F148">
        <f>work_table!L70</f>
        <v>0</v>
      </c>
    </row>
    <row r="149" spans="2:6" x14ac:dyDescent="0.25">
      <c r="B149">
        <f>work_table!K71</f>
        <v>97</v>
      </c>
      <c r="C149">
        <f>work_table!O71</f>
        <v>0</v>
      </c>
      <c r="D149" t="str">
        <f>work_table!H71</f>
        <v>Asthma</v>
      </c>
      <c r="E149">
        <f>work_table!A71</f>
        <v>70</v>
      </c>
      <c r="F149">
        <f>work_table!L71</f>
        <v>100</v>
      </c>
    </row>
    <row r="150" spans="2:6" x14ac:dyDescent="0.25">
      <c r="B150">
        <f>work_table!K72</f>
        <v>103</v>
      </c>
      <c r="C150">
        <f>work_table!O72</f>
        <v>66.400000000000006</v>
      </c>
      <c r="D150" t="str">
        <f>work_table!H72</f>
        <v>Asthma</v>
      </c>
      <c r="E150">
        <f>work_table!A72</f>
        <v>71</v>
      </c>
      <c r="F150">
        <f>work_table!L72</f>
        <v>82</v>
      </c>
    </row>
    <row r="151" spans="2:6" x14ac:dyDescent="0.25">
      <c r="B151">
        <f>work_table!K73</f>
        <v>115</v>
      </c>
      <c r="C151">
        <f>work_table!O73</f>
        <v>102.8</v>
      </c>
      <c r="D151" t="str">
        <f>work_table!H73</f>
        <v>NULL</v>
      </c>
      <c r="E151">
        <f>work_table!A73</f>
        <v>72</v>
      </c>
      <c r="F151">
        <f>work_table!L73</f>
        <v>100</v>
      </c>
    </row>
    <row r="152" spans="2:6" x14ac:dyDescent="0.25">
      <c r="B152">
        <f>work_table!K74</f>
        <v>126</v>
      </c>
      <c r="C152">
        <f>work_table!O74</f>
        <v>77</v>
      </c>
      <c r="D152" t="str">
        <f>work_table!H74</f>
        <v>Hypothyroid</v>
      </c>
      <c r="E152">
        <f>work_table!A74</f>
        <v>73</v>
      </c>
      <c r="F152">
        <f>work_table!L74</f>
        <v>84</v>
      </c>
    </row>
    <row r="153" spans="2:6" x14ac:dyDescent="0.25">
      <c r="B153">
        <f>work_table!K75</f>
        <v>141</v>
      </c>
      <c r="C153">
        <f>work_table!O75</f>
        <v>0</v>
      </c>
      <c r="D153" t="str">
        <f>work_table!H75</f>
        <v>Type II Diabetes</v>
      </c>
      <c r="E153">
        <f>work_table!A75</f>
        <v>74</v>
      </c>
      <c r="F153">
        <f>work_table!L75</f>
        <v>99</v>
      </c>
    </row>
    <row r="154" spans="2:6" x14ac:dyDescent="0.25">
      <c r="B154">
        <f>work_table!K76</f>
        <v>154</v>
      </c>
      <c r="C154">
        <f>work_table!O76</f>
        <v>0</v>
      </c>
      <c r="D154" t="str">
        <f>work_table!H76</f>
        <v>Anxiety Disorder</v>
      </c>
      <c r="E154">
        <f>work_table!A76</f>
        <v>75</v>
      </c>
      <c r="F154">
        <f>work_table!L76</f>
        <v>110</v>
      </c>
    </row>
    <row r="155" spans="2:6" x14ac:dyDescent="0.25">
      <c r="B155">
        <f>work_table!K77</f>
        <v>142</v>
      </c>
      <c r="C155">
        <f>work_table!O77</f>
        <v>61.4</v>
      </c>
      <c r="D155" t="str">
        <f>work_table!H77</f>
        <v>NULL</v>
      </c>
      <c r="E155">
        <f>work_table!A77</f>
        <v>76</v>
      </c>
      <c r="F155">
        <f>work_table!L77</f>
        <v>94</v>
      </c>
    </row>
    <row r="156" spans="2:6" x14ac:dyDescent="0.25">
      <c r="B156">
        <f>work_table!K78</f>
        <v>130</v>
      </c>
      <c r="C156">
        <f>work_table!O78</f>
        <v>66.599999999999994</v>
      </c>
      <c r="D156" t="str">
        <f>work_table!H78</f>
        <v>Osteoarthritis</v>
      </c>
      <c r="E156">
        <f>work_table!A78</f>
        <v>77</v>
      </c>
      <c r="F156">
        <f>work_table!L78</f>
        <v>96</v>
      </c>
    </row>
  </sheetData>
  <conditionalFormatting sqref="B26">
    <cfRule type="colorScale" priority="4">
      <colorScale>
        <cfvo type="min"/>
        <cfvo type="percentile" val="50"/>
        <cfvo type="max"/>
        <color rgb="FFF8696B"/>
        <color rgb="FFFFEB84"/>
        <color rgb="FF63BE7B"/>
      </colorScale>
    </cfRule>
  </conditionalFormatting>
  <conditionalFormatting sqref="B26:N27 B28:B34">
    <cfRule type="colorScale" priority="3">
      <colorScale>
        <cfvo type="min"/>
        <cfvo type="percentile" val="50"/>
        <cfvo type="max"/>
        <color rgb="FFF8696B"/>
        <color rgb="FFFFEB84"/>
        <color rgb="FF63BE7B"/>
      </colorScale>
    </cfRule>
  </conditionalFormatting>
  <conditionalFormatting sqref="O27:Y32">
    <cfRule type="colorScale" priority="2">
      <colorScale>
        <cfvo type="min"/>
        <cfvo type="percentile" val="50"/>
        <cfvo type="max"/>
        <color rgb="FF63BE7B"/>
        <color rgb="FFFFEB84"/>
        <color rgb="FFF8696B"/>
      </colorScale>
    </cfRule>
  </conditionalFormatting>
  <conditionalFormatting sqref="Q17:Z21">
    <cfRule type="colorScale" priority="1">
      <colorScale>
        <cfvo type="min"/>
        <cfvo type="percentile" val="50"/>
        <cfvo type="max"/>
        <color rgb="FF63BE7B"/>
        <color rgb="FFFFEB84"/>
        <color rgb="FFF8696B"/>
      </colorScale>
    </cfRule>
  </conditionalFormatting>
  <pageMargins left="0.7" right="0.7" top="0.75" bottom="0.75" header="0.3" footer="0.3"/>
  <drawing r:id="rId6"/>
  <tableParts count="3">
    <tablePart r:id="rId7"/>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EA972337-1232-424F-B65E-EC41024CADEA}">
          <x14:formula1>
            <xm:f>work_table!$B$2:$B$78</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Meckny_Patient_db</vt:lpstr>
      <vt:lpstr>work_table</vt:lpstr>
      <vt:lpstr>analysis</vt:lpstr>
      <vt:lpstr>Sheet4</vt:lpstr>
      <vt:lpstr>Analogy_Sheet</vt:lpstr>
      <vt:lpstr>Control_Sheet</vt:lpstr>
      <vt:lpstr>Admission_date</vt:lpstr>
      <vt:lpstr>Diagnosis</vt:lpstr>
      <vt:lpstr>Diastolic</vt:lpstr>
      <vt:lpstr>Patient_ID</vt:lpstr>
      <vt:lpstr>PatientID</vt:lpstr>
      <vt:lpstr>SelectedPat</vt:lpstr>
      <vt:lpstr>SelectedPatient</vt:lpstr>
      <vt:lpstr>SelectedPatient1</vt:lpstr>
      <vt:lpstr>SelectedPatient2</vt:lpstr>
      <vt:lpstr>SeletedPt</vt:lpstr>
      <vt:lpstr>Systolic</vt:lpstr>
      <vt:lpstr>Weight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2026-07-27T12:43:43Z</dcterms:created>
  <dcterms:modified xsi:type="dcterms:W3CDTF">2026-08-08T08:56:35Z</dcterms:modified>
</cp:coreProperties>
</file>