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u/Desktop/Boston University/675/Flies/data/original data/"/>
    </mc:Choice>
  </mc:AlternateContent>
  <xr:revisionPtr revIDLastSave="0" documentId="13_ncr:1_{922DD3AC-4ECF-C341-87BF-0F6D084C317A}" xr6:coauthVersionLast="47" xr6:coauthVersionMax="47" xr10:uidLastSave="{00000000-0000-0000-0000-000000000000}"/>
  <bookViews>
    <workbookView xWindow="0" yWindow="0" windowWidth="28800" windowHeight="18000" xr2:uid="{D60464C5-1BA8-2C42-86DD-E0D6C184CDF8}"/>
  </bookViews>
  <sheets>
    <sheet name="Young Flies" sheetId="1" r:id="rId1"/>
    <sheet name="Old Flies" sheetId="2" r:id="rId2"/>
    <sheet name="Impact Survival Curves" sheetId="4" r:id="rId3"/>
    <sheet name="24hr Survival Curves" sheetId="7" r:id="rId4"/>
    <sheet name="Velocity Data" sheetId="5" r:id="rId5"/>
    <sheet name="Prelim. Locomotio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6" i="2" l="1"/>
  <c r="AA66" i="2"/>
  <c r="AE66" i="2"/>
  <c r="AI66" i="2"/>
  <c r="AM66" i="2"/>
  <c r="AQ66" i="2"/>
  <c r="U31" i="2"/>
  <c r="V31" i="2"/>
  <c r="Z31" i="2"/>
  <c r="AA31" i="2" s="1"/>
  <c r="AE31" i="2"/>
  <c r="AI31" i="2"/>
  <c r="AM31" i="2"/>
  <c r="AQ31" i="2"/>
  <c r="R72" i="1"/>
  <c r="AF72" i="1"/>
  <c r="AJ72" i="1"/>
  <c r="AS34" i="1"/>
  <c r="AO34" i="1"/>
  <c r="R34" i="1"/>
  <c r="S34" i="1"/>
  <c r="X34" i="1"/>
  <c r="AB34" i="1"/>
  <c r="AF34" i="1"/>
  <c r="AJ34" i="1"/>
  <c r="R71" i="1"/>
  <c r="AF71" i="1"/>
  <c r="AJ71" i="1"/>
  <c r="AS33" i="1"/>
  <c r="AO33" i="1"/>
  <c r="R33" i="1"/>
  <c r="S33" i="1"/>
  <c r="X33" i="1"/>
  <c r="AB33" i="1"/>
  <c r="AF33" i="1"/>
  <c r="AJ33" i="1"/>
  <c r="U65" i="2"/>
  <c r="AA65" i="2"/>
  <c r="AE65" i="2"/>
  <c r="AI65" i="2"/>
  <c r="AM65" i="2"/>
  <c r="AQ65" i="2"/>
  <c r="U30" i="2"/>
  <c r="V30" i="2"/>
  <c r="Z30" i="2"/>
  <c r="AA30" i="2"/>
  <c r="AE30" i="2"/>
  <c r="AI30" i="2"/>
  <c r="AM30" i="2"/>
  <c r="AQ30" i="2"/>
  <c r="AA64" i="2"/>
  <c r="AE64" i="2"/>
  <c r="AI64" i="2"/>
  <c r="AM64" i="2"/>
  <c r="AQ64" i="2"/>
  <c r="U64" i="2"/>
  <c r="V29" i="2"/>
  <c r="Z29" i="2"/>
  <c r="AA29" i="2" s="1"/>
  <c r="AE29" i="2"/>
  <c r="AI29" i="2"/>
  <c r="AM29" i="2"/>
  <c r="AQ29" i="2"/>
  <c r="U29" i="2"/>
  <c r="AS32" i="1"/>
  <c r="AO32" i="1"/>
  <c r="R70" i="1"/>
  <c r="AF70" i="1"/>
  <c r="AJ70" i="1"/>
  <c r="R32" i="1"/>
  <c r="S32" i="1"/>
  <c r="X32" i="1"/>
  <c r="AB32" i="1"/>
  <c r="AF32" i="1"/>
  <c r="AJ32" i="1"/>
  <c r="AA63" i="2"/>
  <c r="AE63" i="2"/>
  <c r="AI63" i="2"/>
  <c r="AM63" i="2"/>
  <c r="AQ63" i="2"/>
  <c r="U63" i="2"/>
  <c r="Z28" i="2"/>
  <c r="AA28" i="2"/>
  <c r="AE28" i="2"/>
  <c r="AI28" i="2"/>
  <c r="AM28" i="2"/>
  <c r="AQ28" i="2"/>
  <c r="V28" i="2"/>
  <c r="U28" i="2"/>
  <c r="R69" i="1"/>
  <c r="AF69" i="1"/>
  <c r="AJ69" i="1"/>
  <c r="AS31" i="1"/>
  <c r="AO31" i="1"/>
  <c r="AF31" i="1"/>
  <c r="AJ31" i="1"/>
  <c r="AB31" i="1"/>
  <c r="S31" i="1"/>
  <c r="X31" i="1"/>
  <c r="R31" i="1"/>
  <c r="AQ58" i="2"/>
  <c r="AQ59" i="2"/>
  <c r="AQ60" i="2"/>
  <c r="AQ61" i="2"/>
  <c r="AQ62" i="2"/>
  <c r="AM59" i="2"/>
  <c r="AM60" i="2"/>
  <c r="AM61" i="2"/>
  <c r="AM62" i="2"/>
  <c r="AI59" i="2"/>
  <c r="AI60" i="2"/>
  <c r="AI61" i="2"/>
  <c r="AI62" i="2"/>
  <c r="AE60" i="2"/>
  <c r="AE61" i="2"/>
  <c r="AE62" i="2"/>
  <c r="AA60" i="2"/>
  <c r="AA61" i="2"/>
  <c r="AA62" i="2"/>
  <c r="AS28" i="1"/>
  <c r="AS29" i="1"/>
  <c r="AS30" i="1"/>
  <c r="AO28" i="1"/>
  <c r="AO29" i="1"/>
  <c r="AO30" i="1"/>
  <c r="R65" i="1"/>
  <c r="R66" i="1"/>
  <c r="R67" i="1"/>
  <c r="R68" i="1"/>
  <c r="AB68" i="1"/>
  <c r="AB69" i="1" s="1"/>
  <c r="X66" i="1"/>
  <c r="X67" i="1" s="1"/>
  <c r="AJ65" i="1"/>
  <c r="AJ66" i="1"/>
  <c r="AJ67" i="1"/>
  <c r="AJ68" i="1"/>
  <c r="AF65" i="1"/>
  <c r="AF66" i="1"/>
  <c r="AF67" i="1"/>
  <c r="AF68" i="1"/>
  <c r="AJ30" i="1"/>
  <c r="AJ29" i="1"/>
  <c r="AJ28" i="1"/>
  <c r="AF30" i="1"/>
  <c r="AF29" i="1"/>
  <c r="AF28" i="1"/>
  <c r="AQ25" i="2"/>
  <c r="AQ26" i="2"/>
  <c r="AQ27" i="2"/>
  <c r="AM25" i="2"/>
  <c r="AM26" i="2"/>
  <c r="AM27" i="2"/>
  <c r="AI25" i="2"/>
  <c r="AI26" i="2"/>
  <c r="AI27" i="2"/>
  <c r="AE25" i="2"/>
  <c r="AE26" i="2"/>
  <c r="AE27" i="2"/>
  <c r="Z25" i="2"/>
  <c r="AA25" i="2" s="1"/>
  <c r="Z26" i="2"/>
  <c r="AA26" i="2" s="1"/>
  <c r="Z27" i="2"/>
  <c r="AA27" i="2"/>
  <c r="AB28" i="1"/>
  <c r="AB29" i="1"/>
  <c r="AB30" i="1"/>
  <c r="X28" i="1"/>
  <c r="X29" i="1"/>
  <c r="X30" i="1"/>
  <c r="S28" i="1"/>
  <c r="S29" i="1"/>
  <c r="S30" i="1"/>
  <c r="R30" i="1"/>
  <c r="R29" i="1"/>
  <c r="R28" i="1"/>
  <c r="U61" i="2"/>
  <c r="U25" i="2"/>
  <c r="U60" i="2" s="1"/>
  <c r="U26" i="2"/>
  <c r="U27" i="2"/>
  <c r="U62" i="2" s="1"/>
  <c r="V25" i="2"/>
  <c r="V26" i="2"/>
  <c r="V27" i="2"/>
  <c r="AA59" i="2"/>
  <c r="Z24" i="2"/>
  <c r="AA24" i="2" s="1"/>
  <c r="AQ24" i="2"/>
  <c r="AE24" i="2"/>
  <c r="AI24" i="2"/>
  <c r="AM24" i="2"/>
  <c r="AO27" i="1"/>
  <c r="AS27" i="1"/>
  <c r="X27" i="1"/>
  <c r="AB27" i="1"/>
  <c r="AF27" i="1"/>
  <c r="AJ27" i="1"/>
  <c r="AA58" i="2"/>
  <c r="AE58" i="2"/>
  <c r="AI58" i="2"/>
  <c r="AM58" i="2"/>
  <c r="AE23" i="2"/>
  <c r="AI23" i="2"/>
  <c r="AM23" i="2"/>
  <c r="AQ23" i="2"/>
  <c r="AA23" i="2"/>
  <c r="AJ64" i="1"/>
  <c r="AF64" i="1"/>
  <c r="AO26" i="1"/>
  <c r="AS26" i="1"/>
  <c r="AJ26" i="1"/>
  <c r="AF26" i="1"/>
  <c r="X26" i="1"/>
  <c r="AB26" i="1"/>
  <c r="Z23" i="2"/>
  <c r="AI57" i="2"/>
  <c r="AA57" i="2"/>
  <c r="AE57" i="2"/>
  <c r="AQ22" i="2"/>
  <c r="AM22" i="2"/>
  <c r="AI22" i="2"/>
  <c r="Z22" i="2"/>
  <c r="AA22" i="2" s="1"/>
  <c r="AE22" i="2"/>
  <c r="AF63" i="1"/>
  <c r="AO25" i="1"/>
  <c r="AS25" i="1"/>
  <c r="AJ25" i="1"/>
  <c r="X25" i="1"/>
  <c r="AB25" i="1"/>
  <c r="AF25" i="1"/>
  <c r="C10" i="6"/>
  <c r="D10" i="6"/>
  <c r="E10" i="6"/>
  <c r="F10" i="6"/>
  <c r="G10" i="6"/>
  <c r="B10" i="6"/>
  <c r="G9" i="6"/>
  <c r="F9" i="6"/>
  <c r="E9" i="6"/>
  <c r="B9" i="6"/>
  <c r="D9" i="6"/>
  <c r="C9" i="6"/>
  <c r="D9" i="5"/>
  <c r="D14" i="5"/>
  <c r="D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E24" i="5" s="1"/>
  <c r="C25" i="5"/>
  <c r="C26" i="5"/>
  <c r="C27" i="5"/>
  <c r="C28" i="5"/>
  <c r="C4" i="5"/>
  <c r="E4" i="5" s="1"/>
  <c r="AB60" i="1"/>
  <c r="AB58" i="1"/>
  <c r="X60" i="1"/>
  <c r="X56" i="1"/>
  <c r="X57" i="1" s="1"/>
  <c r="U58" i="2"/>
  <c r="U49" i="2"/>
  <c r="U50" i="2"/>
  <c r="U51" i="2"/>
  <c r="U52" i="2"/>
  <c r="U53" i="2"/>
  <c r="U54" i="2"/>
  <c r="U55" i="2"/>
  <c r="U56" i="2"/>
  <c r="U48" i="2"/>
  <c r="R56" i="1"/>
  <c r="R57" i="1"/>
  <c r="R58" i="1"/>
  <c r="R59" i="1"/>
  <c r="R60" i="1"/>
  <c r="R61" i="1"/>
  <c r="R62" i="1"/>
  <c r="R63" i="1"/>
  <c r="R64" i="1"/>
  <c r="R55" i="1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42" i="2"/>
  <c r="AE59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Q41" i="2"/>
  <c r="AM41" i="2"/>
  <c r="AI41" i="2"/>
  <c r="AE41" i="2"/>
  <c r="AA41" i="2"/>
  <c r="Z56" i="2"/>
  <c r="Z55" i="2"/>
  <c r="Z54" i="2"/>
  <c r="Z53" i="2"/>
  <c r="Z52" i="2"/>
  <c r="Z51" i="2"/>
  <c r="Z50" i="2"/>
  <c r="Z49" i="2"/>
  <c r="Z48" i="2"/>
  <c r="Z47" i="2"/>
  <c r="Z46" i="2"/>
  <c r="AA42" i="2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45" i="1"/>
  <c r="AF45" i="1"/>
  <c r="AJ44" i="1"/>
  <c r="AF44" i="1"/>
  <c r="AB46" i="1"/>
  <c r="AB47" i="1"/>
  <c r="AB48" i="1"/>
  <c r="AB49" i="1"/>
  <c r="AB50" i="1"/>
  <c r="AB51" i="1"/>
  <c r="AB52" i="1"/>
  <c r="X45" i="1"/>
  <c r="AB45" i="1"/>
  <c r="AB44" i="1"/>
  <c r="X52" i="1"/>
  <c r="X51" i="1"/>
  <c r="X50" i="1"/>
  <c r="X49" i="1"/>
  <c r="X48" i="1"/>
  <c r="X47" i="1"/>
  <c r="X46" i="1"/>
  <c r="AQ21" i="2"/>
  <c r="AM21" i="2"/>
  <c r="AE21" i="2"/>
  <c r="AI21" i="2"/>
  <c r="AA21" i="2"/>
  <c r="Z21" i="2"/>
  <c r="AB8" i="1"/>
  <c r="AB9" i="1"/>
  <c r="AB10" i="1"/>
  <c r="AB11" i="1"/>
  <c r="AB12" i="1"/>
  <c r="AB13" i="1"/>
  <c r="AB14" i="1"/>
  <c r="AB7" i="1"/>
  <c r="X8" i="1"/>
  <c r="X9" i="1"/>
  <c r="X10" i="1"/>
  <c r="X11" i="1"/>
  <c r="X12" i="1"/>
  <c r="X13" i="1"/>
  <c r="X14" i="1"/>
  <c r="X7" i="1"/>
  <c r="AS24" i="1"/>
  <c r="AO24" i="1"/>
  <c r="AS23" i="1"/>
  <c r="AO23" i="1"/>
  <c r="AS22" i="1"/>
  <c r="AO22" i="1"/>
  <c r="AS21" i="1"/>
  <c r="AO21" i="1"/>
  <c r="AS20" i="1"/>
  <c r="AO20" i="1"/>
  <c r="AS19" i="1"/>
  <c r="AO19" i="1"/>
  <c r="AS18" i="1"/>
  <c r="AO18" i="1"/>
  <c r="AS17" i="1"/>
  <c r="AO17" i="1"/>
  <c r="AS16" i="1"/>
  <c r="AO16" i="1"/>
  <c r="AS15" i="1"/>
  <c r="AO15" i="1"/>
  <c r="AS14" i="1"/>
  <c r="AO14" i="1"/>
  <c r="AS13" i="1"/>
  <c r="AO13" i="1"/>
  <c r="AS12" i="1"/>
  <c r="AO12" i="1"/>
  <c r="AS11" i="1"/>
  <c r="AO11" i="1"/>
  <c r="AS10" i="1"/>
  <c r="AO10" i="1"/>
  <c r="AS9" i="1"/>
  <c r="AO9" i="1"/>
  <c r="AS8" i="1"/>
  <c r="AO8" i="1"/>
  <c r="AS7" i="1"/>
  <c r="AO7" i="1"/>
  <c r="AO6" i="1"/>
  <c r="X24" i="1"/>
  <c r="AB24" i="1"/>
  <c r="AF24" i="1"/>
  <c r="AJ24" i="1"/>
  <c r="AB15" i="1"/>
  <c r="AB16" i="1"/>
  <c r="AB17" i="1"/>
  <c r="AB18" i="1"/>
  <c r="AB19" i="1"/>
  <c r="AB20" i="1"/>
  <c r="AB21" i="1"/>
  <c r="AB22" i="1"/>
  <c r="AB23" i="1"/>
  <c r="X15" i="1"/>
  <c r="X16" i="1"/>
  <c r="X17" i="1"/>
  <c r="X18" i="1"/>
  <c r="X19" i="1"/>
  <c r="X20" i="1"/>
  <c r="X21" i="1"/>
  <c r="X22" i="1"/>
  <c r="X23" i="1"/>
  <c r="AQ20" i="2"/>
  <c r="Z20" i="2"/>
  <c r="AA20" i="2" s="1"/>
  <c r="AE20" i="2"/>
  <c r="AI20" i="2"/>
  <c r="AM20" i="2"/>
  <c r="AF23" i="1"/>
  <c r="AJ23" i="1"/>
  <c r="AQ19" i="2"/>
  <c r="AM19" i="2"/>
  <c r="Z19" i="2"/>
  <c r="AA19" i="2"/>
  <c r="AE19" i="2"/>
  <c r="AI19" i="2"/>
  <c r="AJ22" i="1"/>
  <c r="AF22" i="1"/>
  <c r="V19" i="2"/>
  <c r="V20" i="2"/>
  <c r="V21" i="2"/>
  <c r="V22" i="2"/>
  <c r="V23" i="2"/>
  <c r="V24" i="2"/>
  <c r="AM18" i="2"/>
  <c r="AQ18" i="2"/>
  <c r="Z18" i="2"/>
  <c r="AA18" i="2"/>
  <c r="AE18" i="2"/>
  <c r="AI18" i="2"/>
  <c r="V18" i="2"/>
  <c r="AF21" i="1"/>
  <c r="AJ21" i="1"/>
  <c r="AM14" i="2"/>
  <c r="AM15" i="2"/>
  <c r="AM16" i="2"/>
  <c r="AM17" i="2"/>
  <c r="AA17" i="2"/>
  <c r="Z13" i="2"/>
  <c r="AA13" i="2" s="1"/>
  <c r="Z14" i="2"/>
  <c r="AA14" i="2" s="1"/>
  <c r="Z15" i="2"/>
  <c r="AA15" i="2" s="1"/>
  <c r="Z16" i="2"/>
  <c r="AA16" i="2" s="1"/>
  <c r="Z17" i="2"/>
  <c r="Z12" i="2"/>
  <c r="AA12" i="2" s="1"/>
  <c r="Z11" i="2"/>
  <c r="AA11" i="2" s="1"/>
  <c r="AQ8" i="2"/>
  <c r="AQ9" i="2"/>
  <c r="AQ10" i="2"/>
  <c r="AQ11" i="2"/>
  <c r="AQ12" i="2"/>
  <c r="AQ13" i="2"/>
  <c r="AQ14" i="2"/>
  <c r="AQ15" i="2"/>
  <c r="AQ16" i="2"/>
  <c r="AQ17" i="2"/>
  <c r="AQ7" i="2"/>
  <c r="AM8" i="2"/>
  <c r="AM9" i="2"/>
  <c r="AM10" i="2"/>
  <c r="AM11" i="2"/>
  <c r="AM12" i="2"/>
  <c r="AM13" i="2"/>
  <c r="AM7" i="2"/>
  <c r="AI8" i="2"/>
  <c r="AI9" i="2"/>
  <c r="AI10" i="2"/>
  <c r="AI11" i="2"/>
  <c r="AI12" i="2"/>
  <c r="AI13" i="2"/>
  <c r="AI14" i="2"/>
  <c r="AI15" i="2"/>
  <c r="AI16" i="2"/>
  <c r="AI17" i="2"/>
  <c r="AI7" i="2"/>
  <c r="AE8" i="2"/>
  <c r="AE9" i="2"/>
  <c r="AE10" i="2"/>
  <c r="AE11" i="2"/>
  <c r="AE12" i="2"/>
  <c r="AE13" i="2"/>
  <c r="AE14" i="2"/>
  <c r="AE15" i="2"/>
  <c r="AE16" i="2"/>
  <c r="AE17" i="2"/>
  <c r="AE7" i="2"/>
  <c r="AA8" i="2"/>
  <c r="AA9" i="2"/>
  <c r="AA10" i="2"/>
  <c r="AA7" i="2"/>
  <c r="R18" i="1"/>
  <c r="R19" i="1"/>
  <c r="R20" i="1"/>
  <c r="R21" i="1"/>
  <c r="R22" i="1"/>
  <c r="R23" i="1"/>
  <c r="R24" i="1"/>
  <c r="R25" i="1"/>
  <c r="R26" i="1"/>
  <c r="R27" i="1"/>
  <c r="R17" i="1"/>
  <c r="S18" i="1"/>
  <c r="S19" i="1"/>
  <c r="S20" i="1"/>
  <c r="S21" i="1"/>
  <c r="S22" i="1"/>
  <c r="S23" i="1"/>
  <c r="S24" i="1"/>
  <c r="S25" i="1"/>
  <c r="S26" i="1"/>
  <c r="S27" i="1"/>
  <c r="S17" i="1"/>
  <c r="AJ17" i="1"/>
  <c r="AJ18" i="1"/>
  <c r="AJ19" i="1"/>
  <c r="AJ20" i="1"/>
  <c r="AF17" i="1"/>
  <c r="AF18" i="1"/>
  <c r="AF19" i="1"/>
  <c r="AF20" i="1"/>
  <c r="AJ8" i="1"/>
  <c r="AJ9" i="1"/>
  <c r="AJ10" i="1"/>
  <c r="AJ11" i="1"/>
  <c r="AJ12" i="1"/>
  <c r="AJ13" i="1"/>
  <c r="AJ14" i="1"/>
  <c r="AJ15" i="1"/>
  <c r="AJ16" i="1"/>
  <c r="AJ7" i="1"/>
  <c r="AF8" i="1"/>
  <c r="AF9" i="1"/>
  <c r="AF10" i="1"/>
  <c r="AF11" i="1"/>
  <c r="AF12" i="1"/>
  <c r="AF13" i="1"/>
  <c r="AF14" i="1"/>
  <c r="AF15" i="1"/>
  <c r="AF16" i="1"/>
  <c r="AF7" i="1"/>
  <c r="X6" i="1"/>
  <c r="U14" i="2"/>
  <c r="U15" i="2"/>
  <c r="U16" i="2"/>
  <c r="U17" i="2"/>
  <c r="U18" i="2"/>
  <c r="U19" i="2"/>
  <c r="U20" i="2"/>
  <c r="U21" i="2"/>
  <c r="U22" i="2"/>
  <c r="U23" i="2"/>
  <c r="U24" i="2"/>
  <c r="U13" i="2"/>
  <c r="D24" i="5" l="1"/>
  <c r="D19" i="5"/>
  <c r="E19" i="5"/>
  <c r="E9" i="5"/>
  <c r="E14" i="5"/>
</calcChain>
</file>

<file path=xl/sharedStrings.xml><?xml version="1.0" encoding="utf-8"?>
<sst xmlns="http://schemas.openxmlformats.org/spreadsheetml/2006/main" count="472" uniqueCount="113">
  <si>
    <t>Mortality of 1-2 Day old Flies after STRIKE device induced TBI</t>
  </si>
  <si>
    <t>For Survival Curve since impact</t>
  </si>
  <si>
    <t>Time</t>
  </si>
  <si>
    <t>Date</t>
  </si>
  <si>
    <t>Day</t>
  </si>
  <si>
    <t>Total # Deaths by date (includes previous date's deaths)</t>
  </si>
  <si>
    <t>Total # left alive on date (out of 5 per trial unless mentioned otherwise</t>
  </si>
  <si>
    <t>n=10</t>
  </si>
  <si>
    <t>5 PSI</t>
  </si>
  <si>
    <t>10 PSI</t>
  </si>
  <si>
    <t>15 PSI</t>
  </si>
  <si>
    <t>20 PSI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</si>
  <si>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</si>
  <si>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</si>
  <si>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</si>
  <si>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</si>
  <si>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</si>
  <si>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</si>
  <si>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</si>
  <si>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</si>
  <si>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</si>
  <si>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</si>
  <si>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</si>
  <si>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</si>
  <si>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Total</t>
  </si>
  <si>
    <t>/</t>
  </si>
  <si>
    <t>Impact</t>
  </si>
  <si>
    <t>4.35p</t>
  </si>
  <si>
    <t>4.18p</t>
  </si>
  <si>
    <t>10.07a</t>
  </si>
  <si>
    <t>12.24p</t>
  </si>
  <si>
    <t>8.59a</t>
  </si>
  <si>
    <t>12.39p</t>
  </si>
  <si>
    <t>Placed into same vial. Oops</t>
  </si>
  <si>
    <t>10.06a</t>
  </si>
  <si>
    <t>4.00p</t>
  </si>
  <si>
    <t>4.48p</t>
  </si>
  <si>
    <t>10.53a</t>
  </si>
  <si>
    <t>10.09a</t>
  </si>
  <si>
    <t>11.11a</t>
  </si>
  <si>
    <t>12.06p</t>
  </si>
  <si>
    <t>10.22a</t>
  </si>
  <si>
    <t>2.35p</t>
  </si>
  <si>
    <t>12.21p</t>
  </si>
  <si>
    <t>10.12a</t>
  </si>
  <si>
    <t>11.04a</t>
  </si>
  <si>
    <t>9.56a</t>
  </si>
  <si>
    <t>10.24a</t>
  </si>
  <si>
    <t>3.54p</t>
  </si>
  <si>
    <t>4.53p</t>
  </si>
  <si>
    <t>4.01p</t>
  </si>
  <si>
    <t>10.36a</t>
  </si>
  <si>
    <t>11.16a</t>
  </si>
  <si>
    <t>10.32a</t>
  </si>
  <si>
    <t>12.18p</t>
  </si>
  <si>
    <r>
      <rPr>
        <b/>
        <i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A1 and B1 are assumed 100% survival due to mistake in replacing vials. Mortality rate likely much higher when considering amount of deaths in combined vial</t>
    </r>
  </si>
  <si>
    <t>For survival curve since 24hr+</t>
  </si>
  <si>
    <t>Mortality of 4-5 Day old Flies after STRIKE device induced TBI</t>
  </si>
  <si>
    <t xml:space="preserve">Total # left alive on date (out of 5 per trial unless mentioned otherwise															</t>
  </si>
  <si>
    <t>Control (@20PSI)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</si>
  <si>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</si>
  <si>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</si>
  <si>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</si>
  <si>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</si>
  <si>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</si>
  <si>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</si>
  <si>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</si>
  <si>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</si>
  <si>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</si>
  <si>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</si>
  <si>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</si>
  <si>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</si>
  <si>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</si>
  <si>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</si>
  <si>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</si>
  <si>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12.28p</t>
  </si>
  <si>
    <t>9.05a</t>
  </si>
  <si>
    <t>4.06p</t>
  </si>
  <si>
    <t>Out of 3 (2 killed by manual means)</t>
  </si>
  <si>
    <t>4.52p</t>
  </si>
  <si>
    <t>10.58a</t>
  </si>
  <si>
    <t>10.13a</t>
  </si>
  <si>
    <t>11.14a</t>
  </si>
  <si>
    <t>12.09p</t>
  </si>
  <si>
    <t>10.23a</t>
  </si>
  <si>
    <t>2.37p</t>
  </si>
  <si>
    <t>12.23p</t>
  </si>
  <si>
    <t>10.14a</t>
  </si>
  <si>
    <t>11.06a</t>
  </si>
  <si>
    <t>9.58a</t>
  </si>
  <si>
    <t>4.37p</t>
  </si>
  <si>
    <t>10.26a</t>
  </si>
  <si>
    <t>3.56p</t>
  </si>
  <si>
    <t>4.55p</t>
  </si>
  <si>
    <t>4.03p</t>
  </si>
  <si>
    <t>10.39a</t>
  </si>
  <si>
    <t>10.34a</t>
  </si>
  <si>
    <t>12.15p</t>
  </si>
  <si>
    <t>Velocity of Strike Disc Data</t>
  </si>
  <si>
    <t>PSI</t>
  </si>
  <si>
    <t>ms</t>
  </si>
  <si>
    <t>Velocity m/s</t>
  </si>
  <si>
    <t>Average V</t>
  </si>
  <si>
    <t xml:space="preserve">SD ±m/s </t>
  </si>
  <si>
    <t>Locomotion Preliminary Data</t>
  </si>
  <si>
    <t>T</t>
  </si>
  <si>
    <t>M</t>
  </si>
  <si>
    <t>B</t>
  </si>
  <si>
    <t>%</t>
  </si>
  <si>
    <t>C</t>
  </si>
  <si>
    <t>D</t>
  </si>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</sst>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4"/>
      <color rgb="FF59595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8C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A052"/>
        <bgColor indexed="64"/>
      </patternFill>
    </fill>
    <fill>
      <patternFill patternType="solid">
        <fgColor rgb="FFF46368"/>
        <bgColor indexed="64"/>
      </patternFill>
    </fill>
    <fill>
      <patternFill patternType="solid">
        <fgColor rgb="FFFBA052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Dot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DashDot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DashDot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/>
    <xf numFmtId="0" fontId="0" fillId="0" borderId="18" xfId="0" applyBorder="1"/>
    <xf numFmtId="15" fontId="0" fillId="0" borderId="17" xfId="0" applyNumberFormat="1" applyBorder="1"/>
    <xf numFmtId="15" fontId="0" fillId="0" borderId="26" xfId="0" applyNumberFormat="1" applyBorder="1"/>
    <xf numFmtId="15" fontId="0" fillId="0" borderId="27" xfId="0" applyNumberFormat="1" applyBorder="1"/>
    <xf numFmtId="0" fontId="0" fillId="0" borderId="2" xfId="0" applyBorder="1" applyAlignment="1">
      <alignment horizontal="center" vertic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3" borderId="33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/>
    <xf numFmtId="0" fontId="0" fillId="5" borderId="32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4" borderId="34" xfId="0" applyFill="1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" borderId="38" xfId="0" applyFill="1" applyBorder="1"/>
    <xf numFmtId="0" fontId="0" fillId="2" borderId="39" xfId="0" applyFill="1" applyBorder="1"/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3" fillId="0" borderId="0" xfId="0" applyFont="1" applyAlignment="1">
      <alignment horizontal="center" vertical="center" readingOrder="1"/>
    </xf>
    <xf numFmtId="15" fontId="0" fillId="0" borderId="28" xfId="0" applyNumberFormat="1" applyBorder="1"/>
    <xf numFmtId="0" fontId="0" fillId="0" borderId="31" xfId="0" applyBorder="1" applyAlignment="1">
      <alignment horizontal="center"/>
    </xf>
    <xf numFmtId="15" fontId="0" fillId="0" borderId="18" xfId="0" applyNumberFormat="1" applyBorder="1"/>
    <xf numFmtId="0" fontId="0" fillId="6" borderId="36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69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2" xfId="0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0" fillId="0" borderId="70" xfId="0" applyNumberFormat="1" applyBorder="1" applyAlignment="1">
      <alignment horizontal="center"/>
    </xf>
    <xf numFmtId="164" fontId="0" fillId="0" borderId="7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69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7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CEFF"/>
      <color rgb="FFF46368"/>
      <color rgb="FFFFC000"/>
      <color rgb="FF4BA9FF"/>
      <color rgb="FF38CE4E"/>
      <color rgb="FFFF7CCF"/>
      <color rgb="FF7F7F7F"/>
      <color rgb="FFAC80F3"/>
      <color rgb="FFFF7CCE"/>
      <color rgb="FFFBA0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% Survival Curve of Strike Device From Impact </a:t>
            </a:r>
          </a:p>
          <a:p>
            <a:pPr>
              <a:defRPr sz="1600"/>
            </a:pPr>
            <a:r>
              <a:rPr lang="en-GB" sz="1600"/>
              <a:t>(4-5do Old Flies)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 PSI n=15</c:v>
          </c:tx>
          <c:spPr>
            <a:ln w="28575" cap="rnd">
              <a:solidFill>
                <a:srgbClr val="FF7CCE"/>
              </a:solidFill>
              <a:round/>
            </a:ln>
            <a:effectLst/>
          </c:spPr>
          <c:marker>
            <c:symbol val="none"/>
          </c:marker>
          <c:cat>
            <c:numRef>
              <c:f>'Old Flies'!$W$6:$W$31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'Old Flies'!$AE$6:$AE$31</c:f>
              <c:numCache>
                <c:formatCode>General</c:formatCode>
                <c:ptCount val="26"/>
                <c:pt idx="0">
                  <c:v>100</c:v>
                </c:pt>
                <c:pt idx="1">
                  <c:v>93.333333333333329</c:v>
                </c:pt>
                <c:pt idx="2">
                  <c:v>80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73.333333333333329</c:v>
                </c:pt>
                <c:pt idx="6">
                  <c:v>73.333333333333329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46.666666666666664</c:v>
                </c:pt>
                <c:pt idx="18">
                  <c:v>40</c:v>
                </c:pt>
                <c:pt idx="19">
                  <c:v>33.333333333333329</c:v>
                </c:pt>
                <c:pt idx="20">
                  <c:v>26.666666666666668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4-1D46-9D1B-6284E73C3E40}"/>
            </c:ext>
          </c:extLst>
        </c:ser>
        <c:ser>
          <c:idx val="1"/>
          <c:order val="1"/>
          <c:tx>
            <c:v>10 PSI n=15</c:v>
          </c:tx>
          <c:spPr>
            <a:ln w="28575" cap="rnd">
              <a:solidFill>
                <a:srgbClr val="38CE4E"/>
              </a:solidFill>
              <a:round/>
            </a:ln>
            <a:effectLst/>
          </c:spPr>
          <c:marker>
            <c:symbol val="none"/>
          </c:marker>
          <c:cat>
            <c:numRef>
              <c:f>'Old Flies'!$W$6:$W$31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'Old Flies'!$AI$6:$AI$31</c:f>
              <c:numCache>
                <c:formatCode>General</c:formatCode>
                <c:ptCount val="26"/>
                <c:pt idx="0">
                  <c:v>100</c:v>
                </c:pt>
                <c:pt idx="1">
                  <c:v>86.666666666666671</c:v>
                </c:pt>
                <c:pt idx="2">
                  <c:v>66.666666666666657</c:v>
                </c:pt>
                <c:pt idx="3">
                  <c:v>66.666666666666657</c:v>
                </c:pt>
                <c:pt idx="4">
                  <c:v>66.666666666666657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53.333333333333336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33.333333333333329</c:v>
                </c:pt>
                <c:pt idx="20">
                  <c:v>33.333333333333329</c:v>
                </c:pt>
                <c:pt idx="21">
                  <c:v>26.666666666666668</c:v>
                </c:pt>
                <c:pt idx="22">
                  <c:v>26.666666666666668</c:v>
                </c:pt>
                <c:pt idx="23">
                  <c:v>26.666666666666668</c:v>
                </c:pt>
                <c:pt idx="24">
                  <c:v>26.666666666666668</c:v>
                </c:pt>
                <c:pt idx="25">
                  <c:v>26.666666666666668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4-1D46-9D1B-6284E73C3E40}"/>
            </c:ext>
          </c:extLst>
        </c:ser>
        <c:ser>
          <c:idx val="2"/>
          <c:order val="2"/>
          <c:tx>
            <c:v>15 PSI n=15</c:v>
          </c:tx>
          <c:spPr>
            <a:ln w="28575" cap="rnd">
              <a:solidFill>
                <a:srgbClr val="4BA9FF"/>
              </a:solidFill>
              <a:round/>
            </a:ln>
            <a:effectLst/>
          </c:spPr>
          <c:marker>
            <c:symbol val="none"/>
          </c:marker>
          <c:cat>
            <c:numRef>
              <c:f>'Old Flies'!$W$6:$W$31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'Old Flies'!$AM$6:$AM$31</c:f>
              <c:numCache>
                <c:formatCode>General</c:formatCode>
                <c:ptCount val="26"/>
                <c:pt idx="0">
                  <c:v>100</c:v>
                </c:pt>
                <c:pt idx="1">
                  <c:v>86.666666666666671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73.333333333333329</c:v>
                </c:pt>
                <c:pt idx="13">
                  <c:v>66.666666666666657</c:v>
                </c:pt>
                <c:pt idx="14">
                  <c:v>66.666666666666657</c:v>
                </c:pt>
                <c:pt idx="15">
                  <c:v>66.666666666666657</c:v>
                </c:pt>
                <c:pt idx="16">
                  <c:v>53.333333333333336</c:v>
                </c:pt>
                <c:pt idx="17">
                  <c:v>53.333333333333336</c:v>
                </c:pt>
                <c:pt idx="18">
                  <c:v>53.333333333333336</c:v>
                </c:pt>
                <c:pt idx="19">
                  <c:v>40</c:v>
                </c:pt>
                <c:pt idx="20">
                  <c:v>33.333333333333329</c:v>
                </c:pt>
                <c:pt idx="21">
                  <c:v>13.333333333333334</c:v>
                </c:pt>
                <c:pt idx="22">
                  <c:v>13.333333333333334</c:v>
                </c:pt>
                <c:pt idx="23">
                  <c:v>13.333333333333334</c:v>
                </c:pt>
                <c:pt idx="24">
                  <c:v>13.333333333333334</c:v>
                </c:pt>
                <c:pt idx="25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54-1D46-9D1B-6284E73C3E40}"/>
            </c:ext>
          </c:extLst>
        </c:ser>
        <c:ser>
          <c:idx val="3"/>
          <c:order val="3"/>
          <c:tx>
            <c:v>20 PSI n=15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'Old Flies'!$W$6:$W$31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'Old Flies'!$AQ$6:$AQ$31</c:f>
              <c:numCache>
                <c:formatCode>General</c:formatCode>
                <c:ptCount val="26"/>
                <c:pt idx="0">
                  <c:v>100</c:v>
                </c:pt>
                <c:pt idx="1">
                  <c:v>86.666666666666671</c:v>
                </c:pt>
                <c:pt idx="2">
                  <c:v>73.333333333333329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73.333333333333329</c:v>
                </c:pt>
                <c:pt idx="6">
                  <c:v>73.333333333333329</c:v>
                </c:pt>
                <c:pt idx="7">
                  <c:v>73.333333333333329</c:v>
                </c:pt>
                <c:pt idx="8">
                  <c:v>73.333333333333329</c:v>
                </c:pt>
                <c:pt idx="9">
                  <c:v>73.333333333333329</c:v>
                </c:pt>
                <c:pt idx="10">
                  <c:v>73.333333333333329</c:v>
                </c:pt>
                <c:pt idx="11">
                  <c:v>73.333333333333329</c:v>
                </c:pt>
                <c:pt idx="12">
                  <c:v>73.333333333333329</c:v>
                </c:pt>
                <c:pt idx="13">
                  <c:v>73.333333333333329</c:v>
                </c:pt>
                <c:pt idx="14">
                  <c:v>66.666666666666657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53.333333333333336</c:v>
                </c:pt>
                <c:pt idx="19">
                  <c:v>46.666666666666664</c:v>
                </c:pt>
                <c:pt idx="20">
                  <c:v>40</c:v>
                </c:pt>
                <c:pt idx="21">
                  <c:v>26.666666666666668</c:v>
                </c:pt>
                <c:pt idx="22">
                  <c:v>26.666666666666668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54-1D46-9D1B-6284E73C3E40}"/>
            </c:ext>
          </c:extLst>
        </c:ser>
        <c:ser>
          <c:idx val="4"/>
          <c:order val="4"/>
          <c:tx>
            <c:v>Control n=13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'Old Flies'!$W$6:$W$31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'Old Flies'!$AA$6:$AA$31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84.615384615384613</c:v>
                </c:pt>
                <c:pt idx="15">
                  <c:v>84.615384615384613</c:v>
                </c:pt>
                <c:pt idx="16">
                  <c:v>76.923076923076934</c:v>
                </c:pt>
                <c:pt idx="17">
                  <c:v>76.923076923076934</c:v>
                </c:pt>
                <c:pt idx="18">
                  <c:v>76.923076923076934</c:v>
                </c:pt>
                <c:pt idx="19">
                  <c:v>76.923076923076934</c:v>
                </c:pt>
                <c:pt idx="20">
                  <c:v>76.923076923076934</c:v>
                </c:pt>
                <c:pt idx="21">
                  <c:v>76.923076923076934</c:v>
                </c:pt>
                <c:pt idx="22">
                  <c:v>61.53846153846154</c:v>
                </c:pt>
                <c:pt idx="23">
                  <c:v>61.53846153846154</c:v>
                </c:pt>
                <c:pt idx="24">
                  <c:v>61.53846153846154</c:v>
                </c:pt>
                <c:pt idx="25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54-1D46-9D1B-6284E73C3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856527"/>
        <c:axId val="792844335"/>
      </c:lineChart>
      <c:catAx>
        <c:axId val="79285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Days since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44335"/>
        <c:crosses val="autoZero"/>
        <c:auto val="1"/>
        <c:lblAlgn val="ctr"/>
        <c:lblOffset val="100"/>
        <c:noMultiLvlLbl val="0"/>
      </c:catAx>
      <c:valAx>
        <c:axId val="79284433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Survival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73768473550827"/>
          <c:y val="0.30400945084625663"/>
          <c:w val="9.8744835137614811E-2"/>
          <c:h val="0.41479737877799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% Survival Curve of Strike Device From Impact </a:t>
            </a:r>
          </a:p>
          <a:p>
            <a:pPr>
              <a:defRPr sz="1600"/>
            </a:pPr>
            <a:r>
              <a:rPr lang="en-GB" sz="1600"/>
              <a:t>(1-2do</a:t>
            </a:r>
            <a:r>
              <a:rPr lang="en-GB" sz="1600" baseline="0"/>
              <a:t> </a:t>
            </a:r>
            <a:r>
              <a:rPr lang="en-GB" sz="1600"/>
              <a:t>Young Flies)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5 PSI n=15</c:v>
          </c:tx>
          <c:spPr>
            <a:ln w="28575" cap="rnd">
              <a:solidFill>
                <a:srgbClr val="FF7CC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Flies'!$X$6:$X$34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86.666666666666671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60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30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17-8747-B5D4-89184E2496C2}"/>
            </c:ext>
          </c:extLst>
        </c:ser>
        <c:ser>
          <c:idx val="5"/>
          <c:order val="1"/>
          <c:tx>
            <c:v>10 PSI n=15</c:v>
          </c:tx>
          <c:spPr>
            <a:ln w="28575" cap="rnd">
              <a:solidFill>
                <a:srgbClr val="38CE4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Flies'!$AB$6:$AB$34</c:f>
              <c:numCache>
                <c:formatCode>General</c:formatCode>
                <c:ptCount val="29"/>
                <c:pt idx="0">
                  <c:v>100</c:v>
                </c:pt>
                <c:pt idx="1">
                  <c:v>66.666666666666657</c:v>
                </c:pt>
                <c:pt idx="2">
                  <c:v>66.666666666666657</c:v>
                </c:pt>
                <c:pt idx="3">
                  <c:v>66.666666666666657</c:v>
                </c:pt>
                <c:pt idx="4">
                  <c:v>66.666666666666657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60</c:v>
                </c:pt>
                <c:pt idx="8">
                  <c:v>60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40</c:v>
                </c:pt>
                <c:pt idx="15">
                  <c:v>40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20</c:v>
                </c:pt>
                <c:pt idx="25">
                  <c:v>10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17-8747-B5D4-89184E2496C2}"/>
            </c:ext>
          </c:extLst>
        </c:ser>
        <c:ser>
          <c:idx val="2"/>
          <c:order val="2"/>
          <c:tx>
            <c:v>15 PSI n=15</c:v>
          </c:tx>
          <c:spPr>
            <a:ln w="28575" cap="rnd">
              <a:solidFill>
                <a:srgbClr val="4BA9FF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Flies'!$AF$6:$AF$34</c:f>
              <c:numCache>
                <c:formatCode>General</c:formatCode>
                <c:ptCount val="29"/>
                <c:pt idx="0">
                  <c:v>100</c:v>
                </c:pt>
                <c:pt idx="1">
                  <c:v>93.333333333333329</c:v>
                </c:pt>
                <c:pt idx="2">
                  <c:v>80</c:v>
                </c:pt>
                <c:pt idx="3">
                  <c:v>80</c:v>
                </c:pt>
                <c:pt idx="4">
                  <c:v>73.333333333333329</c:v>
                </c:pt>
                <c:pt idx="5">
                  <c:v>73.333333333333329</c:v>
                </c:pt>
                <c:pt idx="6">
                  <c:v>73.333333333333329</c:v>
                </c:pt>
                <c:pt idx="7">
                  <c:v>73.333333333333329</c:v>
                </c:pt>
                <c:pt idx="8">
                  <c:v>73.333333333333329</c:v>
                </c:pt>
                <c:pt idx="9">
                  <c:v>73.333333333333329</c:v>
                </c:pt>
                <c:pt idx="10">
                  <c:v>66.666666666666657</c:v>
                </c:pt>
                <c:pt idx="11">
                  <c:v>66.666666666666657</c:v>
                </c:pt>
                <c:pt idx="12">
                  <c:v>60</c:v>
                </c:pt>
                <c:pt idx="13">
                  <c:v>53.333333333333336</c:v>
                </c:pt>
                <c:pt idx="14">
                  <c:v>46.666666666666664</c:v>
                </c:pt>
                <c:pt idx="15">
                  <c:v>46.666666666666664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33.333333333333329</c:v>
                </c:pt>
                <c:pt idx="21">
                  <c:v>26.666666666666668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7-8747-B5D4-89184E2496C2}"/>
            </c:ext>
          </c:extLst>
        </c:ser>
        <c:ser>
          <c:idx val="3"/>
          <c:order val="3"/>
          <c:tx>
            <c:v>20 PSI n=15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Flies'!$AJ$6:$AJ$34</c:f>
              <c:numCache>
                <c:formatCode>General</c:formatCode>
                <c:ptCount val="29"/>
                <c:pt idx="0">
                  <c:v>100</c:v>
                </c:pt>
                <c:pt idx="1">
                  <c:v>73.333333333333329</c:v>
                </c:pt>
                <c:pt idx="2">
                  <c:v>73.333333333333329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66.666666666666657</c:v>
                </c:pt>
                <c:pt idx="8">
                  <c:v>66.666666666666657</c:v>
                </c:pt>
                <c:pt idx="9">
                  <c:v>66.666666666666657</c:v>
                </c:pt>
                <c:pt idx="10">
                  <c:v>66.666666666666657</c:v>
                </c:pt>
                <c:pt idx="11">
                  <c:v>66.666666666666657</c:v>
                </c:pt>
                <c:pt idx="12">
                  <c:v>53.333333333333336</c:v>
                </c:pt>
                <c:pt idx="13">
                  <c:v>53.333333333333336</c:v>
                </c:pt>
                <c:pt idx="14">
                  <c:v>46.666666666666664</c:v>
                </c:pt>
                <c:pt idx="15">
                  <c:v>46.666666666666664</c:v>
                </c:pt>
                <c:pt idx="16">
                  <c:v>46.666666666666664</c:v>
                </c:pt>
                <c:pt idx="17">
                  <c:v>46.666666666666664</c:v>
                </c:pt>
                <c:pt idx="18">
                  <c:v>40</c:v>
                </c:pt>
                <c:pt idx="19">
                  <c:v>33.333333333333329</c:v>
                </c:pt>
                <c:pt idx="20">
                  <c:v>26.666666666666668</c:v>
                </c:pt>
                <c:pt idx="21">
                  <c:v>26.666666666666668</c:v>
                </c:pt>
                <c:pt idx="22">
                  <c:v>26.666666666666668</c:v>
                </c:pt>
                <c:pt idx="23">
                  <c:v>26.666666666666668</c:v>
                </c:pt>
                <c:pt idx="24">
                  <c:v>13.333333333333334</c:v>
                </c:pt>
                <c:pt idx="25">
                  <c:v>13.333333333333334</c:v>
                </c:pt>
                <c:pt idx="26">
                  <c:v>13.333333333333334</c:v>
                </c:pt>
                <c:pt idx="27">
                  <c:v>13.333333333333334</c:v>
                </c:pt>
                <c:pt idx="28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7-8747-B5D4-89184E249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401423"/>
        <c:axId val="780402239"/>
      </c:lineChart>
      <c:catAx>
        <c:axId val="78040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Days since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02239"/>
        <c:crosses val="autoZero"/>
        <c:auto val="1"/>
        <c:lblAlgn val="ctr"/>
        <c:lblOffset val="100"/>
        <c:noMultiLvlLbl val="0"/>
      </c:catAx>
      <c:valAx>
        <c:axId val="78040223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Survival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94632093872415"/>
          <c:y val="0.29856314948588175"/>
          <c:w val="8.7720684132772189E-2"/>
          <c:h val="0.42154127771772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% Survival Curve of Strike Device From Impact </a:t>
            </a:r>
          </a:p>
          <a:p>
            <a:pPr>
              <a:defRPr sz="1600"/>
            </a:pPr>
            <a:r>
              <a:rPr lang="en-GB" sz="1600"/>
              <a:t>Y=1-2do,</a:t>
            </a:r>
            <a:r>
              <a:rPr lang="en-GB" sz="1600" baseline="0"/>
              <a:t> O=4-5do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O Control n=13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'Old Flies'!$AA$6:$AA$31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84.615384615384613</c:v>
                </c:pt>
                <c:pt idx="15">
                  <c:v>84.615384615384613</c:v>
                </c:pt>
                <c:pt idx="16">
                  <c:v>76.923076923076934</c:v>
                </c:pt>
                <c:pt idx="17">
                  <c:v>76.923076923076934</c:v>
                </c:pt>
                <c:pt idx="18">
                  <c:v>76.923076923076934</c:v>
                </c:pt>
                <c:pt idx="19">
                  <c:v>76.923076923076934</c:v>
                </c:pt>
                <c:pt idx="20">
                  <c:v>76.923076923076934</c:v>
                </c:pt>
                <c:pt idx="21">
                  <c:v>76.923076923076934</c:v>
                </c:pt>
                <c:pt idx="22">
                  <c:v>61.53846153846154</c:v>
                </c:pt>
                <c:pt idx="23">
                  <c:v>61.53846153846154</c:v>
                </c:pt>
                <c:pt idx="24">
                  <c:v>61.53846153846154</c:v>
                </c:pt>
                <c:pt idx="25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C7-AF49-BEAD-E259C44672B9}"/>
            </c:ext>
          </c:extLst>
        </c:ser>
        <c:ser>
          <c:idx val="5"/>
          <c:order val="1"/>
          <c:tx>
            <c:v>Y 5 PSI n=15</c:v>
          </c:tx>
          <c:spPr>
            <a:ln w="28575" cap="rnd">
              <a:solidFill>
                <a:srgbClr val="FF7CCF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Flies'!$X$6:$X$34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86.666666666666671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60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30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C7-AF49-BEAD-E259C44672B9}"/>
            </c:ext>
          </c:extLst>
        </c:ser>
        <c:ser>
          <c:idx val="0"/>
          <c:order val="2"/>
          <c:tx>
            <c:v>O 5 PSI n=15</c:v>
          </c:tx>
          <c:spPr>
            <a:ln w="28575" cap="rnd">
              <a:solidFill>
                <a:srgbClr val="FF7CCE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'Old Flies'!$AE$6:$AE$31</c:f>
              <c:numCache>
                <c:formatCode>General</c:formatCode>
                <c:ptCount val="26"/>
                <c:pt idx="0">
                  <c:v>100</c:v>
                </c:pt>
                <c:pt idx="1">
                  <c:v>93.333333333333329</c:v>
                </c:pt>
                <c:pt idx="2">
                  <c:v>80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73.333333333333329</c:v>
                </c:pt>
                <c:pt idx="6">
                  <c:v>73.333333333333329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46.666666666666664</c:v>
                </c:pt>
                <c:pt idx="18">
                  <c:v>40</c:v>
                </c:pt>
                <c:pt idx="19">
                  <c:v>33.333333333333329</c:v>
                </c:pt>
                <c:pt idx="20">
                  <c:v>26.666666666666668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7-AF49-BEAD-E259C44672B9}"/>
            </c:ext>
          </c:extLst>
        </c:ser>
        <c:ser>
          <c:idx val="6"/>
          <c:order val="3"/>
          <c:tx>
            <c:v>Y 10 PSI n=15</c:v>
          </c:tx>
          <c:spPr>
            <a:ln w="28575" cap="rnd">
              <a:solidFill>
                <a:srgbClr val="38CE4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Flies'!$AB$6:$AB$34</c:f>
              <c:numCache>
                <c:formatCode>General</c:formatCode>
                <c:ptCount val="29"/>
                <c:pt idx="0">
                  <c:v>100</c:v>
                </c:pt>
                <c:pt idx="1">
                  <c:v>66.666666666666657</c:v>
                </c:pt>
                <c:pt idx="2">
                  <c:v>66.666666666666657</c:v>
                </c:pt>
                <c:pt idx="3">
                  <c:v>66.666666666666657</c:v>
                </c:pt>
                <c:pt idx="4">
                  <c:v>66.666666666666657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60</c:v>
                </c:pt>
                <c:pt idx="8">
                  <c:v>60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40</c:v>
                </c:pt>
                <c:pt idx="15">
                  <c:v>40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20</c:v>
                </c:pt>
                <c:pt idx="25">
                  <c:v>10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C7-AF49-BEAD-E259C44672B9}"/>
            </c:ext>
          </c:extLst>
        </c:ser>
        <c:ser>
          <c:idx val="1"/>
          <c:order val="4"/>
          <c:tx>
            <c:v>O 10 PSI n=15</c:v>
          </c:tx>
          <c:spPr>
            <a:ln w="28575" cap="rnd">
              <a:solidFill>
                <a:srgbClr val="38CE4E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'Old Flies'!$AI$6:$AI$31</c:f>
              <c:numCache>
                <c:formatCode>General</c:formatCode>
                <c:ptCount val="26"/>
                <c:pt idx="0">
                  <c:v>100</c:v>
                </c:pt>
                <c:pt idx="1">
                  <c:v>86.666666666666671</c:v>
                </c:pt>
                <c:pt idx="2">
                  <c:v>66.666666666666657</c:v>
                </c:pt>
                <c:pt idx="3">
                  <c:v>66.666666666666657</c:v>
                </c:pt>
                <c:pt idx="4">
                  <c:v>66.666666666666657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53.333333333333336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33.333333333333329</c:v>
                </c:pt>
                <c:pt idx="20">
                  <c:v>33.333333333333329</c:v>
                </c:pt>
                <c:pt idx="21">
                  <c:v>26.666666666666668</c:v>
                </c:pt>
                <c:pt idx="22">
                  <c:v>26.666666666666668</c:v>
                </c:pt>
                <c:pt idx="23">
                  <c:v>26.666666666666668</c:v>
                </c:pt>
                <c:pt idx="24">
                  <c:v>26.666666666666668</c:v>
                </c:pt>
                <c:pt idx="25">
                  <c:v>26.666666666666668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7-AF49-BEAD-E259C44672B9}"/>
            </c:ext>
          </c:extLst>
        </c:ser>
        <c:ser>
          <c:idx val="7"/>
          <c:order val="5"/>
          <c:tx>
            <c:v>Y 15 PSI n=15</c:v>
          </c:tx>
          <c:spPr>
            <a:ln w="28575" cap="rnd">
              <a:solidFill>
                <a:srgbClr val="4BA9FF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Flies'!$AF$6:$AF$34</c:f>
              <c:numCache>
                <c:formatCode>General</c:formatCode>
                <c:ptCount val="29"/>
                <c:pt idx="0">
                  <c:v>100</c:v>
                </c:pt>
                <c:pt idx="1">
                  <c:v>93.333333333333329</c:v>
                </c:pt>
                <c:pt idx="2">
                  <c:v>80</c:v>
                </c:pt>
                <c:pt idx="3">
                  <c:v>80</c:v>
                </c:pt>
                <c:pt idx="4">
                  <c:v>73.333333333333329</c:v>
                </c:pt>
                <c:pt idx="5">
                  <c:v>73.333333333333329</c:v>
                </c:pt>
                <c:pt idx="6">
                  <c:v>73.333333333333329</c:v>
                </c:pt>
                <c:pt idx="7">
                  <c:v>73.333333333333329</c:v>
                </c:pt>
                <c:pt idx="8">
                  <c:v>73.333333333333329</c:v>
                </c:pt>
                <c:pt idx="9">
                  <c:v>73.333333333333329</c:v>
                </c:pt>
                <c:pt idx="10">
                  <c:v>66.666666666666657</c:v>
                </c:pt>
                <c:pt idx="11">
                  <c:v>66.666666666666657</c:v>
                </c:pt>
                <c:pt idx="12">
                  <c:v>60</c:v>
                </c:pt>
                <c:pt idx="13">
                  <c:v>53.333333333333336</c:v>
                </c:pt>
                <c:pt idx="14">
                  <c:v>46.666666666666664</c:v>
                </c:pt>
                <c:pt idx="15">
                  <c:v>46.666666666666664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33.333333333333329</c:v>
                </c:pt>
                <c:pt idx="21">
                  <c:v>26.666666666666668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C7-AF49-BEAD-E259C44672B9}"/>
            </c:ext>
          </c:extLst>
        </c:ser>
        <c:ser>
          <c:idx val="2"/>
          <c:order val="6"/>
          <c:tx>
            <c:v>O 15 PSI n=15</c:v>
          </c:tx>
          <c:spPr>
            <a:ln w="28575" cap="rnd">
              <a:solidFill>
                <a:srgbClr val="4BA9FF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'Old Flies'!$AM$6:$AM$31</c:f>
              <c:numCache>
                <c:formatCode>General</c:formatCode>
                <c:ptCount val="26"/>
                <c:pt idx="0">
                  <c:v>100</c:v>
                </c:pt>
                <c:pt idx="1">
                  <c:v>86.666666666666671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73.333333333333329</c:v>
                </c:pt>
                <c:pt idx="13">
                  <c:v>66.666666666666657</c:v>
                </c:pt>
                <c:pt idx="14">
                  <c:v>66.666666666666657</c:v>
                </c:pt>
                <c:pt idx="15">
                  <c:v>66.666666666666657</c:v>
                </c:pt>
                <c:pt idx="16">
                  <c:v>53.333333333333336</c:v>
                </c:pt>
                <c:pt idx="17">
                  <c:v>53.333333333333336</c:v>
                </c:pt>
                <c:pt idx="18">
                  <c:v>53.333333333333336</c:v>
                </c:pt>
                <c:pt idx="19">
                  <c:v>40</c:v>
                </c:pt>
                <c:pt idx="20">
                  <c:v>33.333333333333329</c:v>
                </c:pt>
                <c:pt idx="21">
                  <c:v>13.333333333333334</c:v>
                </c:pt>
                <c:pt idx="22">
                  <c:v>13.333333333333334</c:v>
                </c:pt>
                <c:pt idx="23">
                  <c:v>13.333333333333334</c:v>
                </c:pt>
                <c:pt idx="24">
                  <c:v>13.333333333333334</c:v>
                </c:pt>
                <c:pt idx="25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C7-AF49-BEAD-E259C44672B9}"/>
            </c:ext>
          </c:extLst>
        </c:ser>
        <c:ser>
          <c:idx val="8"/>
          <c:order val="7"/>
          <c:tx>
            <c:v>Y 20 PSI n=15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'Young Flies'!$AJ$6:$AJ$34</c:f>
              <c:numCache>
                <c:formatCode>General</c:formatCode>
                <c:ptCount val="29"/>
                <c:pt idx="0">
                  <c:v>100</c:v>
                </c:pt>
                <c:pt idx="1">
                  <c:v>73.333333333333329</c:v>
                </c:pt>
                <c:pt idx="2">
                  <c:v>73.333333333333329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66.666666666666657</c:v>
                </c:pt>
                <c:pt idx="8">
                  <c:v>66.666666666666657</c:v>
                </c:pt>
                <c:pt idx="9">
                  <c:v>66.666666666666657</c:v>
                </c:pt>
                <c:pt idx="10">
                  <c:v>66.666666666666657</c:v>
                </c:pt>
                <c:pt idx="11">
                  <c:v>66.666666666666657</c:v>
                </c:pt>
                <c:pt idx="12">
                  <c:v>53.333333333333336</c:v>
                </c:pt>
                <c:pt idx="13">
                  <c:v>53.333333333333336</c:v>
                </c:pt>
                <c:pt idx="14">
                  <c:v>46.666666666666664</c:v>
                </c:pt>
                <c:pt idx="15">
                  <c:v>46.666666666666664</c:v>
                </c:pt>
                <c:pt idx="16">
                  <c:v>46.666666666666664</c:v>
                </c:pt>
                <c:pt idx="17">
                  <c:v>46.666666666666664</c:v>
                </c:pt>
                <c:pt idx="18">
                  <c:v>40</c:v>
                </c:pt>
                <c:pt idx="19">
                  <c:v>33.333333333333329</c:v>
                </c:pt>
                <c:pt idx="20">
                  <c:v>26.666666666666668</c:v>
                </c:pt>
                <c:pt idx="21">
                  <c:v>26.666666666666668</c:v>
                </c:pt>
                <c:pt idx="22">
                  <c:v>26.666666666666668</c:v>
                </c:pt>
                <c:pt idx="23">
                  <c:v>26.666666666666668</c:v>
                </c:pt>
                <c:pt idx="24">
                  <c:v>13.333333333333334</c:v>
                </c:pt>
                <c:pt idx="25">
                  <c:v>13.333333333333334</c:v>
                </c:pt>
                <c:pt idx="26">
                  <c:v>13.333333333333334</c:v>
                </c:pt>
                <c:pt idx="27">
                  <c:v>13.333333333333334</c:v>
                </c:pt>
                <c:pt idx="28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C7-AF49-BEAD-E259C44672B9}"/>
            </c:ext>
          </c:extLst>
        </c:ser>
        <c:ser>
          <c:idx val="3"/>
          <c:order val="8"/>
          <c:tx>
            <c:v>O 20 PSI n=15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Flies'!$T$6:$T$34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'Old Flies'!$AQ$6:$AQ$31</c:f>
              <c:numCache>
                <c:formatCode>General</c:formatCode>
                <c:ptCount val="26"/>
                <c:pt idx="0">
                  <c:v>100</c:v>
                </c:pt>
                <c:pt idx="1">
                  <c:v>86.666666666666671</c:v>
                </c:pt>
                <c:pt idx="2">
                  <c:v>73.333333333333329</c:v>
                </c:pt>
                <c:pt idx="3">
                  <c:v>73.333333333333329</c:v>
                </c:pt>
                <c:pt idx="4">
                  <c:v>73.333333333333329</c:v>
                </c:pt>
                <c:pt idx="5">
                  <c:v>73.333333333333329</c:v>
                </c:pt>
                <c:pt idx="6">
                  <c:v>73.333333333333329</c:v>
                </c:pt>
                <c:pt idx="7">
                  <c:v>73.333333333333329</c:v>
                </c:pt>
                <c:pt idx="8">
                  <c:v>73.333333333333329</c:v>
                </c:pt>
                <c:pt idx="9">
                  <c:v>73.333333333333329</c:v>
                </c:pt>
                <c:pt idx="10">
                  <c:v>73.333333333333329</c:v>
                </c:pt>
                <c:pt idx="11">
                  <c:v>73.333333333333329</c:v>
                </c:pt>
                <c:pt idx="12">
                  <c:v>73.333333333333329</c:v>
                </c:pt>
                <c:pt idx="13">
                  <c:v>73.333333333333329</c:v>
                </c:pt>
                <c:pt idx="14">
                  <c:v>66.666666666666657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53.333333333333336</c:v>
                </c:pt>
                <c:pt idx="19">
                  <c:v>46.666666666666664</c:v>
                </c:pt>
                <c:pt idx="20">
                  <c:v>40</c:v>
                </c:pt>
                <c:pt idx="21">
                  <c:v>26.666666666666668</c:v>
                </c:pt>
                <c:pt idx="22">
                  <c:v>26.666666666666668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C7-AF49-BEAD-E259C4467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856527"/>
        <c:axId val="792844335"/>
      </c:lineChart>
      <c:catAx>
        <c:axId val="79285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Days since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44335"/>
        <c:crosses val="autoZero"/>
        <c:auto val="1"/>
        <c:lblAlgn val="ctr"/>
        <c:lblOffset val="100"/>
        <c:noMultiLvlLbl val="0"/>
      </c:catAx>
      <c:valAx>
        <c:axId val="79284433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Survival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921137543354234"/>
          <c:y val="0.35400944881889762"/>
          <c:w val="0.10576451329318332"/>
          <c:h val="0.3075531496062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% Survival Curve of Strike Device From 24hr </a:t>
            </a:r>
            <a:endParaRPr lang="en-HK" sz="1600">
              <a:effectLst/>
            </a:endParaRPr>
          </a:p>
          <a:p>
            <a:pPr>
              <a:defRPr sz="1600"/>
            </a:pPr>
            <a:r>
              <a:rPr lang="en-GB" sz="1800" b="0" i="0" baseline="0">
                <a:effectLst/>
              </a:rPr>
              <a:t>(1-2do Young Flies) </a:t>
            </a:r>
            <a:endParaRPr lang="en-HK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 PSI n=15</c:v>
          </c:tx>
          <c:spPr>
            <a:ln w="28575" cap="rnd">
              <a:solidFill>
                <a:srgbClr val="FF7CC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Flies'!$X$45:$X$72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86.666666666666671</c:v>
                </c:pt>
                <c:pt idx="8">
                  <c:v>86.7</c:v>
                </c:pt>
                <c:pt idx="9">
                  <c:v>86.7</c:v>
                </c:pt>
                <c:pt idx="10">
                  <c:v>86.7</c:v>
                </c:pt>
                <c:pt idx="11">
                  <c:v>61.7</c:v>
                </c:pt>
                <c:pt idx="12">
                  <c:v>49.2</c:v>
                </c:pt>
                <c:pt idx="13">
                  <c:v>49.2</c:v>
                </c:pt>
                <c:pt idx="14">
                  <c:v>49.2</c:v>
                </c:pt>
                <c:pt idx="15">
                  <c:v>36.700000000000003</c:v>
                </c:pt>
                <c:pt idx="16">
                  <c:v>36.700000000000003</c:v>
                </c:pt>
                <c:pt idx="17">
                  <c:v>36.700000000000003</c:v>
                </c:pt>
                <c:pt idx="18">
                  <c:v>36.700000000000003</c:v>
                </c:pt>
                <c:pt idx="19">
                  <c:v>36.700000000000003</c:v>
                </c:pt>
                <c:pt idx="20">
                  <c:v>36.700000000000003</c:v>
                </c:pt>
                <c:pt idx="21">
                  <c:v>24.200000000000003</c:v>
                </c:pt>
                <c:pt idx="22">
                  <c:v>11.700000000000003</c:v>
                </c:pt>
                <c:pt idx="23">
                  <c:v>11.7</c:v>
                </c:pt>
                <c:pt idx="24">
                  <c:v>11.7</c:v>
                </c:pt>
                <c:pt idx="25">
                  <c:v>11.7</c:v>
                </c:pt>
                <c:pt idx="26">
                  <c:v>11.7</c:v>
                </c:pt>
                <c:pt idx="27">
                  <c:v>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8-1A40-A0C6-982AAB440BC0}"/>
            </c:ext>
          </c:extLst>
        </c:ser>
        <c:ser>
          <c:idx val="1"/>
          <c:order val="1"/>
          <c:tx>
            <c:v>10 PSI n=10</c:v>
          </c:tx>
          <c:spPr>
            <a:ln w="28575" cap="rnd">
              <a:solidFill>
                <a:srgbClr val="38CE4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Flies'!$AB$45:$AB$72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70</c:v>
                </c:pt>
                <c:pt idx="14">
                  <c:v>70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30</c:v>
                </c:pt>
                <c:pt idx="24">
                  <c:v>10</c:v>
                </c:pt>
                <c:pt idx="25">
                  <c:v>10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8-1A40-A0C6-982AAB440BC0}"/>
            </c:ext>
          </c:extLst>
        </c:ser>
        <c:ser>
          <c:idx val="2"/>
          <c:order val="2"/>
          <c:tx>
            <c:v>15 PSI n=14</c:v>
          </c:tx>
          <c:spPr>
            <a:ln w="28575" cap="rnd">
              <a:solidFill>
                <a:srgbClr val="4BA9FF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Flies'!$AF$45:$AF$72</c:f>
              <c:numCache>
                <c:formatCode>General</c:formatCode>
                <c:ptCount val="28"/>
                <c:pt idx="0">
                  <c:v>100</c:v>
                </c:pt>
                <c:pt idx="1">
                  <c:v>85.714285714285708</c:v>
                </c:pt>
                <c:pt idx="2">
                  <c:v>85.714285714285708</c:v>
                </c:pt>
                <c:pt idx="3">
                  <c:v>78.571428571428569</c:v>
                </c:pt>
                <c:pt idx="4">
                  <c:v>78.571428571428569</c:v>
                </c:pt>
                <c:pt idx="5">
                  <c:v>78.571428571428569</c:v>
                </c:pt>
                <c:pt idx="6">
                  <c:v>78.571428571428569</c:v>
                </c:pt>
                <c:pt idx="7">
                  <c:v>78.571428571428569</c:v>
                </c:pt>
                <c:pt idx="8">
                  <c:v>78.571428571428569</c:v>
                </c:pt>
                <c:pt idx="9">
                  <c:v>71.428571428571431</c:v>
                </c:pt>
                <c:pt idx="10">
                  <c:v>71.428571428571431</c:v>
                </c:pt>
                <c:pt idx="11">
                  <c:v>64.285714285714292</c:v>
                </c:pt>
                <c:pt idx="12">
                  <c:v>57.142857142857139</c:v>
                </c:pt>
                <c:pt idx="13">
                  <c:v>50</c:v>
                </c:pt>
                <c:pt idx="14">
                  <c:v>50</c:v>
                </c:pt>
                <c:pt idx="15">
                  <c:v>42.857142857142854</c:v>
                </c:pt>
                <c:pt idx="16">
                  <c:v>42.857142857142854</c:v>
                </c:pt>
                <c:pt idx="17">
                  <c:v>42.857142857142854</c:v>
                </c:pt>
                <c:pt idx="18">
                  <c:v>42.857142857142854</c:v>
                </c:pt>
                <c:pt idx="19">
                  <c:v>35.714285714285715</c:v>
                </c:pt>
                <c:pt idx="20">
                  <c:v>28.571428571428569</c:v>
                </c:pt>
                <c:pt idx="21">
                  <c:v>21.428571428571427</c:v>
                </c:pt>
                <c:pt idx="22">
                  <c:v>21.428571428571427</c:v>
                </c:pt>
                <c:pt idx="23">
                  <c:v>21.428571428571427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98-1A40-A0C6-982AAB440BC0}"/>
            </c:ext>
          </c:extLst>
        </c:ser>
        <c:ser>
          <c:idx val="3"/>
          <c:order val="3"/>
          <c:tx>
            <c:v>20 PSI n=11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Flies'!$AJ$45:$AJ$72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90.909090909090907</c:v>
                </c:pt>
                <c:pt idx="5">
                  <c:v>90.909090909090907</c:v>
                </c:pt>
                <c:pt idx="6">
                  <c:v>90.909090909090907</c:v>
                </c:pt>
                <c:pt idx="7">
                  <c:v>90.909090909090907</c:v>
                </c:pt>
                <c:pt idx="8">
                  <c:v>90.909090909090907</c:v>
                </c:pt>
                <c:pt idx="9">
                  <c:v>90.909090909090907</c:v>
                </c:pt>
                <c:pt idx="10">
                  <c:v>90.909090909090907</c:v>
                </c:pt>
                <c:pt idx="11">
                  <c:v>72.727272727272734</c:v>
                </c:pt>
                <c:pt idx="12">
                  <c:v>72.727272727272734</c:v>
                </c:pt>
                <c:pt idx="13">
                  <c:v>63.636363636363633</c:v>
                </c:pt>
                <c:pt idx="14">
                  <c:v>63.636363636363633</c:v>
                </c:pt>
                <c:pt idx="15">
                  <c:v>63.636363636363633</c:v>
                </c:pt>
                <c:pt idx="16">
                  <c:v>63.636363636363633</c:v>
                </c:pt>
                <c:pt idx="17">
                  <c:v>54.54545454545454</c:v>
                </c:pt>
                <c:pt idx="18">
                  <c:v>45.454545454545453</c:v>
                </c:pt>
                <c:pt idx="19">
                  <c:v>36.363636363636367</c:v>
                </c:pt>
                <c:pt idx="20">
                  <c:v>36.363636363636367</c:v>
                </c:pt>
                <c:pt idx="21">
                  <c:v>36.363636363636367</c:v>
                </c:pt>
                <c:pt idx="22">
                  <c:v>36.363636363636367</c:v>
                </c:pt>
                <c:pt idx="23">
                  <c:v>18.181818181818183</c:v>
                </c:pt>
                <c:pt idx="24">
                  <c:v>18.181818181818183</c:v>
                </c:pt>
                <c:pt idx="25">
                  <c:v>18.181818181818183</c:v>
                </c:pt>
                <c:pt idx="26">
                  <c:v>18.181818181818183</c:v>
                </c:pt>
                <c:pt idx="27">
                  <c:v>18.181818181818183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98-1A40-A0C6-982AAB440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277039"/>
        <c:axId val="963544159"/>
      </c:lineChart>
      <c:catAx>
        <c:axId val="78627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Days since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44159"/>
        <c:crosses val="autoZero"/>
        <c:auto val="1"/>
        <c:lblAlgn val="ctr"/>
        <c:lblOffset val="100"/>
        <c:noMultiLvlLbl val="0"/>
      </c:catAx>
      <c:valAx>
        <c:axId val="96354415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Survival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7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31423815650123"/>
          <c:y val="0.29849607784365362"/>
          <c:w val="9.0028275027100896E-2"/>
          <c:h val="0.420431439502587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% Survival Curve of Strike Device From 24hr </a:t>
            </a:r>
            <a:endParaRPr lang="en-HK" sz="1600">
              <a:effectLst/>
            </a:endParaRPr>
          </a:p>
          <a:p>
            <a:pPr>
              <a:defRPr sz="1600"/>
            </a:pPr>
            <a:r>
              <a:rPr lang="en-GB" sz="1800" b="0" i="0" baseline="0">
                <a:effectLst/>
              </a:rPr>
              <a:t>(4-5do Young Flies) </a:t>
            </a:r>
            <a:endParaRPr lang="en-HK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 PSI n=14</c:v>
          </c:tx>
          <c:spPr>
            <a:ln w="28575" cap="rnd">
              <a:solidFill>
                <a:srgbClr val="FF7CCE"/>
              </a:solidFill>
              <a:round/>
            </a:ln>
            <a:effectLst/>
          </c:spPr>
          <c:marker>
            <c:symbol val="none"/>
          </c:marker>
          <c:cat>
            <c:numRef>
              <c:f>'Old Flies'!$W$42:$W$66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'Old Flies'!$AE$42:$AE$66</c:f>
              <c:numCache>
                <c:formatCode>General</c:formatCode>
                <c:ptCount val="25"/>
                <c:pt idx="0">
                  <c:v>100</c:v>
                </c:pt>
                <c:pt idx="1">
                  <c:v>85.714285714285708</c:v>
                </c:pt>
                <c:pt idx="2">
                  <c:v>78.571428571428569</c:v>
                </c:pt>
                <c:pt idx="3">
                  <c:v>78.571428571428569</c:v>
                </c:pt>
                <c:pt idx="4">
                  <c:v>78.571428571428569</c:v>
                </c:pt>
                <c:pt idx="5">
                  <c:v>78.571428571428569</c:v>
                </c:pt>
                <c:pt idx="6">
                  <c:v>64.285714285714292</c:v>
                </c:pt>
                <c:pt idx="7">
                  <c:v>64.285714285714292</c:v>
                </c:pt>
                <c:pt idx="8">
                  <c:v>64.285714285714292</c:v>
                </c:pt>
                <c:pt idx="9">
                  <c:v>64.285714285714292</c:v>
                </c:pt>
                <c:pt idx="10">
                  <c:v>64.285714285714292</c:v>
                </c:pt>
                <c:pt idx="11">
                  <c:v>64.285714285714292</c:v>
                </c:pt>
                <c:pt idx="12">
                  <c:v>64.285714285714292</c:v>
                </c:pt>
                <c:pt idx="13">
                  <c:v>64.285714285714292</c:v>
                </c:pt>
                <c:pt idx="14">
                  <c:v>64.285714285714292</c:v>
                </c:pt>
                <c:pt idx="15">
                  <c:v>64.285714285714292</c:v>
                </c:pt>
                <c:pt idx="16">
                  <c:v>50</c:v>
                </c:pt>
                <c:pt idx="17">
                  <c:v>42.857142857142854</c:v>
                </c:pt>
                <c:pt idx="18">
                  <c:v>35.714285714285715</c:v>
                </c:pt>
                <c:pt idx="19">
                  <c:v>28.571428571428569</c:v>
                </c:pt>
                <c:pt idx="20">
                  <c:v>21.428571428571427</c:v>
                </c:pt>
                <c:pt idx="21">
                  <c:v>21.428571428571427</c:v>
                </c:pt>
                <c:pt idx="22">
                  <c:v>21.428571428571427</c:v>
                </c:pt>
                <c:pt idx="23">
                  <c:v>21.428571428571427</c:v>
                </c:pt>
                <c:pt idx="24">
                  <c:v>21.428571428571427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A-D04C-8FBB-6D6FBC9E0F9E}"/>
            </c:ext>
          </c:extLst>
        </c:ser>
        <c:ser>
          <c:idx val="1"/>
          <c:order val="1"/>
          <c:tx>
            <c:v>10 PSI n=13</c:v>
          </c:tx>
          <c:spPr>
            <a:ln w="28575" cap="rnd">
              <a:solidFill>
                <a:srgbClr val="38CE4E"/>
              </a:solidFill>
              <a:round/>
            </a:ln>
            <a:effectLst/>
          </c:spPr>
          <c:marker>
            <c:symbol val="none"/>
          </c:marker>
          <c:cat>
            <c:numRef>
              <c:f>'Old Flies'!$W$42:$W$66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'Old Flies'!$AI$42:$AI$66</c:f>
              <c:numCache>
                <c:formatCode>General</c:formatCode>
                <c:ptCount val="25"/>
                <c:pt idx="0">
                  <c:v>100</c:v>
                </c:pt>
                <c:pt idx="1">
                  <c:v>76.923076923076934</c:v>
                </c:pt>
                <c:pt idx="2">
                  <c:v>76.923076923076934</c:v>
                </c:pt>
                <c:pt idx="3">
                  <c:v>76.923076923076934</c:v>
                </c:pt>
                <c:pt idx="4">
                  <c:v>69.230769230769226</c:v>
                </c:pt>
                <c:pt idx="5">
                  <c:v>69.230769230769226</c:v>
                </c:pt>
                <c:pt idx="6">
                  <c:v>69.230769230769226</c:v>
                </c:pt>
                <c:pt idx="7">
                  <c:v>69.230769230769226</c:v>
                </c:pt>
                <c:pt idx="8">
                  <c:v>69.230769230769226</c:v>
                </c:pt>
                <c:pt idx="9">
                  <c:v>69.230769230769226</c:v>
                </c:pt>
                <c:pt idx="10">
                  <c:v>69.230769230769226</c:v>
                </c:pt>
                <c:pt idx="11">
                  <c:v>69.230769230769226</c:v>
                </c:pt>
                <c:pt idx="12">
                  <c:v>69.230769230769226</c:v>
                </c:pt>
                <c:pt idx="13">
                  <c:v>69.230769230769226</c:v>
                </c:pt>
                <c:pt idx="14">
                  <c:v>61.53846153846154</c:v>
                </c:pt>
                <c:pt idx="15">
                  <c:v>46.153846153846153</c:v>
                </c:pt>
                <c:pt idx="16">
                  <c:v>46.153846153846153</c:v>
                </c:pt>
                <c:pt idx="17">
                  <c:v>46.153846153846153</c:v>
                </c:pt>
                <c:pt idx="18">
                  <c:v>38.461538461538467</c:v>
                </c:pt>
                <c:pt idx="19">
                  <c:v>38.461538461538467</c:v>
                </c:pt>
                <c:pt idx="20">
                  <c:v>30.76923076923077</c:v>
                </c:pt>
                <c:pt idx="21">
                  <c:v>30.76923076923077</c:v>
                </c:pt>
                <c:pt idx="22">
                  <c:v>30.76923076923077</c:v>
                </c:pt>
                <c:pt idx="23">
                  <c:v>30.76923076923077</c:v>
                </c:pt>
                <c:pt idx="24">
                  <c:v>30.76923076923077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A-D04C-8FBB-6D6FBC9E0F9E}"/>
            </c:ext>
          </c:extLst>
        </c:ser>
        <c:ser>
          <c:idx val="3"/>
          <c:order val="2"/>
          <c:tx>
            <c:v>15 PSI n=13</c:v>
          </c:tx>
          <c:spPr>
            <a:ln w="28575" cap="rnd">
              <a:solidFill>
                <a:srgbClr val="4BA9FF"/>
              </a:solidFill>
              <a:round/>
            </a:ln>
            <a:effectLst/>
          </c:spPr>
          <c:marker>
            <c:symbol val="none"/>
          </c:marker>
          <c:cat>
            <c:numRef>
              <c:f>'Old Flies'!$W$42:$W$66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'Old Flies'!$AM$42:$AM$66</c:f>
              <c:numCache>
                <c:formatCode>General</c:formatCode>
                <c:ptCount val="25"/>
                <c:pt idx="0">
                  <c:v>100</c:v>
                </c:pt>
                <c:pt idx="1">
                  <c:v>92.307692307692307</c:v>
                </c:pt>
                <c:pt idx="2">
                  <c:v>92.307692307692307</c:v>
                </c:pt>
                <c:pt idx="3">
                  <c:v>92.307692307692307</c:v>
                </c:pt>
                <c:pt idx="4">
                  <c:v>92.307692307692307</c:v>
                </c:pt>
                <c:pt idx="5">
                  <c:v>92.307692307692307</c:v>
                </c:pt>
                <c:pt idx="6">
                  <c:v>92.307692307692307</c:v>
                </c:pt>
                <c:pt idx="7">
                  <c:v>92.307692307692307</c:v>
                </c:pt>
                <c:pt idx="8">
                  <c:v>92.307692307692307</c:v>
                </c:pt>
                <c:pt idx="9">
                  <c:v>92.307692307692307</c:v>
                </c:pt>
                <c:pt idx="10">
                  <c:v>92.307692307692307</c:v>
                </c:pt>
                <c:pt idx="11">
                  <c:v>84.615384615384613</c:v>
                </c:pt>
                <c:pt idx="12">
                  <c:v>76.923076923076934</c:v>
                </c:pt>
                <c:pt idx="13">
                  <c:v>76.923076923076934</c:v>
                </c:pt>
                <c:pt idx="14">
                  <c:v>76.923076923076934</c:v>
                </c:pt>
                <c:pt idx="15">
                  <c:v>61.53846153846154</c:v>
                </c:pt>
                <c:pt idx="16">
                  <c:v>61.53846153846154</c:v>
                </c:pt>
                <c:pt idx="17">
                  <c:v>61.53846153846154</c:v>
                </c:pt>
                <c:pt idx="18">
                  <c:v>46.153846153846153</c:v>
                </c:pt>
                <c:pt idx="19">
                  <c:v>38.461538461538467</c:v>
                </c:pt>
                <c:pt idx="20">
                  <c:v>15.384615384615385</c:v>
                </c:pt>
                <c:pt idx="21">
                  <c:v>15.384615384615385</c:v>
                </c:pt>
                <c:pt idx="22">
                  <c:v>15.384615384615385</c:v>
                </c:pt>
                <c:pt idx="23">
                  <c:v>15.384615384615385</c:v>
                </c:pt>
                <c:pt idx="24">
                  <c:v>15.384615384615385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A-D04C-8FBB-6D6FBC9E0F9E}"/>
            </c:ext>
          </c:extLst>
        </c:ser>
        <c:ser>
          <c:idx val="2"/>
          <c:order val="3"/>
          <c:tx>
            <c:v>20 PSI n=13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'Old Flies'!$W$42:$W$66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'Old Flies'!$AQ$42:$AQ$66</c:f>
              <c:numCache>
                <c:formatCode>General</c:formatCode>
                <c:ptCount val="25"/>
                <c:pt idx="0">
                  <c:v>100</c:v>
                </c:pt>
                <c:pt idx="1">
                  <c:v>84.615384615384613</c:v>
                </c:pt>
                <c:pt idx="2">
                  <c:v>84.615384615384613</c:v>
                </c:pt>
                <c:pt idx="3">
                  <c:v>84.615384615384613</c:v>
                </c:pt>
                <c:pt idx="4">
                  <c:v>84.615384615384613</c:v>
                </c:pt>
                <c:pt idx="5">
                  <c:v>84.615384615384613</c:v>
                </c:pt>
                <c:pt idx="6">
                  <c:v>84.615384615384613</c:v>
                </c:pt>
                <c:pt idx="7">
                  <c:v>84.615384615384613</c:v>
                </c:pt>
                <c:pt idx="8">
                  <c:v>84.615384615384613</c:v>
                </c:pt>
                <c:pt idx="9">
                  <c:v>84.615384615384613</c:v>
                </c:pt>
                <c:pt idx="10">
                  <c:v>84.615384615384613</c:v>
                </c:pt>
                <c:pt idx="11">
                  <c:v>84.615384615384613</c:v>
                </c:pt>
                <c:pt idx="12">
                  <c:v>84.615384615384613</c:v>
                </c:pt>
                <c:pt idx="13">
                  <c:v>76.923076923076934</c:v>
                </c:pt>
                <c:pt idx="14">
                  <c:v>69.230769230769226</c:v>
                </c:pt>
                <c:pt idx="15">
                  <c:v>69.230769230769226</c:v>
                </c:pt>
                <c:pt idx="16">
                  <c:v>69.230769230769226</c:v>
                </c:pt>
                <c:pt idx="17">
                  <c:v>61.53846153846154</c:v>
                </c:pt>
                <c:pt idx="18">
                  <c:v>53.846153846153847</c:v>
                </c:pt>
                <c:pt idx="19">
                  <c:v>46.153846153846153</c:v>
                </c:pt>
                <c:pt idx="20">
                  <c:v>30.76923076923077</c:v>
                </c:pt>
                <c:pt idx="21">
                  <c:v>30.76923076923077</c:v>
                </c:pt>
                <c:pt idx="22">
                  <c:v>23.076923076923077</c:v>
                </c:pt>
                <c:pt idx="23">
                  <c:v>23.076923076923077</c:v>
                </c:pt>
                <c:pt idx="24">
                  <c:v>23.076923076923077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5A-D04C-8FBB-6D6FBC9E0F9E}"/>
            </c:ext>
          </c:extLst>
        </c:ser>
        <c:ser>
          <c:idx val="4"/>
          <c:order val="4"/>
          <c:tx>
            <c:v>Control n=15</c:v>
          </c:tx>
          <c:spPr>
            <a:ln w="28575" cap="rnd">
              <a:solidFill>
                <a:srgbClr val="7F7F7F"/>
              </a:solidFill>
              <a:round/>
            </a:ln>
            <a:effectLst/>
          </c:spPr>
          <c:marker>
            <c:symbol val="none"/>
          </c:marker>
          <c:cat>
            <c:numRef>
              <c:f>'Old Flies'!$W$42:$W$66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'Old Flies'!$AA$42:$AA$66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84.615384615384613</c:v>
                </c:pt>
                <c:pt idx="14">
                  <c:v>84.615384615384613</c:v>
                </c:pt>
                <c:pt idx="15">
                  <c:v>76.923076923076934</c:v>
                </c:pt>
                <c:pt idx="16">
                  <c:v>76.923076923076934</c:v>
                </c:pt>
                <c:pt idx="17">
                  <c:v>76.923076923076934</c:v>
                </c:pt>
                <c:pt idx="18">
                  <c:v>76.923076923076934</c:v>
                </c:pt>
                <c:pt idx="19">
                  <c:v>76.923076923076934</c:v>
                </c:pt>
                <c:pt idx="20">
                  <c:v>76.923076923076934</c:v>
                </c:pt>
                <c:pt idx="21">
                  <c:v>61.53846153846154</c:v>
                </c:pt>
                <c:pt idx="22">
                  <c:v>61.53846153846154</c:v>
                </c:pt>
                <c:pt idx="23">
                  <c:v>61.53846153846154</c:v>
                </c:pt>
                <c:pt idx="24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5A-D04C-8FBB-6D6FBC9E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074095"/>
        <c:axId val="962614623"/>
      </c:lineChart>
      <c:catAx>
        <c:axId val="100107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Days since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4623"/>
        <c:crosses val="autoZero"/>
        <c:auto val="1"/>
        <c:lblAlgn val="ctr"/>
        <c:lblOffset val="100"/>
        <c:noMultiLvlLbl val="0"/>
      </c:catAx>
      <c:valAx>
        <c:axId val="9626146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Survival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7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76372365664257"/>
          <c:y val="0.29374473617178309"/>
          <c:w val="9.8437173761623475E-2"/>
          <c:h val="0.42212944877021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% Survival Curve of Strike Device From 24hr </a:t>
            </a:r>
            <a:endParaRPr lang="en-HK" sz="1600">
              <a:effectLst/>
            </a:endParaRPr>
          </a:p>
          <a:p>
            <a:pPr>
              <a:defRPr sz="1600"/>
            </a:pPr>
            <a:r>
              <a:rPr lang="en-GB" sz="1800" b="0" i="0" baseline="0">
                <a:effectLst/>
              </a:rPr>
              <a:t>Y=1-2do, O=4-5do</a:t>
            </a:r>
            <a:endParaRPr lang="en-HK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O Control n=15</c:v>
          </c:tx>
          <c:spPr>
            <a:ln w="28575" cap="rnd">
              <a:solidFill>
                <a:srgbClr val="7F7F7F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'Old Flies'!$AA$42:$AA$66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84.615384615384613</c:v>
                </c:pt>
                <c:pt idx="14">
                  <c:v>84.615384615384613</c:v>
                </c:pt>
                <c:pt idx="15">
                  <c:v>76.923076923076934</c:v>
                </c:pt>
                <c:pt idx="16">
                  <c:v>76.923076923076934</c:v>
                </c:pt>
                <c:pt idx="17">
                  <c:v>76.923076923076934</c:v>
                </c:pt>
                <c:pt idx="18">
                  <c:v>76.923076923076934</c:v>
                </c:pt>
                <c:pt idx="19">
                  <c:v>76.923076923076934</c:v>
                </c:pt>
                <c:pt idx="20">
                  <c:v>76.923076923076934</c:v>
                </c:pt>
                <c:pt idx="21">
                  <c:v>61.53846153846154</c:v>
                </c:pt>
                <c:pt idx="22">
                  <c:v>61.53846153846154</c:v>
                </c:pt>
                <c:pt idx="23">
                  <c:v>61.53846153846154</c:v>
                </c:pt>
                <c:pt idx="24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93-A540-9E5E-3D818FFD39D3}"/>
            </c:ext>
          </c:extLst>
        </c:ser>
        <c:ser>
          <c:idx val="0"/>
          <c:order val="1"/>
          <c:tx>
            <c:v>Y 5 PSI n=15</c:v>
          </c:tx>
          <c:spPr>
            <a:ln w="28575" cap="rnd">
              <a:solidFill>
                <a:srgbClr val="FF7CC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Flies'!$X$45:$X$72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86.666666666666671</c:v>
                </c:pt>
                <c:pt idx="8">
                  <c:v>86.7</c:v>
                </c:pt>
                <c:pt idx="9">
                  <c:v>86.7</c:v>
                </c:pt>
                <c:pt idx="10">
                  <c:v>86.7</c:v>
                </c:pt>
                <c:pt idx="11">
                  <c:v>61.7</c:v>
                </c:pt>
                <c:pt idx="12">
                  <c:v>49.2</c:v>
                </c:pt>
                <c:pt idx="13">
                  <c:v>49.2</c:v>
                </c:pt>
                <c:pt idx="14">
                  <c:v>49.2</c:v>
                </c:pt>
                <c:pt idx="15">
                  <c:v>36.700000000000003</c:v>
                </c:pt>
                <c:pt idx="16">
                  <c:v>36.700000000000003</c:v>
                </c:pt>
                <c:pt idx="17">
                  <c:v>36.700000000000003</c:v>
                </c:pt>
                <c:pt idx="18">
                  <c:v>36.700000000000003</c:v>
                </c:pt>
                <c:pt idx="19">
                  <c:v>36.700000000000003</c:v>
                </c:pt>
                <c:pt idx="20">
                  <c:v>36.700000000000003</c:v>
                </c:pt>
                <c:pt idx="21">
                  <c:v>24.200000000000003</c:v>
                </c:pt>
                <c:pt idx="22">
                  <c:v>11.700000000000003</c:v>
                </c:pt>
                <c:pt idx="23">
                  <c:v>11.7</c:v>
                </c:pt>
                <c:pt idx="24">
                  <c:v>11.7</c:v>
                </c:pt>
                <c:pt idx="25">
                  <c:v>11.7</c:v>
                </c:pt>
                <c:pt idx="26">
                  <c:v>11.7</c:v>
                </c:pt>
                <c:pt idx="27">
                  <c:v>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3-A540-9E5E-3D818FFD39D3}"/>
            </c:ext>
          </c:extLst>
        </c:ser>
        <c:ser>
          <c:idx val="5"/>
          <c:order val="2"/>
          <c:tx>
            <c:v>O 5 PSI n=14</c:v>
          </c:tx>
          <c:spPr>
            <a:ln w="28575" cap="rnd">
              <a:solidFill>
                <a:srgbClr val="FF7CCF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'Old Flies'!$AE$42:$AE$66</c:f>
              <c:numCache>
                <c:formatCode>General</c:formatCode>
                <c:ptCount val="25"/>
                <c:pt idx="0">
                  <c:v>100</c:v>
                </c:pt>
                <c:pt idx="1">
                  <c:v>85.714285714285708</c:v>
                </c:pt>
                <c:pt idx="2">
                  <c:v>78.571428571428569</c:v>
                </c:pt>
                <c:pt idx="3">
                  <c:v>78.571428571428569</c:v>
                </c:pt>
                <c:pt idx="4">
                  <c:v>78.571428571428569</c:v>
                </c:pt>
                <c:pt idx="5">
                  <c:v>78.571428571428569</c:v>
                </c:pt>
                <c:pt idx="6">
                  <c:v>64.285714285714292</c:v>
                </c:pt>
                <c:pt idx="7">
                  <c:v>64.285714285714292</c:v>
                </c:pt>
                <c:pt idx="8">
                  <c:v>64.285714285714292</c:v>
                </c:pt>
                <c:pt idx="9">
                  <c:v>64.285714285714292</c:v>
                </c:pt>
                <c:pt idx="10">
                  <c:v>64.285714285714292</c:v>
                </c:pt>
                <c:pt idx="11">
                  <c:v>64.285714285714292</c:v>
                </c:pt>
                <c:pt idx="12">
                  <c:v>64.285714285714292</c:v>
                </c:pt>
                <c:pt idx="13">
                  <c:v>64.285714285714292</c:v>
                </c:pt>
                <c:pt idx="14">
                  <c:v>64.285714285714292</c:v>
                </c:pt>
                <c:pt idx="15">
                  <c:v>64.285714285714292</c:v>
                </c:pt>
                <c:pt idx="16">
                  <c:v>50</c:v>
                </c:pt>
                <c:pt idx="17">
                  <c:v>42.857142857142854</c:v>
                </c:pt>
                <c:pt idx="18">
                  <c:v>35.714285714285715</c:v>
                </c:pt>
                <c:pt idx="19">
                  <c:v>28.571428571428569</c:v>
                </c:pt>
                <c:pt idx="20">
                  <c:v>21.428571428571427</c:v>
                </c:pt>
                <c:pt idx="21">
                  <c:v>21.428571428571427</c:v>
                </c:pt>
                <c:pt idx="22">
                  <c:v>21.428571428571427</c:v>
                </c:pt>
                <c:pt idx="23">
                  <c:v>21.428571428571427</c:v>
                </c:pt>
                <c:pt idx="24">
                  <c:v>21.428571428571427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93-A540-9E5E-3D818FFD39D3}"/>
            </c:ext>
          </c:extLst>
        </c:ser>
        <c:ser>
          <c:idx val="1"/>
          <c:order val="3"/>
          <c:tx>
            <c:v>Y 10 PSI n=10</c:v>
          </c:tx>
          <c:spPr>
            <a:ln w="28575" cap="rnd">
              <a:solidFill>
                <a:srgbClr val="38CE4E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Flies'!$AB$45:$AB$72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70</c:v>
                </c:pt>
                <c:pt idx="14">
                  <c:v>70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30</c:v>
                </c:pt>
                <c:pt idx="24">
                  <c:v>10</c:v>
                </c:pt>
                <c:pt idx="25">
                  <c:v>10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3-A540-9E5E-3D818FFD39D3}"/>
            </c:ext>
          </c:extLst>
        </c:ser>
        <c:ser>
          <c:idx val="6"/>
          <c:order val="4"/>
          <c:tx>
            <c:v>O 10 PSI n=13</c:v>
          </c:tx>
          <c:spPr>
            <a:ln w="28575" cap="rnd">
              <a:solidFill>
                <a:srgbClr val="38CE4E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'Old Flies'!$AI$42:$AI$66</c:f>
              <c:numCache>
                <c:formatCode>General</c:formatCode>
                <c:ptCount val="25"/>
                <c:pt idx="0">
                  <c:v>100</c:v>
                </c:pt>
                <c:pt idx="1">
                  <c:v>76.923076923076934</c:v>
                </c:pt>
                <c:pt idx="2">
                  <c:v>76.923076923076934</c:v>
                </c:pt>
                <c:pt idx="3">
                  <c:v>76.923076923076934</c:v>
                </c:pt>
                <c:pt idx="4">
                  <c:v>69.230769230769226</c:v>
                </c:pt>
                <c:pt idx="5">
                  <c:v>69.230769230769226</c:v>
                </c:pt>
                <c:pt idx="6">
                  <c:v>69.230769230769226</c:v>
                </c:pt>
                <c:pt idx="7">
                  <c:v>69.230769230769226</c:v>
                </c:pt>
                <c:pt idx="8">
                  <c:v>69.230769230769226</c:v>
                </c:pt>
                <c:pt idx="9">
                  <c:v>69.230769230769226</c:v>
                </c:pt>
                <c:pt idx="10">
                  <c:v>69.230769230769226</c:v>
                </c:pt>
                <c:pt idx="11">
                  <c:v>69.230769230769226</c:v>
                </c:pt>
                <c:pt idx="12">
                  <c:v>69.230769230769226</c:v>
                </c:pt>
                <c:pt idx="13">
                  <c:v>69.230769230769226</c:v>
                </c:pt>
                <c:pt idx="14">
                  <c:v>61.53846153846154</c:v>
                </c:pt>
                <c:pt idx="15">
                  <c:v>46.153846153846153</c:v>
                </c:pt>
                <c:pt idx="16">
                  <c:v>46.153846153846153</c:v>
                </c:pt>
                <c:pt idx="17">
                  <c:v>46.153846153846153</c:v>
                </c:pt>
                <c:pt idx="18">
                  <c:v>38.461538461538467</c:v>
                </c:pt>
                <c:pt idx="19">
                  <c:v>38.461538461538467</c:v>
                </c:pt>
                <c:pt idx="20">
                  <c:v>30.76923076923077</c:v>
                </c:pt>
                <c:pt idx="21">
                  <c:v>30.76923076923077</c:v>
                </c:pt>
                <c:pt idx="22">
                  <c:v>30.76923076923077</c:v>
                </c:pt>
                <c:pt idx="23">
                  <c:v>30.76923076923077</c:v>
                </c:pt>
                <c:pt idx="24">
                  <c:v>30.76923076923077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93-A540-9E5E-3D818FFD39D3}"/>
            </c:ext>
          </c:extLst>
        </c:ser>
        <c:ser>
          <c:idx val="2"/>
          <c:order val="5"/>
          <c:tx>
            <c:v>Y 15 PSI n=14</c:v>
          </c:tx>
          <c:spPr>
            <a:ln w="28575" cap="rnd">
              <a:solidFill>
                <a:srgbClr val="4BA9FF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Flies'!$AF$45:$AF$72</c:f>
              <c:numCache>
                <c:formatCode>General</c:formatCode>
                <c:ptCount val="28"/>
                <c:pt idx="0">
                  <c:v>100</c:v>
                </c:pt>
                <c:pt idx="1">
                  <c:v>85.714285714285708</c:v>
                </c:pt>
                <c:pt idx="2">
                  <c:v>85.714285714285708</c:v>
                </c:pt>
                <c:pt idx="3">
                  <c:v>78.571428571428569</c:v>
                </c:pt>
                <c:pt idx="4">
                  <c:v>78.571428571428569</c:v>
                </c:pt>
                <c:pt idx="5">
                  <c:v>78.571428571428569</c:v>
                </c:pt>
                <c:pt idx="6">
                  <c:v>78.571428571428569</c:v>
                </c:pt>
                <c:pt idx="7">
                  <c:v>78.571428571428569</c:v>
                </c:pt>
                <c:pt idx="8">
                  <c:v>78.571428571428569</c:v>
                </c:pt>
                <c:pt idx="9">
                  <c:v>71.428571428571431</c:v>
                </c:pt>
                <c:pt idx="10">
                  <c:v>71.428571428571431</c:v>
                </c:pt>
                <c:pt idx="11">
                  <c:v>64.285714285714292</c:v>
                </c:pt>
                <c:pt idx="12">
                  <c:v>57.142857142857139</c:v>
                </c:pt>
                <c:pt idx="13">
                  <c:v>50</c:v>
                </c:pt>
                <c:pt idx="14">
                  <c:v>50</c:v>
                </c:pt>
                <c:pt idx="15">
                  <c:v>42.857142857142854</c:v>
                </c:pt>
                <c:pt idx="16">
                  <c:v>42.857142857142854</c:v>
                </c:pt>
                <c:pt idx="17">
                  <c:v>42.857142857142854</c:v>
                </c:pt>
                <c:pt idx="18">
                  <c:v>42.857142857142854</c:v>
                </c:pt>
                <c:pt idx="19">
                  <c:v>35.714285714285715</c:v>
                </c:pt>
                <c:pt idx="20">
                  <c:v>28.571428571428569</c:v>
                </c:pt>
                <c:pt idx="21">
                  <c:v>21.428571428571427</c:v>
                </c:pt>
                <c:pt idx="22">
                  <c:v>21.428571428571427</c:v>
                </c:pt>
                <c:pt idx="23">
                  <c:v>21.428571428571427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93-A540-9E5E-3D818FFD39D3}"/>
            </c:ext>
          </c:extLst>
        </c:ser>
        <c:ser>
          <c:idx val="7"/>
          <c:order val="6"/>
          <c:tx>
            <c:v>O 15 PSI n=13</c:v>
          </c:tx>
          <c:spPr>
            <a:ln w="28575" cap="rnd">
              <a:solidFill>
                <a:srgbClr val="4BA9FF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'Old Flies'!$AM$42:$AM$66</c:f>
              <c:numCache>
                <c:formatCode>General</c:formatCode>
                <c:ptCount val="25"/>
                <c:pt idx="0">
                  <c:v>100</c:v>
                </c:pt>
                <c:pt idx="1">
                  <c:v>92.307692307692307</c:v>
                </c:pt>
                <c:pt idx="2">
                  <c:v>92.307692307692307</c:v>
                </c:pt>
                <c:pt idx="3">
                  <c:v>92.307692307692307</c:v>
                </c:pt>
                <c:pt idx="4">
                  <c:v>92.307692307692307</c:v>
                </c:pt>
                <c:pt idx="5">
                  <c:v>92.307692307692307</c:v>
                </c:pt>
                <c:pt idx="6">
                  <c:v>92.307692307692307</c:v>
                </c:pt>
                <c:pt idx="7">
                  <c:v>92.307692307692307</c:v>
                </c:pt>
                <c:pt idx="8">
                  <c:v>92.307692307692307</c:v>
                </c:pt>
                <c:pt idx="9">
                  <c:v>92.307692307692307</c:v>
                </c:pt>
                <c:pt idx="10">
                  <c:v>92.307692307692307</c:v>
                </c:pt>
                <c:pt idx="11">
                  <c:v>84.615384615384613</c:v>
                </c:pt>
                <c:pt idx="12">
                  <c:v>76.923076923076934</c:v>
                </c:pt>
                <c:pt idx="13">
                  <c:v>76.923076923076934</c:v>
                </c:pt>
                <c:pt idx="14">
                  <c:v>76.923076923076934</c:v>
                </c:pt>
                <c:pt idx="15">
                  <c:v>61.53846153846154</c:v>
                </c:pt>
                <c:pt idx="16">
                  <c:v>61.53846153846154</c:v>
                </c:pt>
                <c:pt idx="17">
                  <c:v>61.53846153846154</c:v>
                </c:pt>
                <c:pt idx="18">
                  <c:v>46.153846153846153</c:v>
                </c:pt>
                <c:pt idx="19">
                  <c:v>38.461538461538467</c:v>
                </c:pt>
                <c:pt idx="20">
                  <c:v>15.384615384615385</c:v>
                </c:pt>
                <c:pt idx="21">
                  <c:v>15.384615384615385</c:v>
                </c:pt>
                <c:pt idx="22">
                  <c:v>15.384615384615385</c:v>
                </c:pt>
                <c:pt idx="23">
                  <c:v>15.384615384615385</c:v>
                </c:pt>
                <c:pt idx="24">
                  <c:v>15.384615384615385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93-A540-9E5E-3D818FFD39D3}"/>
            </c:ext>
          </c:extLst>
        </c:ser>
        <c:ser>
          <c:idx val="3"/>
          <c:order val="7"/>
          <c:tx>
            <c:v>Y 20 PSI n=11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'Young Flies'!$AJ$45:$AJ$72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90.909090909090907</c:v>
                </c:pt>
                <c:pt idx="5">
                  <c:v>90.909090909090907</c:v>
                </c:pt>
                <c:pt idx="6">
                  <c:v>90.909090909090907</c:v>
                </c:pt>
                <c:pt idx="7">
                  <c:v>90.909090909090907</c:v>
                </c:pt>
                <c:pt idx="8">
                  <c:v>90.909090909090907</c:v>
                </c:pt>
                <c:pt idx="9">
                  <c:v>90.909090909090907</c:v>
                </c:pt>
                <c:pt idx="10">
                  <c:v>90.909090909090907</c:v>
                </c:pt>
                <c:pt idx="11">
                  <c:v>72.727272727272734</c:v>
                </c:pt>
                <c:pt idx="12">
                  <c:v>72.727272727272734</c:v>
                </c:pt>
                <c:pt idx="13">
                  <c:v>63.636363636363633</c:v>
                </c:pt>
                <c:pt idx="14">
                  <c:v>63.636363636363633</c:v>
                </c:pt>
                <c:pt idx="15">
                  <c:v>63.636363636363633</c:v>
                </c:pt>
                <c:pt idx="16">
                  <c:v>63.636363636363633</c:v>
                </c:pt>
                <c:pt idx="17">
                  <c:v>54.54545454545454</c:v>
                </c:pt>
                <c:pt idx="18">
                  <c:v>45.454545454545453</c:v>
                </c:pt>
                <c:pt idx="19">
                  <c:v>36.363636363636367</c:v>
                </c:pt>
                <c:pt idx="20">
                  <c:v>36.363636363636367</c:v>
                </c:pt>
                <c:pt idx="21">
                  <c:v>36.363636363636367</c:v>
                </c:pt>
                <c:pt idx="22">
                  <c:v>36.363636363636367</c:v>
                </c:pt>
                <c:pt idx="23">
                  <c:v>18.181818181818183</c:v>
                </c:pt>
                <c:pt idx="24">
                  <c:v>18.181818181818183</c:v>
                </c:pt>
                <c:pt idx="25">
                  <c:v>18.181818181818183</c:v>
                </c:pt>
                <c:pt idx="26">
                  <c:v>18.181818181818183</c:v>
                </c:pt>
                <c:pt idx="27">
                  <c:v>18.181818181818183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93-A540-9E5E-3D818FFD39D3}"/>
            </c:ext>
          </c:extLst>
        </c:ser>
        <c:ser>
          <c:idx val="8"/>
          <c:order val="8"/>
          <c:tx>
            <c:v>O 20 PSI n=13</c:v>
          </c:tx>
          <c:spPr>
            <a:ln w="28575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'Young Flies'!$T$45:$T$72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'Old Flies'!$AQ$42:$AQ$66</c:f>
              <c:numCache>
                <c:formatCode>General</c:formatCode>
                <c:ptCount val="25"/>
                <c:pt idx="0">
                  <c:v>100</c:v>
                </c:pt>
                <c:pt idx="1">
                  <c:v>84.615384615384613</c:v>
                </c:pt>
                <c:pt idx="2">
                  <c:v>84.615384615384613</c:v>
                </c:pt>
                <c:pt idx="3">
                  <c:v>84.615384615384613</c:v>
                </c:pt>
                <c:pt idx="4">
                  <c:v>84.615384615384613</c:v>
                </c:pt>
                <c:pt idx="5">
                  <c:v>84.615384615384613</c:v>
                </c:pt>
                <c:pt idx="6">
                  <c:v>84.615384615384613</c:v>
                </c:pt>
                <c:pt idx="7">
                  <c:v>84.615384615384613</c:v>
                </c:pt>
                <c:pt idx="8">
                  <c:v>84.615384615384613</c:v>
                </c:pt>
                <c:pt idx="9">
                  <c:v>84.615384615384613</c:v>
                </c:pt>
                <c:pt idx="10">
                  <c:v>84.615384615384613</c:v>
                </c:pt>
                <c:pt idx="11">
                  <c:v>84.615384615384613</c:v>
                </c:pt>
                <c:pt idx="12">
                  <c:v>84.615384615384613</c:v>
                </c:pt>
                <c:pt idx="13">
                  <c:v>76.923076923076934</c:v>
                </c:pt>
                <c:pt idx="14">
                  <c:v>69.230769230769226</c:v>
                </c:pt>
                <c:pt idx="15">
                  <c:v>69.230769230769226</c:v>
                </c:pt>
                <c:pt idx="16">
                  <c:v>69.230769230769226</c:v>
                </c:pt>
                <c:pt idx="17">
                  <c:v>61.53846153846154</c:v>
                </c:pt>
                <c:pt idx="18">
                  <c:v>53.846153846153847</c:v>
                </c:pt>
                <c:pt idx="19">
                  <c:v>46.153846153846153</c:v>
                </c:pt>
                <c:pt idx="20">
                  <c:v>30.76923076923077</c:v>
                </c:pt>
                <c:pt idx="21">
                  <c:v>30.76923076923077</c:v>
                </c:pt>
                <c:pt idx="22">
                  <c:v>23.076923076923077</c:v>
                </c:pt>
                <c:pt idx="23">
                  <c:v>23.076923076923077</c:v>
                </c:pt>
                <c:pt idx="24">
                  <c:v>23.076923076923077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93-A540-9E5E-3D818FFD3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277039"/>
        <c:axId val="963544159"/>
      </c:lineChart>
      <c:catAx>
        <c:axId val="78627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Days since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44159"/>
        <c:crosses val="autoZero"/>
        <c:auto val="1"/>
        <c:lblAlgn val="ctr"/>
        <c:lblOffset val="100"/>
        <c:noMultiLvlLbl val="0"/>
      </c:catAx>
      <c:valAx>
        <c:axId val="96354415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% Survival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7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66936584004707"/>
          <c:y val="0.28027747950155962"/>
          <c:w val="0.1126858138339424"/>
          <c:h val="0.50807880256831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Velocity of Strike Dics</a:t>
            </a:r>
            <a:r>
              <a:rPr lang="en-US" sz="1600" baseline="0"/>
              <a:t> in Strike Devive</a:t>
            </a:r>
            <a:r>
              <a:rPr lang="en-US" sz="1600"/>
              <a:t> at</a:t>
            </a:r>
            <a:r>
              <a:rPr lang="en-US" sz="1600" baseline="0"/>
              <a:t> Various PSIs in </a:t>
            </a:r>
            <a:r>
              <a:rPr lang="en-US" sz="1600"/>
              <a:t>m/s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C80F3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'Velocity Data'!$E$4:$E$28</c:f>
                <c:numCache>
                  <c:formatCode>General</c:formatCode>
                  <c:ptCount val="25"/>
                  <c:pt idx="0">
                    <c:v>9.3169499062491376E-2</c:v>
                  </c:pt>
                  <c:pt idx="5">
                    <c:v>0.22821773229381953</c:v>
                  </c:pt>
                  <c:pt idx="10">
                    <c:v>0.22821773229381906</c:v>
                  </c:pt>
                  <c:pt idx="15">
                    <c:v>0.18633899812498333</c:v>
                  </c:pt>
                  <c:pt idx="20">
                    <c:v>0.68465319688145765</c:v>
                  </c:pt>
                </c:numCache>
              </c:numRef>
            </c:plus>
            <c:minus>
              <c:numRef>
                <c:f>'Velocity Data'!$E$4:$E$28</c:f>
                <c:numCache>
                  <c:formatCode>General</c:formatCode>
                  <c:ptCount val="25"/>
                  <c:pt idx="0">
                    <c:v>9.3169499062491376E-2</c:v>
                  </c:pt>
                  <c:pt idx="5">
                    <c:v>0.22821773229381953</c:v>
                  </c:pt>
                  <c:pt idx="10">
                    <c:v>0.22821773229381906</c:v>
                  </c:pt>
                  <c:pt idx="15">
                    <c:v>0.18633899812498333</c:v>
                  </c:pt>
                  <c:pt idx="20">
                    <c:v>0.68465319688145765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'Velocity Data'!$A$4:$A$28</c:f>
              <c:numCache>
                <c:formatCode>General</c:formatCode>
                <c:ptCount val="25"/>
                <c:pt idx="0">
                  <c:v>5</c:v>
                </c:pt>
                <c:pt idx="5">
                  <c:v>10</c:v>
                </c:pt>
                <c:pt idx="10">
                  <c:v>15</c:v>
                </c:pt>
                <c:pt idx="15">
                  <c:v>20</c:v>
                </c:pt>
                <c:pt idx="20">
                  <c:v>25</c:v>
                </c:pt>
              </c:numCache>
            </c:numRef>
          </c:xVal>
          <c:yVal>
            <c:numRef>
              <c:f>'Velocity Data'!$D$4:$D$28</c:f>
              <c:numCache>
                <c:formatCode>0.000</c:formatCode>
                <c:ptCount val="25"/>
                <c:pt idx="0">
                  <c:v>0.79166666666666674</c:v>
                </c:pt>
                <c:pt idx="5">
                  <c:v>1</c:v>
                </c:pt>
                <c:pt idx="10">
                  <c:v>1.0833333333333335</c:v>
                </c:pt>
                <c:pt idx="15">
                  <c:v>1.1666666666666665</c:v>
                </c:pt>
                <c:pt idx="20">
                  <c:v>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9B-3744-B093-32136026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931552"/>
        <c:axId val="1174934288"/>
      </c:scatterChart>
      <c:valAx>
        <c:axId val="11749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PSI</a:t>
                </a:r>
                <a:r>
                  <a:rPr lang="en-GB" sz="1600" baseline="0"/>
                  <a:t> Setting on PicoPump Dial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34288"/>
        <c:crosses val="autoZero"/>
        <c:crossBetween val="midCat"/>
      </c:valAx>
      <c:valAx>
        <c:axId val="11749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Velocity</a:t>
                </a:r>
                <a:r>
                  <a:rPr lang="en-GB" sz="1600" baseline="0"/>
                  <a:t> of Strike Disc m/s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2838</xdr:colOff>
      <xdr:row>2</xdr:row>
      <xdr:rowOff>10159</xdr:rowOff>
    </xdr:from>
    <xdr:to>
      <xdr:col>21</xdr:col>
      <xdr:colOff>774700</xdr:colOff>
      <xdr:row>34</xdr:row>
      <xdr:rowOff>35350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29B5256-FE0B-1F2D-CCAC-57F87E80E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2</xdr:row>
      <xdr:rowOff>12699</xdr:rowOff>
    </xdr:from>
    <xdr:to>
      <xdr:col>10</xdr:col>
      <xdr:colOff>796346</xdr:colOff>
      <xdr:row>34</xdr:row>
      <xdr:rowOff>25400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4651B26-830E-234F-B21A-4B63AE00A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333535</xdr:colOff>
      <xdr:row>36</xdr:row>
      <xdr:rowOff>51312</xdr:rowOff>
    </xdr:from>
    <xdr:to>
      <xdr:col>18</xdr:col>
      <xdr:colOff>602928</xdr:colOff>
      <xdr:row>73</xdr:row>
      <xdr:rowOff>76969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BC7A71-CB7A-094E-BA8E-C9E7D1A40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0.11022</cdr:x>
      <cdr:y>0.49647</cdr:y>
    </cdr:from>
    <cdr:to>
      <cdr:x>0.84647</cdr:x>
      <cdr:y>0.49657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01A4FA58-9D6A-A159-C859-102B8BFAD030}"/>
            </a:ext>
          </a:extLst>
        </cdr:cNvPr>
        <cdr:cNvCxnSpPr/>
      </cdr:nvCxnSpPr>
      <cdr:spPr>
        <a:xfrm xmlns:a="http://schemas.openxmlformats.org/drawingml/2006/main">
          <a:off x="994941" y="3291194"/>
          <a:ext cx="6646034" cy="64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0.10537</cdr:x>
      <cdr:y>0.12293</cdr:y>
    </cdr:from>
    <cdr:to>
      <cdr:x>0.15108</cdr:x>
      <cdr:y>0.87595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0FFD43D-6A58-3EDC-FC22-9409B0129A84}"/>
            </a:ext>
          </a:extLst>
        </cdr:cNvPr>
        <cdr:cNvSpPr/>
      </cdr:nvSpPr>
      <cdr:spPr>
        <a:xfrm xmlns:a="http://schemas.openxmlformats.org/drawingml/2006/main">
          <a:off x="946429" y="810511"/>
          <a:ext cx="410531" cy="4964866"/>
        </a:xfrm>
        <a:prstGeom xmlns:a="http://schemas.openxmlformats.org/drawingml/2006/main" prst="rect">
          <a:avLst/>
        </a:prstGeom>
        <a:solidFill xmlns:a="http://schemas.openxmlformats.org/drawingml/2006/main">
          <a:srgbClr val="F46368">
            <a:alpha val="44706"/>
          </a:srgbClr>
        </a:solidFill>
        <a:ln xmlns:a="http://schemas.openxmlformats.org/drawingml/2006/main">
          <a:solidFill>
            <a:srgbClr val="F46368">
              <a:alpha val="39608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0.10378</cdr:x>
      <cdr:y>0.49708</cdr:y>
    </cdr:from>
    <cdr:to>
      <cdr:x>0.8388</cdr:x>
      <cdr:y>0.49718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B6E6E50-C8F4-4838-F3BB-4296D1EF4218}"/>
            </a:ext>
          </a:extLst>
        </cdr:cNvPr>
        <cdr:cNvCxnSpPr/>
      </cdr:nvCxnSpPr>
      <cdr:spPr>
        <a:xfrm xmlns:a="http://schemas.openxmlformats.org/drawingml/2006/main" flipV="1">
          <a:off x="933392" y="3242447"/>
          <a:ext cx="6610778" cy="68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0.10606</cdr:x>
      <cdr:y>0.12278</cdr:y>
    </cdr:from>
    <cdr:to>
      <cdr:x>0.14782</cdr:x>
      <cdr:y>0.87278</cdr:y>
    </cdr:to>
    <cdr:sp macro="" textlink="">
      <cdr:nvSpPr>
        <cdr:cNvPr id="13" name="Rectangle 12">
          <a:extLst xmlns:a="http://schemas.openxmlformats.org/drawingml/2006/main">
            <a:ext uri="{FF2B5EF4-FFF2-40B4-BE49-F238E27FC236}">
              <a16:creationId xmlns:a16="http://schemas.microsoft.com/office/drawing/2014/main" id="{9789BEDE-7BF7-EB49-D343-047FF7FF9F41}"/>
            </a:ext>
          </a:extLst>
        </cdr:cNvPr>
        <cdr:cNvSpPr/>
      </cdr:nvSpPr>
      <cdr:spPr>
        <a:xfrm xmlns:a="http://schemas.openxmlformats.org/drawingml/2006/main">
          <a:off x="948489" y="807988"/>
          <a:ext cx="373466" cy="4935587"/>
        </a:xfrm>
        <a:prstGeom xmlns:a="http://schemas.openxmlformats.org/drawingml/2006/main" prst="rect">
          <a:avLst/>
        </a:prstGeom>
        <a:solidFill xmlns:a="http://schemas.openxmlformats.org/drawingml/2006/main">
          <a:srgbClr val="F46368">
            <a:alpha val="44706"/>
          </a:srgbClr>
        </a:solidFill>
        <a:ln xmlns:a="http://schemas.openxmlformats.org/drawingml/2006/main">
          <a:solidFill>
            <a:srgbClr val="F46368">
              <a:alpha val="39608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0.06603</cdr:x>
      <cdr:y>0.49663</cdr:y>
    </cdr:from>
    <cdr:to>
      <cdr:x>0.87847</cdr:x>
      <cdr:y>0.49663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01A4FA58-9D6A-A159-C859-102B8BFAD030}"/>
            </a:ext>
          </a:extLst>
        </cdr:cNvPr>
        <cdr:cNvCxnSpPr/>
      </cdr:nvCxnSpPr>
      <cdr:spPr>
        <a:xfrm xmlns:a="http://schemas.openxmlformats.org/drawingml/2006/main">
          <a:off x="885151" y="3784344"/>
          <a:ext cx="10891212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0.06996</cdr:x>
      <cdr:y>0.10606</cdr:y>
    </cdr:from>
    <cdr:to>
      <cdr:x>0.11196</cdr:x>
      <cdr:y>0.8911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0FFD43D-6A58-3EDC-FC22-9409B0129A84}"/>
            </a:ext>
          </a:extLst>
        </cdr:cNvPr>
        <cdr:cNvSpPr/>
      </cdr:nvSpPr>
      <cdr:spPr>
        <a:xfrm xmlns:a="http://schemas.openxmlformats.org/drawingml/2006/main">
          <a:off x="937853" y="808177"/>
          <a:ext cx="563057" cy="5982005"/>
        </a:xfrm>
        <a:prstGeom xmlns:a="http://schemas.openxmlformats.org/drawingml/2006/main" prst="rect">
          <a:avLst/>
        </a:prstGeom>
        <a:solidFill xmlns:a="http://schemas.openxmlformats.org/drawingml/2006/main">
          <a:srgbClr val="F46368">
            <a:alpha val="44706"/>
          </a:srgbClr>
        </a:solidFill>
        <a:ln xmlns:a="http://schemas.openxmlformats.org/drawingml/2006/main">
          <a:solidFill>
            <a:srgbClr val="F46368">
              <a:alpha val="39608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249487</xdr:colOff>
      <xdr:row>1</xdr:row>
      <xdr:rowOff>68856</xdr:rowOff>
    </xdr:from>
    <xdr:to>
      <xdr:col>11</xdr:col>
      <xdr:colOff>92426</xdr:colOff>
      <xdr:row>33</xdr:row>
      <xdr:rowOff>141184</xdr:rowOff>
    </xdr:to>
    <xdr:graphicFrame macro="">
      <xdr:nvGraphicFramePr>
        <xdr:cNvPr id="2" name="Chart 12">
          <a:extLst>
            <a:ext uri="{FF2B5EF4-FFF2-40B4-BE49-F238E27FC236}">
              <a16:creationId xmlns:a16="http://schemas.microsoft.com/office/drawing/2014/main" id="{E3A988C8-5CD1-6EEB-5AD8-EC6831F5A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112862</xdr:colOff>
      <xdr:row>1</xdr:row>
      <xdr:rowOff>69687</xdr:rowOff>
    </xdr:from>
    <xdr:to>
      <xdr:col>21</xdr:col>
      <xdr:colOff>793168</xdr:colOff>
      <xdr:row>33</xdr:row>
      <xdr:rowOff>142014</xdr:rowOff>
    </xdr:to>
    <xdr:graphicFrame macro="">
      <xdr:nvGraphicFramePr>
        <xdr:cNvPr id="3" name="Chart 13">
          <a:extLst>
            <a:ext uri="{FF2B5EF4-FFF2-40B4-BE49-F238E27FC236}">
              <a16:creationId xmlns:a16="http://schemas.microsoft.com/office/drawing/2014/main" id="{81ED281F-F08C-C9CE-B2F7-4AE5F12A1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189331</xdr:colOff>
      <xdr:row>35</xdr:row>
      <xdr:rowOff>8904</xdr:rowOff>
    </xdr:from>
    <xdr:to>
      <xdr:col>20</xdr:col>
      <xdr:colOff>700690</xdr:colOff>
      <xdr:row>74</xdr:row>
      <xdr:rowOff>87587</xdr:rowOff>
    </xdr:to>
    <xdr:graphicFrame macro="">
      <xdr:nvGraphicFramePr>
        <xdr:cNvPr id="4" name="Chart 12">
          <a:extLst>
            <a:ext uri="{FF2B5EF4-FFF2-40B4-BE49-F238E27FC236}">
              <a16:creationId xmlns:a16="http://schemas.microsoft.com/office/drawing/2014/main" id="{14302310-0539-6F41-AA8C-16AF98BC4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0.10663</cdr:x>
      <cdr:y>0.50287</cdr:y>
    </cdr:from>
    <cdr:to>
      <cdr:x>0.83725</cdr:x>
      <cdr:y>0.50287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FB0CE228-60E5-CAF1-456E-DAA7278857CE}"/>
            </a:ext>
          </a:extLst>
        </cdr:cNvPr>
        <cdr:cNvCxnSpPr/>
      </cdr:nvCxnSpPr>
      <cdr:spPr>
        <a:xfrm xmlns:a="http://schemas.openxmlformats.org/drawingml/2006/main">
          <a:off x="951478" y="3306233"/>
          <a:ext cx="651964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0.10649</cdr:x>
      <cdr:y>0.50357</cdr:y>
    </cdr:from>
    <cdr:to>
      <cdr:x>0.82881</cdr:x>
      <cdr:y>0.50357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FB0CE228-60E5-CAF1-456E-DAA7278857CE}"/>
            </a:ext>
          </a:extLst>
        </cdr:cNvPr>
        <cdr:cNvCxnSpPr/>
      </cdr:nvCxnSpPr>
      <cdr:spPr>
        <a:xfrm xmlns:a="http://schemas.openxmlformats.org/drawingml/2006/main">
          <a:off x="955495" y="3296587"/>
          <a:ext cx="648138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0.07775</cdr:x>
      <cdr:y>0.50296</cdr:y>
    </cdr:from>
    <cdr:to>
      <cdr:x>0.85831</cdr:x>
      <cdr:y>0.50296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FB0CE228-60E5-CAF1-456E-DAA7278857CE}"/>
            </a:ext>
          </a:extLst>
        </cdr:cNvPr>
        <cdr:cNvCxnSpPr/>
      </cdr:nvCxnSpPr>
      <cdr:spPr>
        <a:xfrm xmlns:a="http://schemas.openxmlformats.org/drawingml/2006/main">
          <a:off x="993081" y="3976268"/>
          <a:ext cx="997023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113064</xdr:colOff>
      <xdr:row>10</xdr:row>
      <xdr:rowOff>172967</xdr:rowOff>
    </xdr:from>
    <xdr:to>
      <xdr:col>21</xdr:col>
      <xdr:colOff>628706</xdr:colOff>
      <xdr:row>39</xdr:row>
      <xdr:rowOff>59566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AB21F0-EE25-9FC5-264D-5A72BDA77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DCD4-78CE-A04A-8F3C-4391D8A984B6}">
  <dimension ref="A1:AT72"/>
  <sheetViews>
    <sheetView tabSelected="1" zoomScale="107" workbookViewId="0">
      <selection activeCell="B7" sqref="B7:B34"/>
    </sheetView>
  </sheetViews>
  <sheetFormatPr baseColWidth="10" defaultColWidth="11" defaultRowHeight="16" x14ac:dyDescent="0.2"/>
  <cols>
    <col min="3" max="15" width="5.83203125" customWidth="1"/>
    <col min="16" max="16" width="32.5" customWidth="1"/>
    <col min="20" max="36" width="5.83203125" customWidth="1"/>
    <col min="38" max="46" width="5.83203125" customWidth="1"/>
  </cols>
  <sheetData>
    <row r="1" spans="1:46" ht="21" x14ac:dyDescent="0.25">
      <c r="A1" s="1" t="s">
        <v>0</v>
      </c>
    </row>
    <row r="2" spans="1:46" ht="17" thickBot="1" x14ac:dyDescent="0.25">
      <c r="R2" t="s">
        <v>1</v>
      </c>
    </row>
    <row r="3" spans="1:46" ht="17" thickBot="1" x14ac:dyDescent="0.25">
      <c r="A3" s="102" t="s">
        <v>2</v>
      </c>
      <c r="B3" s="105" t="s">
        <v>3</v>
      </c>
      <c r="C3" s="99" t="s">
        <v>4</v>
      </c>
      <c r="D3" s="108" t="s">
        <v>5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10"/>
      <c r="R3" s="102" t="s">
        <v>2</v>
      </c>
      <c r="S3" s="105" t="s">
        <v>3</v>
      </c>
      <c r="T3" s="99" t="s">
        <v>4</v>
      </c>
      <c r="U3" s="108" t="s">
        <v>6</v>
      </c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12"/>
      <c r="AJ3" s="110"/>
      <c r="AL3" t="s">
        <v>7</v>
      </c>
    </row>
    <row r="4" spans="1:46" x14ac:dyDescent="0.2">
      <c r="A4" s="103"/>
      <c r="B4" s="106"/>
      <c r="C4" s="100"/>
      <c r="D4" s="111" t="s">
        <v>8</v>
      </c>
      <c r="E4" s="92"/>
      <c r="F4" s="94"/>
      <c r="G4" s="91" t="s">
        <v>9</v>
      </c>
      <c r="H4" s="92"/>
      <c r="I4" s="94"/>
      <c r="J4" s="91" t="s">
        <v>10</v>
      </c>
      <c r="K4" s="92"/>
      <c r="L4" s="94"/>
      <c r="M4" s="91" t="s">
        <v>11</v>
      </c>
      <c r="N4" s="92"/>
      <c r="O4" s="95"/>
      <c r="R4" s="103"/>
      <c r="S4" s="106"/>
      <c r="T4" s="100"/>
      <c r="U4" s="111" t="s">
        <v>8</v>
      </c>
      <c r="V4" s="92"/>
      <c r="W4" s="93"/>
      <c r="X4" s="94"/>
      <c r="Y4" s="91" t="s">
        <v>9</v>
      </c>
      <c r="Z4" s="92"/>
      <c r="AA4" s="93"/>
      <c r="AB4" s="94"/>
      <c r="AC4" s="91" t="s">
        <v>10</v>
      </c>
      <c r="AD4" s="92"/>
      <c r="AE4" s="93"/>
      <c r="AF4" s="94"/>
      <c r="AG4" s="91" t="s">
        <v>11</v>
      </c>
      <c r="AH4" s="92"/>
      <c r="AI4" s="93"/>
      <c r="AJ4" s="95"/>
      <c r="AL4" s="111" t="s">
        <v>8</v>
      </c>
      <c r="AM4" s="92"/>
      <c r="AN4" s="93"/>
      <c r="AO4" s="94"/>
      <c r="AP4" s="91" t="s">
        <v>9</v>
      </c>
      <c r="AQ4" s="92"/>
      <c r="AR4" s="93"/>
      <c r="AS4" s="94"/>
    </row>
    <row r="5" spans="1:46" ht="17" thickBot="1" x14ac:dyDescent="0.25">
      <c r="A5" s="104"/>
      <c r="B5" s="107"/>
      <c r="C5" s="101"/>
      <c r="D5" s="12" t="s">
        <v>12</v>
      </c>
      <c r="E5" s="3" t="s">
        <v>13</v>
      </c>
      <c r="F5" s="6" t="s">
        <v>14</v>
      </c>
      <c r="G5" s="5" t="s">
        <v>15</v>
      </c>
      <c r="H5" s="3" t="s">
        <v>16</v>
      </c>
      <c r="I5" s="6" t="s">
        <v>17</v>
      </c>
      <c r="J5" s="5" t="s">
        <v>18</v>
      </c>
      <c r="K5" s="3" t="s">
        <v>19</v>
      </c>
      <c r="L5" s="6" t="s">
        <v>20</v>
      </c>
      <c r="M5" s="5" t="s">
        <v>21</v>
      </c>
      <c r="N5" s="3" t="s">
        <v>22</v>
      </c>
      <c r="O5" s="4" t="s">
        <v>23</v>
      </c>
      <c r="R5" s="104"/>
      <c r="S5" s="107"/>
      <c r="T5" s="101"/>
      <c r="U5" s="12" t="s">
        <v>12</v>
      </c>
      <c r="V5" s="3" t="s">
        <v>13</v>
      </c>
      <c r="W5" s="46" t="s">
        <v>14</v>
      </c>
      <c r="X5" s="48" t="s">
        <v>24</v>
      </c>
      <c r="Y5" s="5" t="s">
        <v>15</v>
      </c>
      <c r="Z5" s="3" t="s">
        <v>16</v>
      </c>
      <c r="AA5" s="46" t="s">
        <v>17</v>
      </c>
      <c r="AB5" s="48" t="s">
        <v>24</v>
      </c>
      <c r="AC5" s="5" t="s">
        <v>18</v>
      </c>
      <c r="AD5" s="3" t="s">
        <v>19</v>
      </c>
      <c r="AE5" s="46" t="s">
        <v>20</v>
      </c>
      <c r="AF5" s="48" t="s">
        <v>24</v>
      </c>
      <c r="AG5" s="5" t="s">
        <v>21</v>
      </c>
      <c r="AH5" s="3" t="s">
        <v>22</v>
      </c>
      <c r="AI5" s="46" t="s">
        <v>23</v>
      </c>
      <c r="AJ5" s="49" t="s">
        <v>24</v>
      </c>
      <c r="AL5" s="12" t="s">
        <v>12</v>
      </c>
      <c r="AM5" s="3" t="s">
        <v>13</v>
      </c>
      <c r="AN5" s="46" t="s">
        <v>14</v>
      </c>
      <c r="AO5" s="48" t="s">
        <v>24</v>
      </c>
      <c r="AP5" s="5" t="s">
        <v>15</v>
      </c>
      <c r="AQ5" s="3" t="s">
        <v>16</v>
      </c>
      <c r="AR5" s="46" t="s">
        <v>17</v>
      </c>
      <c r="AS5" s="48" t="s">
        <v>24</v>
      </c>
    </row>
    <row r="6" spans="1:46" x14ac:dyDescent="0.2">
      <c r="A6" s="38" t="s">
        <v>25</v>
      </c>
      <c r="B6" s="10">
        <v>44820</v>
      </c>
      <c r="C6" s="37">
        <v>0</v>
      </c>
      <c r="D6" s="96" t="s">
        <v>26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  <c r="R6" s="38" t="s">
        <v>25</v>
      </c>
      <c r="S6" s="10">
        <v>44820</v>
      </c>
      <c r="T6" s="37">
        <v>0</v>
      </c>
      <c r="U6" s="51" t="s">
        <v>26</v>
      </c>
      <c r="V6" s="52"/>
      <c r="W6" s="52"/>
      <c r="X6" s="53">
        <f>(15/15)*100</f>
        <v>100</v>
      </c>
      <c r="Y6" s="53"/>
      <c r="Z6" s="53"/>
      <c r="AA6" s="53"/>
      <c r="AB6" s="53">
        <v>100</v>
      </c>
      <c r="AC6" s="53"/>
      <c r="AD6" s="53"/>
      <c r="AE6" s="53"/>
      <c r="AF6" s="53">
        <v>100</v>
      </c>
      <c r="AG6" s="53"/>
      <c r="AH6" s="53"/>
      <c r="AI6" s="53"/>
      <c r="AJ6" s="54">
        <v>100</v>
      </c>
      <c r="AL6" s="51" t="s">
        <v>26</v>
      </c>
      <c r="AM6" s="52"/>
      <c r="AN6" s="52"/>
      <c r="AO6" s="53">
        <f>(15/15)*100</f>
        <v>100</v>
      </c>
      <c r="AP6" s="53"/>
      <c r="AQ6" s="53"/>
      <c r="AR6" s="53"/>
      <c r="AS6" s="53">
        <v>100</v>
      </c>
    </row>
    <row r="7" spans="1:46" x14ac:dyDescent="0.2">
      <c r="A7" s="39" t="s">
        <v>27</v>
      </c>
      <c r="B7" s="11">
        <v>44821</v>
      </c>
      <c r="C7" s="25">
        <v>1</v>
      </c>
      <c r="D7" s="24">
        <v>0</v>
      </c>
      <c r="E7" s="19">
        <v>0</v>
      </c>
      <c r="F7" s="20">
        <v>0</v>
      </c>
      <c r="G7" s="21">
        <v>1</v>
      </c>
      <c r="H7" s="21">
        <v>2</v>
      </c>
      <c r="I7" s="22">
        <v>2</v>
      </c>
      <c r="J7" s="21">
        <v>1</v>
      </c>
      <c r="K7" s="19">
        <v>0</v>
      </c>
      <c r="L7" s="20">
        <v>0</v>
      </c>
      <c r="M7" s="19">
        <v>0</v>
      </c>
      <c r="N7" s="21">
        <v>2</v>
      </c>
      <c r="O7" s="23">
        <v>2</v>
      </c>
      <c r="R7" s="39" t="s">
        <v>27</v>
      </c>
      <c r="S7" s="11">
        <v>44821</v>
      </c>
      <c r="T7" s="25">
        <v>1</v>
      </c>
      <c r="U7" s="24">
        <v>5</v>
      </c>
      <c r="V7" s="19">
        <v>5</v>
      </c>
      <c r="W7" s="20">
        <v>5</v>
      </c>
      <c r="X7" s="20">
        <f>((V7+W7+U7)/15)*100</f>
        <v>100</v>
      </c>
      <c r="Y7" s="21">
        <v>4</v>
      </c>
      <c r="Z7" s="21">
        <v>3</v>
      </c>
      <c r="AA7" s="22">
        <v>3</v>
      </c>
      <c r="AB7" s="20">
        <f>((AA7+Z7+Y7)/15)*100</f>
        <v>66.666666666666657</v>
      </c>
      <c r="AC7" s="21">
        <v>4</v>
      </c>
      <c r="AD7" s="19">
        <v>5</v>
      </c>
      <c r="AE7" s="20">
        <v>5</v>
      </c>
      <c r="AF7" s="20">
        <f>((AE7+AD7+AC7)/15)*100</f>
        <v>93.333333333333329</v>
      </c>
      <c r="AG7" s="19">
        <v>5</v>
      </c>
      <c r="AH7" s="21">
        <v>3</v>
      </c>
      <c r="AI7" s="18">
        <v>3</v>
      </c>
      <c r="AJ7" s="47">
        <f>((AI7+AH7+AG7)/15)*100</f>
        <v>73.333333333333329</v>
      </c>
      <c r="AL7" s="24">
        <v>5</v>
      </c>
      <c r="AM7" s="19">
        <v>5</v>
      </c>
      <c r="AN7" s="20">
        <v>5</v>
      </c>
      <c r="AO7" s="20">
        <f t="shared" ref="AO7:AO14" si="0">((AM7+AN7)/10)*100</f>
        <v>100</v>
      </c>
      <c r="AP7" s="21">
        <v>4</v>
      </c>
      <c r="AQ7" s="21">
        <v>3</v>
      </c>
      <c r="AR7" s="22">
        <v>3</v>
      </c>
      <c r="AS7" s="20">
        <f t="shared" ref="AS7:AS14" si="1">((AR7+AQ7)/10)*100</f>
        <v>60</v>
      </c>
      <c r="AT7" s="25"/>
    </row>
    <row r="8" spans="1:46" x14ac:dyDescent="0.2">
      <c r="A8" s="39" t="s">
        <v>28</v>
      </c>
      <c r="B8" s="11">
        <v>44822</v>
      </c>
      <c r="C8" s="36">
        <v>2</v>
      </c>
      <c r="D8" s="13">
        <v>0</v>
      </c>
      <c r="E8" s="14">
        <v>0</v>
      </c>
      <c r="F8" s="15">
        <v>0</v>
      </c>
      <c r="G8" s="14">
        <v>1</v>
      </c>
      <c r="H8" s="14">
        <v>2</v>
      </c>
      <c r="I8" s="15">
        <v>2</v>
      </c>
      <c r="J8" s="14">
        <v>1</v>
      </c>
      <c r="K8" s="14">
        <v>0</v>
      </c>
      <c r="L8" s="18">
        <v>2</v>
      </c>
      <c r="M8" s="14">
        <v>0</v>
      </c>
      <c r="N8" s="14">
        <v>2</v>
      </c>
      <c r="O8" s="16">
        <v>2</v>
      </c>
      <c r="R8" s="39" t="s">
        <v>28</v>
      </c>
      <c r="S8" s="11">
        <v>44822</v>
      </c>
      <c r="T8" s="36">
        <v>2</v>
      </c>
      <c r="U8" s="13">
        <v>5</v>
      </c>
      <c r="V8" s="14">
        <v>5</v>
      </c>
      <c r="W8" s="15">
        <v>5</v>
      </c>
      <c r="X8" s="20">
        <f t="shared" ref="X8:X14" si="2">((V8+W8+U8)/15)*100</f>
        <v>100</v>
      </c>
      <c r="Y8" s="14">
        <v>4</v>
      </c>
      <c r="Z8" s="14">
        <v>3</v>
      </c>
      <c r="AA8" s="15">
        <v>3</v>
      </c>
      <c r="AB8" s="20">
        <f t="shared" ref="AB8:AB14" si="3">((AA8+Z8+Y8)/15)*100</f>
        <v>66.666666666666657</v>
      </c>
      <c r="AC8" s="14">
        <v>4</v>
      </c>
      <c r="AD8" s="14">
        <v>5</v>
      </c>
      <c r="AE8" s="18">
        <v>3</v>
      </c>
      <c r="AF8" s="20">
        <f t="shared" ref="AF8:AF20" si="4">((AE8+AD8+AC8)/15)*100</f>
        <v>80</v>
      </c>
      <c r="AG8" s="14">
        <v>5</v>
      </c>
      <c r="AH8" s="14">
        <v>3</v>
      </c>
      <c r="AI8" s="15">
        <v>3</v>
      </c>
      <c r="AJ8" s="47">
        <f t="shared" ref="AJ8:AJ20" si="5">((AI8+AH8+AG8)/15)*100</f>
        <v>73.333333333333329</v>
      </c>
      <c r="AL8" s="13">
        <v>5</v>
      </c>
      <c r="AM8" s="14">
        <v>5</v>
      </c>
      <c r="AN8" s="15">
        <v>5</v>
      </c>
      <c r="AO8" s="20">
        <f t="shared" si="0"/>
        <v>100</v>
      </c>
      <c r="AP8" s="14">
        <v>4</v>
      </c>
      <c r="AQ8" s="14">
        <v>3</v>
      </c>
      <c r="AR8" s="15">
        <v>3</v>
      </c>
      <c r="AS8" s="20">
        <f t="shared" si="1"/>
        <v>60</v>
      </c>
      <c r="AT8" s="25"/>
    </row>
    <row r="9" spans="1:46" x14ac:dyDescent="0.2">
      <c r="A9" s="39" t="s">
        <v>29</v>
      </c>
      <c r="B9" s="11">
        <v>44823</v>
      </c>
      <c r="C9" s="36">
        <v>3</v>
      </c>
      <c r="D9" s="13">
        <v>0</v>
      </c>
      <c r="E9" s="14">
        <v>0</v>
      </c>
      <c r="F9" s="15">
        <v>0</v>
      </c>
      <c r="G9" s="14">
        <v>1</v>
      </c>
      <c r="H9" s="14">
        <v>2</v>
      </c>
      <c r="I9" s="15">
        <v>2</v>
      </c>
      <c r="J9" s="14">
        <v>1</v>
      </c>
      <c r="K9" s="14">
        <v>0</v>
      </c>
      <c r="L9" s="15">
        <v>2</v>
      </c>
      <c r="M9" s="14">
        <v>0</v>
      </c>
      <c r="N9" s="14">
        <v>2</v>
      </c>
      <c r="O9" s="16">
        <v>2</v>
      </c>
      <c r="R9" s="39" t="s">
        <v>29</v>
      </c>
      <c r="S9" s="11">
        <v>44823</v>
      </c>
      <c r="T9" s="36">
        <v>3</v>
      </c>
      <c r="U9" s="13">
        <v>5</v>
      </c>
      <c r="V9" s="14">
        <v>5</v>
      </c>
      <c r="W9" s="15">
        <v>5</v>
      </c>
      <c r="X9" s="20">
        <f t="shared" si="2"/>
        <v>100</v>
      </c>
      <c r="Y9" s="14">
        <v>4</v>
      </c>
      <c r="Z9" s="14">
        <v>3</v>
      </c>
      <c r="AA9" s="15">
        <v>3</v>
      </c>
      <c r="AB9" s="20">
        <f t="shared" si="3"/>
        <v>66.666666666666657</v>
      </c>
      <c r="AC9" s="14">
        <v>4</v>
      </c>
      <c r="AD9" s="14">
        <v>5</v>
      </c>
      <c r="AE9" s="15">
        <v>3</v>
      </c>
      <c r="AF9" s="20">
        <f t="shared" si="4"/>
        <v>80</v>
      </c>
      <c r="AG9" s="14">
        <v>5</v>
      </c>
      <c r="AH9" s="14">
        <v>3</v>
      </c>
      <c r="AI9" s="15">
        <v>3</v>
      </c>
      <c r="AJ9" s="47">
        <f t="shared" si="5"/>
        <v>73.333333333333329</v>
      </c>
      <c r="AL9" s="13">
        <v>5</v>
      </c>
      <c r="AM9" s="14">
        <v>5</v>
      </c>
      <c r="AN9" s="15">
        <v>5</v>
      </c>
      <c r="AO9" s="20">
        <f t="shared" si="0"/>
        <v>100</v>
      </c>
      <c r="AP9" s="14">
        <v>4</v>
      </c>
      <c r="AQ9" s="14">
        <v>3</v>
      </c>
      <c r="AR9" s="15">
        <v>3</v>
      </c>
      <c r="AS9" s="20">
        <f t="shared" si="1"/>
        <v>60</v>
      </c>
      <c r="AT9" s="25"/>
    </row>
    <row r="10" spans="1:46" x14ac:dyDescent="0.2">
      <c r="A10" s="39" t="s">
        <v>30</v>
      </c>
      <c r="B10" s="11">
        <v>44824</v>
      </c>
      <c r="C10" s="36">
        <v>4</v>
      </c>
      <c r="D10" s="13">
        <v>0</v>
      </c>
      <c r="E10" s="14">
        <v>0</v>
      </c>
      <c r="F10" s="15">
        <v>0</v>
      </c>
      <c r="G10" s="14">
        <v>1</v>
      </c>
      <c r="H10" s="14">
        <v>2</v>
      </c>
      <c r="I10" s="15">
        <v>2</v>
      </c>
      <c r="J10" s="14">
        <v>1</v>
      </c>
      <c r="K10" s="17">
        <v>1</v>
      </c>
      <c r="L10" s="15">
        <v>2</v>
      </c>
      <c r="M10" s="14">
        <v>0</v>
      </c>
      <c r="N10" s="14">
        <v>2</v>
      </c>
      <c r="O10" s="16">
        <v>2</v>
      </c>
      <c r="R10" s="39" t="s">
        <v>30</v>
      </c>
      <c r="S10" s="11">
        <v>44824</v>
      </c>
      <c r="T10" s="36">
        <v>4</v>
      </c>
      <c r="U10" s="13">
        <v>5</v>
      </c>
      <c r="V10" s="14">
        <v>5</v>
      </c>
      <c r="W10" s="15">
        <v>5</v>
      </c>
      <c r="X10" s="20">
        <f t="shared" si="2"/>
        <v>100</v>
      </c>
      <c r="Y10" s="14">
        <v>4</v>
      </c>
      <c r="Z10" s="14">
        <v>3</v>
      </c>
      <c r="AA10" s="15">
        <v>3</v>
      </c>
      <c r="AB10" s="20">
        <f t="shared" si="3"/>
        <v>66.666666666666657</v>
      </c>
      <c r="AC10" s="14">
        <v>4</v>
      </c>
      <c r="AD10" s="17">
        <v>4</v>
      </c>
      <c r="AE10" s="15">
        <v>3</v>
      </c>
      <c r="AF10" s="20">
        <f t="shared" si="4"/>
        <v>73.333333333333329</v>
      </c>
      <c r="AG10" s="14">
        <v>5</v>
      </c>
      <c r="AH10" s="14">
        <v>3</v>
      </c>
      <c r="AI10" s="15">
        <v>3</v>
      </c>
      <c r="AJ10" s="47">
        <f t="shared" si="5"/>
        <v>73.333333333333329</v>
      </c>
      <c r="AL10" s="13">
        <v>5</v>
      </c>
      <c r="AM10" s="14">
        <v>5</v>
      </c>
      <c r="AN10" s="15">
        <v>5</v>
      </c>
      <c r="AO10" s="20">
        <f t="shared" si="0"/>
        <v>100</v>
      </c>
      <c r="AP10" s="14">
        <v>4</v>
      </c>
      <c r="AQ10" s="14">
        <v>3</v>
      </c>
      <c r="AR10" s="15">
        <v>3</v>
      </c>
      <c r="AS10" s="20">
        <f t="shared" si="1"/>
        <v>60</v>
      </c>
      <c r="AT10" s="25"/>
    </row>
    <row r="11" spans="1:46" x14ac:dyDescent="0.2">
      <c r="A11" s="39" t="s">
        <v>31</v>
      </c>
      <c r="B11" s="11">
        <v>44825</v>
      </c>
      <c r="C11" s="36">
        <v>5</v>
      </c>
      <c r="D11" s="13">
        <v>0</v>
      </c>
      <c r="E11" s="14">
        <v>0</v>
      </c>
      <c r="F11" s="15">
        <v>0</v>
      </c>
      <c r="G11" s="14">
        <v>1</v>
      </c>
      <c r="H11" s="14">
        <v>2</v>
      </c>
      <c r="I11" s="15">
        <v>2</v>
      </c>
      <c r="J11" s="14">
        <v>1</v>
      </c>
      <c r="K11" s="14">
        <v>1</v>
      </c>
      <c r="L11" s="15">
        <v>2</v>
      </c>
      <c r="M11" s="17">
        <v>1</v>
      </c>
      <c r="N11" s="14">
        <v>2</v>
      </c>
      <c r="O11" s="16">
        <v>2</v>
      </c>
      <c r="R11" s="39" t="s">
        <v>31</v>
      </c>
      <c r="S11" s="11">
        <v>44825</v>
      </c>
      <c r="T11" s="36">
        <v>5</v>
      </c>
      <c r="U11" s="13">
        <v>5</v>
      </c>
      <c r="V11" s="14">
        <v>5</v>
      </c>
      <c r="W11" s="15">
        <v>5</v>
      </c>
      <c r="X11" s="20">
        <f t="shared" si="2"/>
        <v>100</v>
      </c>
      <c r="Y11" s="14">
        <v>4</v>
      </c>
      <c r="Z11" s="14">
        <v>3</v>
      </c>
      <c r="AA11" s="15">
        <v>3</v>
      </c>
      <c r="AB11" s="20">
        <f t="shared" si="3"/>
        <v>66.666666666666657</v>
      </c>
      <c r="AC11" s="14">
        <v>4</v>
      </c>
      <c r="AD11" s="14">
        <v>4</v>
      </c>
      <c r="AE11" s="15">
        <v>3</v>
      </c>
      <c r="AF11" s="20">
        <f t="shared" si="4"/>
        <v>73.333333333333329</v>
      </c>
      <c r="AG11" s="17">
        <v>4</v>
      </c>
      <c r="AH11" s="14">
        <v>3</v>
      </c>
      <c r="AI11" s="15">
        <v>3</v>
      </c>
      <c r="AJ11" s="47">
        <f t="shared" si="5"/>
        <v>66.666666666666657</v>
      </c>
      <c r="AL11" s="13">
        <v>5</v>
      </c>
      <c r="AM11" s="14">
        <v>5</v>
      </c>
      <c r="AN11" s="15">
        <v>5</v>
      </c>
      <c r="AO11" s="20">
        <f t="shared" si="0"/>
        <v>100</v>
      </c>
      <c r="AP11" s="14">
        <v>4</v>
      </c>
      <c r="AQ11" s="14">
        <v>3</v>
      </c>
      <c r="AR11" s="15">
        <v>3</v>
      </c>
      <c r="AS11" s="20">
        <f t="shared" si="1"/>
        <v>60</v>
      </c>
      <c r="AT11" s="25"/>
    </row>
    <row r="12" spans="1:46" x14ac:dyDescent="0.2">
      <c r="A12" s="39" t="s">
        <v>32</v>
      </c>
      <c r="B12" s="11">
        <v>44826</v>
      </c>
      <c r="C12" s="36">
        <v>6</v>
      </c>
      <c r="D12" s="42">
        <v>0</v>
      </c>
      <c r="E12" s="14">
        <v>0</v>
      </c>
      <c r="F12" s="15">
        <v>0</v>
      </c>
      <c r="G12" s="43">
        <v>1</v>
      </c>
      <c r="H12" s="14">
        <v>2</v>
      </c>
      <c r="I12" s="15">
        <v>2</v>
      </c>
      <c r="J12" s="14">
        <v>1</v>
      </c>
      <c r="K12" s="14">
        <v>1</v>
      </c>
      <c r="L12" s="15">
        <v>2</v>
      </c>
      <c r="M12" s="14">
        <v>1</v>
      </c>
      <c r="N12" s="14">
        <v>2</v>
      </c>
      <c r="O12" s="16">
        <v>2</v>
      </c>
      <c r="P12" s="44" t="s">
        <v>33</v>
      </c>
      <c r="R12" s="39" t="s">
        <v>32</v>
      </c>
      <c r="S12" s="11">
        <v>44826</v>
      </c>
      <c r="T12" s="36">
        <v>6</v>
      </c>
      <c r="U12" s="42">
        <v>5</v>
      </c>
      <c r="V12" s="14">
        <v>5</v>
      </c>
      <c r="W12" s="15">
        <v>5</v>
      </c>
      <c r="X12" s="20">
        <f t="shared" si="2"/>
        <v>100</v>
      </c>
      <c r="Y12" s="43">
        <v>4</v>
      </c>
      <c r="Z12" s="14">
        <v>3</v>
      </c>
      <c r="AA12" s="15">
        <v>3</v>
      </c>
      <c r="AB12" s="20">
        <f t="shared" si="3"/>
        <v>66.666666666666657</v>
      </c>
      <c r="AC12" s="14">
        <v>4</v>
      </c>
      <c r="AD12" s="14">
        <v>4</v>
      </c>
      <c r="AE12" s="15">
        <v>3</v>
      </c>
      <c r="AF12" s="20">
        <f t="shared" si="4"/>
        <v>73.333333333333329</v>
      </c>
      <c r="AG12" s="14">
        <v>4</v>
      </c>
      <c r="AH12" s="14">
        <v>3</v>
      </c>
      <c r="AI12" s="15">
        <v>3</v>
      </c>
      <c r="AJ12" s="47">
        <f t="shared" si="5"/>
        <v>66.666666666666657</v>
      </c>
      <c r="AL12" s="42">
        <v>5</v>
      </c>
      <c r="AM12" s="14">
        <v>5</v>
      </c>
      <c r="AN12" s="15">
        <v>5</v>
      </c>
      <c r="AO12" s="20">
        <f t="shared" si="0"/>
        <v>100</v>
      </c>
      <c r="AP12" s="43">
        <v>4</v>
      </c>
      <c r="AQ12" s="14">
        <v>3</v>
      </c>
      <c r="AR12" s="15">
        <v>3</v>
      </c>
      <c r="AS12" s="20">
        <f t="shared" si="1"/>
        <v>60</v>
      </c>
      <c r="AT12" s="25"/>
    </row>
    <row r="13" spans="1:46" x14ac:dyDescent="0.2">
      <c r="A13" s="39" t="s">
        <v>34</v>
      </c>
      <c r="B13" s="11">
        <v>44827</v>
      </c>
      <c r="C13" s="25">
        <v>7</v>
      </c>
      <c r="D13" s="13">
        <v>0</v>
      </c>
      <c r="E13" s="14">
        <v>0</v>
      </c>
      <c r="F13" s="15">
        <v>0</v>
      </c>
      <c r="G13" s="14">
        <v>1</v>
      </c>
      <c r="H13" s="14">
        <v>2</v>
      </c>
      <c r="I13" s="18">
        <v>3</v>
      </c>
      <c r="J13" s="14">
        <v>1</v>
      </c>
      <c r="K13" s="14">
        <v>1</v>
      </c>
      <c r="L13" s="15">
        <v>2</v>
      </c>
      <c r="M13" s="14">
        <v>1</v>
      </c>
      <c r="N13" s="14">
        <v>2</v>
      </c>
      <c r="O13" s="16">
        <v>2</v>
      </c>
      <c r="R13" s="39" t="s">
        <v>34</v>
      </c>
      <c r="S13" s="11">
        <v>44827</v>
      </c>
      <c r="T13" s="25">
        <v>7</v>
      </c>
      <c r="U13" s="13">
        <v>5</v>
      </c>
      <c r="V13" s="14">
        <v>5</v>
      </c>
      <c r="W13" s="15">
        <v>5</v>
      </c>
      <c r="X13" s="20">
        <f t="shared" si="2"/>
        <v>100</v>
      </c>
      <c r="Y13" s="14">
        <v>4</v>
      </c>
      <c r="Z13" s="14">
        <v>3</v>
      </c>
      <c r="AA13" s="18">
        <v>2</v>
      </c>
      <c r="AB13" s="20">
        <f t="shared" si="3"/>
        <v>60</v>
      </c>
      <c r="AC13" s="14">
        <v>4</v>
      </c>
      <c r="AD13" s="14">
        <v>4</v>
      </c>
      <c r="AE13" s="15">
        <v>3</v>
      </c>
      <c r="AF13" s="20">
        <f t="shared" si="4"/>
        <v>73.333333333333329</v>
      </c>
      <c r="AG13" s="14">
        <v>4</v>
      </c>
      <c r="AH13" s="14">
        <v>3</v>
      </c>
      <c r="AI13" s="15">
        <v>3</v>
      </c>
      <c r="AJ13" s="47">
        <f t="shared" si="5"/>
        <v>66.666666666666657</v>
      </c>
      <c r="AL13" s="13">
        <v>5</v>
      </c>
      <c r="AM13" s="14">
        <v>5</v>
      </c>
      <c r="AN13" s="15">
        <v>5</v>
      </c>
      <c r="AO13" s="20">
        <f t="shared" si="0"/>
        <v>100</v>
      </c>
      <c r="AP13" s="14">
        <v>4</v>
      </c>
      <c r="AQ13" s="14">
        <v>3</v>
      </c>
      <c r="AR13" s="18">
        <v>2</v>
      </c>
      <c r="AS13" s="59">
        <f t="shared" si="1"/>
        <v>50</v>
      </c>
      <c r="AT13" s="25"/>
    </row>
    <row r="14" spans="1:46" x14ac:dyDescent="0.2">
      <c r="A14" s="39" t="s">
        <v>35</v>
      </c>
      <c r="B14" s="11">
        <v>44828</v>
      </c>
      <c r="C14" s="36">
        <v>8</v>
      </c>
      <c r="D14" s="13">
        <v>0</v>
      </c>
      <c r="E14" s="17">
        <v>1</v>
      </c>
      <c r="F14" s="18">
        <v>1</v>
      </c>
      <c r="G14" s="14">
        <v>1</v>
      </c>
      <c r="H14" s="14">
        <v>2</v>
      </c>
      <c r="I14" s="15">
        <v>3</v>
      </c>
      <c r="J14" s="14">
        <v>1</v>
      </c>
      <c r="K14" s="14">
        <v>1</v>
      </c>
      <c r="L14" s="15">
        <v>2</v>
      </c>
      <c r="M14" s="14">
        <v>1</v>
      </c>
      <c r="N14" s="14">
        <v>2</v>
      </c>
      <c r="O14" s="16">
        <v>2</v>
      </c>
      <c r="R14" s="39" t="s">
        <v>35</v>
      </c>
      <c r="S14" s="11">
        <v>44828</v>
      </c>
      <c r="T14" s="36">
        <v>8</v>
      </c>
      <c r="U14" s="13">
        <v>5</v>
      </c>
      <c r="V14" s="17">
        <v>4</v>
      </c>
      <c r="W14" s="18">
        <v>4</v>
      </c>
      <c r="X14" s="20">
        <f t="shared" si="2"/>
        <v>86.666666666666671</v>
      </c>
      <c r="Y14" s="14">
        <v>4</v>
      </c>
      <c r="Z14" s="14">
        <v>3</v>
      </c>
      <c r="AA14" s="15">
        <v>2</v>
      </c>
      <c r="AB14" s="20">
        <f t="shared" si="3"/>
        <v>60</v>
      </c>
      <c r="AC14" s="14">
        <v>4</v>
      </c>
      <c r="AD14" s="14">
        <v>4</v>
      </c>
      <c r="AE14" s="15">
        <v>3</v>
      </c>
      <c r="AF14" s="20">
        <f t="shared" si="4"/>
        <v>73.333333333333329</v>
      </c>
      <c r="AG14" s="14">
        <v>4</v>
      </c>
      <c r="AH14" s="14">
        <v>3</v>
      </c>
      <c r="AI14" s="15">
        <v>3</v>
      </c>
      <c r="AJ14" s="47">
        <f t="shared" si="5"/>
        <v>66.666666666666657</v>
      </c>
      <c r="AL14" s="13">
        <v>5</v>
      </c>
      <c r="AM14" s="17">
        <v>4</v>
      </c>
      <c r="AN14" s="18">
        <v>4</v>
      </c>
      <c r="AO14" s="20">
        <f t="shared" si="0"/>
        <v>80</v>
      </c>
      <c r="AP14" s="14">
        <v>4</v>
      </c>
      <c r="AQ14" s="14">
        <v>3</v>
      </c>
      <c r="AR14" s="15">
        <v>2</v>
      </c>
      <c r="AS14" s="20">
        <f t="shared" si="1"/>
        <v>50</v>
      </c>
      <c r="AT14" s="25"/>
    </row>
    <row r="15" spans="1:46" x14ac:dyDescent="0.2">
      <c r="A15" s="39" t="s">
        <v>36</v>
      </c>
      <c r="B15" s="11">
        <v>44829</v>
      </c>
      <c r="C15" s="36">
        <v>9</v>
      </c>
      <c r="D15" s="62" t="s">
        <v>25</v>
      </c>
      <c r="E15" s="14">
        <v>1</v>
      </c>
      <c r="F15" s="15">
        <v>1</v>
      </c>
      <c r="G15" s="63" t="s">
        <v>25</v>
      </c>
      <c r="H15" s="14">
        <v>2</v>
      </c>
      <c r="I15" s="15">
        <v>3</v>
      </c>
      <c r="J15" s="14">
        <v>1</v>
      </c>
      <c r="K15" s="14">
        <v>1</v>
      </c>
      <c r="L15" s="15">
        <v>2</v>
      </c>
      <c r="M15" s="14">
        <v>1</v>
      </c>
      <c r="N15" s="14">
        <v>2</v>
      </c>
      <c r="O15" s="16">
        <v>2</v>
      </c>
      <c r="R15" s="39" t="s">
        <v>36</v>
      </c>
      <c r="S15" s="11">
        <v>44829</v>
      </c>
      <c r="T15" s="36">
        <v>9</v>
      </c>
      <c r="U15" s="42" t="s">
        <v>25</v>
      </c>
      <c r="V15" s="14">
        <v>4</v>
      </c>
      <c r="W15" s="15">
        <v>4</v>
      </c>
      <c r="X15" s="20">
        <f>((V15+W15)/10)*100</f>
        <v>80</v>
      </c>
      <c r="Y15" s="43" t="s">
        <v>25</v>
      </c>
      <c r="Z15" s="14">
        <v>3</v>
      </c>
      <c r="AA15" s="15">
        <v>2</v>
      </c>
      <c r="AB15" s="59">
        <f>((AA15+Z15)/10)*100</f>
        <v>50</v>
      </c>
      <c r="AC15" s="14">
        <v>4</v>
      </c>
      <c r="AD15" s="14">
        <v>4</v>
      </c>
      <c r="AE15" s="15">
        <v>3</v>
      </c>
      <c r="AF15" s="20">
        <f t="shared" si="4"/>
        <v>73.333333333333329</v>
      </c>
      <c r="AG15" s="14">
        <v>4</v>
      </c>
      <c r="AH15" s="14">
        <v>3</v>
      </c>
      <c r="AI15" s="15">
        <v>3</v>
      </c>
      <c r="AJ15" s="47">
        <f t="shared" si="5"/>
        <v>66.666666666666657</v>
      </c>
      <c r="AL15" s="42" t="s">
        <v>25</v>
      </c>
      <c r="AM15" s="14">
        <v>4</v>
      </c>
      <c r="AN15" s="15">
        <v>4</v>
      </c>
      <c r="AO15" s="20">
        <f>((AM15+AN15)/10)*100</f>
        <v>80</v>
      </c>
      <c r="AP15" s="43" t="s">
        <v>25</v>
      </c>
      <c r="AQ15" s="14">
        <v>3</v>
      </c>
      <c r="AR15" s="15">
        <v>2</v>
      </c>
      <c r="AS15" s="20">
        <f>((AR15+AQ15)/10)*100</f>
        <v>50</v>
      </c>
      <c r="AT15" s="25"/>
    </row>
    <row r="16" spans="1:46" x14ac:dyDescent="0.2">
      <c r="A16" s="39" t="s">
        <v>37</v>
      </c>
      <c r="B16" s="11">
        <v>44830</v>
      </c>
      <c r="C16" s="36">
        <v>10</v>
      </c>
      <c r="D16" s="62" t="s">
        <v>25</v>
      </c>
      <c r="E16" s="14">
        <v>1</v>
      </c>
      <c r="F16" s="15">
        <v>1</v>
      </c>
      <c r="G16" s="63" t="s">
        <v>25</v>
      </c>
      <c r="H16" s="14">
        <v>2</v>
      </c>
      <c r="I16" s="15">
        <v>3</v>
      </c>
      <c r="J16" s="14">
        <v>1</v>
      </c>
      <c r="K16" s="17">
        <v>2</v>
      </c>
      <c r="L16" s="15">
        <v>2</v>
      </c>
      <c r="M16" s="14">
        <v>1</v>
      </c>
      <c r="N16" s="14">
        <v>2</v>
      </c>
      <c r="O16" s="16">
        <v>2</v>
      </c>
      <c r="R16" s="39" t="s">
        <v>37</v>
      </c>
      <c r="S16" s="11">
        <v>44830</v>
      </c>
      <c r="T16" s="36">
        <v>10</v>
      </c>
      <c r="U16" s="42" t="s">
        <v>25</v>
      </c>
      <c r="V16" s="14">
        <v>4</v>
      </c>
      <c r="W16" s="15">
        <v>4</v>
      </c>
      <c r="X16" s="20">
        <f t="shared" ref="X16:X22" si="6">((V16+W16)/10)*100</f>
        <v>80</v>
      </c>
      <c r="Y16" s="43" t="s">
        <v>25</v>
      </c>
      <c r="Z16" s="14">
        <v>3</v>
      </c>
      <c r="AA16" s="15">
        <v>2</v>
      </c>
      <c r="AB16" s="20">
        <f t="shared" ref="AB16:AB22" si="7">((AA16+Z16)/10)*100</f>
        <v>50</v>
      </c>
      <c r="AC16" s="14">
        <v>4</v>
      </c>
      <c r="AD16" s="17">
        <v>3</v>
      </c>
      <c r="AE16" s="15">
        <v>3</v>
      </c>
      <c r="AF16" s="20">
        <f t="shared" si="4"/>
        <v>66.666666666666657</v>
      </c>
      <c r="AG16" s="14">
        <v>4</v>
      </c>
      <c r="AH16" s="14">
        <v>3</v>
      </c>
      <c r="AI16" s="15">
        <v>3</v>
      </c>
      <c r="AJ16" s="47">
        <f t="shared" si="5"/>
        <v>66.666666666666657</v>
      </c>
      <c r="AL16" s="42" t="s">
        <v>25</v>
      </c>
      <c r="AM16" s="14">
        <v>4</v>
      </c>
      <c r="AN16" s="15">
        <v>4</v>
      </c>
      <c r="AO16" s="20">
        <f t="shared" ref="AO16:AO24" si="8">((AM16+AN16)/10)*100</f>
        <v>80</v>
      </c>
      <c r="AP16" s="43" t="s">
        <v>25</v>
      </c>
      <c r="AQ16" s="14">
        <v>3</v>
      </c>
      <c r="AR16" s="15">
        <v>2</v>
      </c>
      <c r="AS16" s="20">
        <f t="shared" ref="AS16:AS24" si="9">((AR16+AQ16)/10)*100</f>
        <v>50</v>
      </c>
      <c r="AT16" s="25"/>
    </row>
    <row r="17" spans="1:46" x14ac:dyDescent="0.2">
      <c r="A17" s="39" t="s">
        <v>38</v>
      </c>
      <c r="B17" s="11">
        <v>44831</v>
      </c>
      <c r="C17" s="36">
        <v>11</v>
      </c>
      <c r="D17" s="62" t="s">
        <v>25</v>
      </c>
      <c r="E17" s="14">
        <v>1</v>
      </c>
      <c r="F17" s="15">
        <v>1</v>
      </c>
      <c r="G17" s="63" t="s">
        <v>25</v>
      </c>
      <c r="H17" s="14">
        <v>2</v>
      </c>
      <c r="I17" s="15">
        <v>3</v>
      </c>
      <c r="J17" s="14">
        <v>1</v>
      </c>
      <c r="K17" s="14">
        <v>2</v>
      </c>
      <c r="L17" s="15">
        <v>2</v>
      </c>
      <c r="M17" s="14">
        <v>1</v>
      </c>
      <c r="N17" s="14">
        <v>2</v>
      </c>
      <c r="O17" s="16">
        <v>2</v>
      </c>
      <c r="R17" s="39" t="str">
        <f>A17</f>
        <v>10.09a</v>
      </c>
      <c r="S17" s="11">
        <f>B17</f>
        <v>44831</v>
      </c>
      <c r="T17" s="36">
        <v>11</v>
      </c>
      <c r="U17" s="42" t="s">
        <v>25</v>
      </c>
      <c r="V17" s="14">
        <v>4</v>
      </c>
      <c r="W17" s="15">
        <v>4</v>
      </c>
      <c r="X17" s="20">
        <f t="shared" si="6"/>
        <v>80</v>
      </c>
      <c r="Y17" s="43" t="s">
        <v>25</v>
      </c>
      <c r="Z17" s="14">
        <v>3</v>
      </c>
      <c r="AA17" s="15">
        <v>2</v>
      </c>
      <c r="AB17" s="20">
        <f t="shared" si="7"/>
        <v>50</v>
      </c>
      <c r="AC17" s="14">
        <v>4</v>
      </c>
      <c r="AD17" s="14">
        <v>3</v>
      </c>
      <c r="AE17" s="15">
        <v>3</v>
      </c>
      <c r="AF17" s="20">
        <f t="shared" si="4"/>
        <v>66.666666666666657</v>
      </c>
      <c r="AG17" s="14">
        <v>4</v>
      </c>
      <c r="AH17" s="14">
        <v>3</v>
      </c>
      <c r="AI17" s="15">
        <v>3</v>
      </c>
      <c r="AJ17" s="47">
        <f t="shared" si="5"/>
        <v>66.666666666666657</v>
      </c>
      <c r="AL17" s="42" t="s">
        <v>25</v>
      </c>
      <c r="AM17" s="14">
        <v>4</v>
      </c>
      <c r="AN17" s="15">
        <v>4</v>
      </c>
      <c r="AO17" s="20">
        <f t="shared" si="8"/>
        <v>80</v>
      </c>
      <c r="AP17" s="43" t="s">
        <v>25</v>
      </c>
      <c r="AQ17" s="14">
        <v>3</v>
      </c>
      <c r="AR17" s="15">
        <v>2</v>
      </c>
      <c r="AS17" s="20">
        <f t="shared" si="9"/>
        <v>50</v>
      </c>
      <c r="AT17" s="25"/>
    </row>
    <row r="18" spans="1:46" x14ac:dyDescent="0.2">
      <c r="A18" s="39" t="s">
        <v>39</v>
      </c>
      <c r="B18" s="11">
        <v>44832</v>
      </c>
      <c r="C18" s="36">
        <v>12</v>
      </c>
      <c r="D18" s="62" t="s">
        <v>25</v>
      </c>
      <c r="E18" s="14">
        <v>1</v>
      </c>
      <c r="F18" s="18">
        <v>3</v>
      </c>
      <c r="G18" s="63" t="s">
        <v>25</v>
      </c>
      <c r="H18" s="14">
        <v>2</v>
      </c>
      <c r="I18" s="15">
        <v>3</v>
      </c>
      <c r="J18" s="17">
        <v>2</v>
      </c>
      <c r="K18" s="14">
        <v>2</v>
      </c>
      <c r="L18" s="15">
        <v>2</v>
      </c>
      <c r="M18" s="14">
        <v>1</v>
      </c>
      <c r="N18" s="17">
        <v>3</v>
      </c>
      <c r="O18" s="34">
        <v>3</v>
      </c>
      <c r="R18" s="39" t="str">
        <f t="shared" ref="R18:R31" si="10">A18</f>
        <v>11.11a</v>
      </c>
      <c r="S18" s="11">
        <f t="shared" ref="S18:S30" si="11">B18</f>
        <v>44832</v>
      </c>
      <c r="T18" s="36">
        <v>12</v>
      </c>
      <c r="U18" s="42" t="s">
        <v>25</v>
      </c>
      <c r="V18" s="14">
        <v>4</v>
      </c>
      <c r="W18" s="18">
        <v>2</v>
      </c>
      <c r="X18" s="20">
        <f t="shared" si="6"/>
        <v>60</v>
      </c>
      <c r="Y18" s="43" t="s">
        <v>25</v>
      </c>
      <c r="Z18" s="14">
        <v>3</v>
      </c>
      <c r="AA18" s="15">
        <v>2</v>
      </c>
      <c r="AB18" s="20">
        <f t="shared" si="7"/>
        <v>50</v>
      </c>
      <c r="AC18" s="17">
        <v>3</v>
      </c>
      <c r="AD18" s="14">
        <v>3</v>
      </c>
      <c r="AE18" s="15">
        <v>3</v>
      </c>
      <c r="AF18" s="20">
        <f t="shared" si="4"/>
        <v>60</v>
      </c>
      <c r="AG18" s="14">
        <v>4</v>
      </c>
      <c r="AH18" s="17">
        <v>2</v>
      </c>
      <c r="AI18" s="18">
        <v>2</v>
      </c>
      <c r="AJ18" s="47">
        <f t="shared" si="5"/>
        <v>53.333333333333336</v>
      </c>
      <c r="AL18" s="42" t="s">
        <v>25</v>
      </c>
      <c r="AM18" s="14">
        <v>4</v>
      </c>
      <c r="AN18" s="18">
        <v>2</v>
      </c>
      <c r="AO18" s="20">
        <f t="shared" si="8"/>
        <v>60</v>
      </c>
      <c r="AP18" s="43" t="s">
        <v>25</v>
      </c>
      <c r="AQ18" s="14">
        <v>3</v>
      </c>
      <c r="AR18" s="15">
        <v>2</v>
      </c>
      <c r="AS18" s="20">
        <f t="shared" si="9"/>
        <v>50</v>
      </c>
      <c r="AT18" s="25"/>
    </row>
    <row r="19" spans="1:46" x14ac:dyDescent="0.2">
      <c r="A19" s="39" t="s">
        <v>40</v>
      </c>
      <c r="B19" s="11">
        <v>44833</v>
      </c>
      <c r="C19" s="36">
        <v>13</v>
      </c>
      <c r="D19" s="62" t="s">
        <v>25</v>
      </c>
      <c r="E19" s="14">
        <v>1</v>
      </c>
      <c r="F19" s="18">
        <v>4</v>
      </c>
      <c r="G19" s="63" t="s">
        <v>25</v>
      </c>
      <c r="H19" s="14">
        <v>2</v>
      </c>
      <c r="I19" s="15">
        <v>3</v>
      </c>
      <c r="J19" s="14">
        <v>2</v>
      </c>
      <c r="K19" s="14">
        <v>2</v>
      </c>
      <c r="L19" s="18">
        <v>3</v>
      </c>
      <c r="M19" s="14">
        <v>1</v>
      </c>
      <c r="N19" s="14">
        <v>3</v>
      </c>
      <c r="O19" s="16">
        <v>3</v>
      </c>
      <c r="R19" s="39" t="str">
        <f t="shared" si="10"/>
        <v>12.06p</v>
      </c>
      <c r="S19" s="11">
        <f t="shared" si="11"/>
        <v>44833</v>
      </c>
      <c r="T19" s="36">
        <v>13</v>
      </c>
      <c r="U19" s="42" t="s">
        <v>25</v>
      </c>
      <c r="V19" s="14">
        <v>4</v>
      </c>
      <c r="W19" s="18">
        <v>1</v>
      </c>
      <c r="X19" s="59">
        <f t="shared" si="6"/>
        <v>50</v>
      </c>
      <c r="Y19" s="43" t="s">
        <v>25</v>
      </c>
      <c r="Z19" s="14">
        <v>3</v>
      </c>
      <c r="AA19" s="15">
        <v>2</v>
      </c>
      <c r="AB19" s="20">
        <f t="shared" si="7"/>
        <v>50</v>
      </c>
      <c r="AC19" s="14">
        <v>3</v>
      </c>
      <c r="AD19" s="14">
        <v>3</v>
      </c>
      <c r="AE19" s="18">
        <v>2</v>
      </c>
      <c r="AF19" s="20">
        <f t="shared" si="4"/>
        <v>53.333333333333336</v>
      </c>
      <c r="AG19" s="14">
        <v>4</v>
      </c>
      <c r="AH19" s="14">
        <v>2</v>
      </c>
      <c r="AI19" s="15">
        <v>2</v>
      </c>
      <c r="AJ19" s="47">
        <f t="shared" si="5"/>
        <v>53.333333333333336</v>
      </c>
      <c r="AL19" s="42" t="s">
        <v>25</v>
      </c>
      <c r="AM19" s="14">
        <v>4</v>
      </c>
      <c r="AN19" s="18">
        <v>1</v>
      </c>
      <c r="AO19" s="59">
        <f t="shared" si="8"/>
        <v>50</v>
      </c>
      <c r="AP19" s="43" t="s">
        <v>25</v>
      </c>
      <c r="AQ19" s="14">
        <v>3</v>
      </c>
      <c r="AR19" s="15">
        <v>2</v>
      </c>
      <c r="AS19" s="20">
        <f t="shared" si="9"/>
        <v>50</v>
      </c>
      <c r="AT19" s="25"/>
    </row>
    <row r="20" spans="1:46" x14ac:dyDescent="0.2">
      <c r="A20" s="39" t="s">
        <v>41</v>
      </c>
      <c r="B20" s="11">
        <v>44834</v>
      </c>
      <c r="C20" s="36">
        <v>14</v>
      </c>
      <c r="D20" s="62" t="s">
        <v>25</v>
      </c>
      <c r="E20" s="14">
        <v>1</v>
      </c>
      <c r="F20" s="15">
        <v>4</v>
      </c>
      <c r="G20" s="63" t="s">
        <v>25</v>
      </c>
      <c r="H20" s="17">
        <v>3</v>
      </c>
      <c r="I20" s="15">
        <v>3</v>
      </c>
      <c r="J20" s="57">
        <v>2</v>
      </c>
      <c r="K20" s="17">
        <v>3</v>
      </c>
      <c r="L20" s="15">
        <v>3</v>
      </c>
      <c r="M20" s="14">
        <v>1</v>
      </c>
      <c r="N20" s="17">
        <v>4</v>
      </c>
      <c r="O20" s="16">
        <v>3</v>
      </c>
      <c r="R20" s="39" t="str">
        <f t="shared" si="10"/>
        <v>10.22a</v>
      </c>
      <c r="S20" s="11">
        <f t="shared" si="11"/>
        <v>44834</v>
      </c>
      <c r="T20" s="36">
        <v>14</v>
      </c>
      <c r="U20" s="42" t="s">
        <v>25</v>
      </c>
      <c r="V20" s="14">
        <v>4</v>
      </c>
      <c r="W20" s="15">
        <v>1</v>
      </c>
      <c r="X20" s="20">
        <f t="shared" si="6"/>
        <v>50</v>
      </c>
      <c r="Y20" s="43" t="s">
        <v>25</v>
      </c>
      <c r="Z20" s="17">
        <v>2</v>
      </c>
      <c r="AA20" s="15">
        <v>2</v>
      </c>
      <c r="AB20" s="20">
        <f t="shared" si="7"/>
        <v>40</v>
      </c>
      <c r="AC20" s="57">
        <v>3</v>
      </c>
      <c r="AD20" s="17">
        <v>2</v>
      </c>
      <c r="AE20" s="15">
        <v>2</v>
      </c>
      <c r="AF20" s="59">
        <f t="shared" si="4"/>
        <v>46.666666666666664</v>
      </c>
      <c r="AG20" s="14">
        <v>4</v>
      </c>
      <c r="AH20" s="17">
        <v>1</v>
      </c>
      <c r="AI20" s="15">
        <v>2</v>
      </c>
      <c r="AJ20" s="60">
        <f t="shared" si="5"/>
        <v>46.666666666666664</v>
      </c>
      <c r="AL20" s="42" t="s">
        <v>25</v>
      </c>
      <c r="AM20" s="14">
        <v>4</v>
      </c>
      <c r="AN20" s="15">
        <v>1</v>
      </c>
      <c r="AO20" s="20">
        <f t="shared" si="8"/>
        <v>50</v>
      </c>
      <c r="AP20" s="43" t="s">
        <v>25</v>
      </c>
      <c r="AQ20" s="17">
        <v>2</v>
      </c>
      <c r="AR20" s="15">
        <v>2</v>
      </c>
      <c r="AS20" s="20">
        <f t="shared" si="9"/>
        <v>40</v>
      </c>
      <c r="AT20" s="25"/>
    </row>
    <row r="21" spans="1:46" x14ac:dyDescent="0.2">
      <c r="A21" s="39" t="s">
        <v>42</v>
      </c>
      <c r="B21" s="56">
        <v>44835</v>
      </c>
      <c r="C21" s="36">
        <v>15</v>
      </c>
      <c r="D21" s="62" t="s">
        <v>25</v>
      </c>
      <c r="E21" s="14">
        <v>1</v>
      </c>
      <c r="F21" s="15">
        <v>4</v>
      </c>
      <c r="G21" s="63" t="s">
        <v>25</v>
      </c>
      <c r="H21" s="14">
        <v>3</v>
      </c>
      <c r="I21" s="15">
        <v>3</v>
      </c>
      <c r="J21" s="14">
        <v>2</v>
      </c>
      <c r="K21" s="14">
        <v>3</v>
      </c>
      <c r="L21" s="15">
        <v>3</v>
      </c>
      <c r="M21" s="14">
        <v>1</v>
      </c>
      <c r="N21" s="14">
        <v>4</v>
      </c>
      <c r="O21" s="16">
        <v>3</v>
      </c>
      <c r="R21" s="39" t="str">
        <f t="shared" si="10"/>
        <v>2.35p</v>
      </c>
      <c r="S21" s="11">
        <f t="shared" si="11"/>
        <v>44835</v>
      </c>
      <c r="T21" s="36">
        <v>15</v>
      </c>
      <c r="U21" s="42" t="s">
        <v>25</v>
      </c>
      <c r="V21" s="14">
        <v>4</v>
      </c>
      <c r="W21" s="15">
        <v>1</v>
      </c>
      <c r="X21" s="20">
        <f t="shared" si="6"/>
        <v>50</v>
      </c>
      <c r="Y21" s="43" t="s">
        <v>25</v>
      </c>
      <c r="Z21" s="14">
        <v>2</v>
      </c>
      <c r="AA21" s="15">
        <v>2</v>
      </c>
      <c r="AB21" s="20">
        <f t="shared" si="7"/>
        <v>40</v>
      </c>
      <c r="AC21" s="57">
        <v>3</v>
      </c>
      <c r="AD21" s="14">
        <v>2</v>
      </c>
      <c r="AE21" s="15">
        <v>2</v>
      </c>
      <c r="AF21" s="20">
        <f t="shared" ref="AF21:AF26" si="12">((AE21+AD21+AC21)/15)*100</f>
        <v>46.666666666666664</v>
      </c>
      <c r="AG21" s="14">
        <v>4</v>
      </c>
      <c r="AH21" s="57">
        <v>1</v>
      </c>
      <c r="AI21" s="15">
        <v>2</v>
      </c>
      <c r="AJ21" s="47">
        <f t="shared" ref="AJ21:AJ22" si="13">((AI21+AH21+AG21)/15)*100</f>
        <v>46.666666666666664</v>
      </c>
      <c r="AL21" s="42" t="s">
        <v>25</v>
      </c>
      <c r="AM21" s="14">
        <v>4</v>
      </c>
      <c r="AN21" s="15">
        <v>1</v>
      </c>
      <c r="AO21" s="20">
        <f t="shared" si="8"/>
        <v>50</v>
      </c>
      <c r="AP21" s="43" t="s">
        <v>25</v>
      </c>
      <c r="AQ21" s="14">
        <v>2</v>
      </c>
      <c r="AR21" s="15">
        <v>2</v>
      </c>
      <c r="AS21" s="20">
        <f t="shared" si="9"/>
        <v>40</v>
      </c>
      <c r="AT21" s="25"/>
    </row>
    <row r="22" spans="1:46" x14ac:dyDescent="0.2">
      <c r="A22" s="39" t="s">
        <v>43</v>
      </c>
      <c r="B22" s="56">
        <v>44836</v>
      </c>
      <c r="C22" s="36">
        <v>16</v>
      </c>
      <c r="D22" s="62" t="s">
        <v>25</v>
      </c>
      <c r="E22" s="14">
        <v>1</v>
      </c>
      <c r="F22" s="18">
        <v>5</v>
      </c>
      <c r="G22" s="63" t="s">
        <v>25</v>
      </c>
      <c r="H22" s="17">
        <v>4</v>
      </c>
      <c r="I22" s="15">
        <v>3</v>
      </c>
      <c r="J22" s="14">
        <v>2</v>
      </c>
      <c r="K22" s="17">
        <v>4</v>
      </c>
      <c r="L22" s="15">
        <v>3</v>
      </c>
      <c r="M22" s="14">
        <v>1</v>
      </c>
      <c r="N22" s="14">
        <v>4</v>
      </c>
      <c r="O22" s="16">
        <v>3</v>
      </c>
      <c r="R22" s="39" t="str">
        <f t="shared" si="10"/>
        <v>12.21p</v>
      </c>
      <c r="S22" s="11">
        <f t="shared" si="11"/>
        <v>44836</v>
      </c>
      <c r="T22" s="36">
        <v>16</v>
      </c>
      <c r="U22" s="42" t="s">
        <v>25</v>
      </c>
      <c r="V22" s="14">
        <v>4</v>
      </c>
      <c r="W22" s="15">
        <v>0</v>
      </c>
      <c r="X22" s="20">
        <f t="shared" si="6"/>
        <v>40</v>
      </c>
      <c r="Y22" s="43" t="s">
        <v>25</v>
      </c>
      <c r="Z22" s="17">
        <v>1</v>
      </c>
      <c r="AA22" s="15">
        <v>2</v>
      </c>
      <c r="AB22" s="20">
        <f t="shared" si="7"/>
        <v>30</v>
      </c>
      <c r="AC22" s="57">
        <v>3</v>
      </c>
      <c r="AD22" s="14">
        <v>1</v>
      </c>
      <c r="AE22" s="15">
        <v>2</v>
      </c>
      <c r="AF22" s="20">
        <f t="shared" si="12"/>
        <v>40</v>
      </c>
      <c r="AG22" s="14">
        <v>4</v>
      </c>
      <c r="AH22" s="57">
        <v>1</v>
      </c>
      <c r="AI22" s="15">
        <v>2</v>
      </c>
      <c r="AJ22" s="47">
        <f t="shared" si="13"/>
        <v>46.666666666666664</v>
      </c>
      <c r="AL22" s="42" t="s">
        <v>25</v>
      </c>
      <c r="AM22" s="14">
        <v>4</v>
      </c>
      <c r="AN22" s="15">
        <v>0</v>
      </c>
      <c r="AO22" s="20">
        <f t="shared" si="8"/>
        <v>40</v>
      </c>
      <c r="AP22" s="43" t="s">
        <v>25</v>
      </c>
      <c r="AQ22" s="14">
        <v>1</v>
      </c>
      <c r="AR22" s="15">
        <v>2</v>
      </c>
      <c r="AS22" s="20">
        <f t="shared" si="9"/>
        <v>30</v>
      </c>
      <c r="AT22" s="25"/>
    </row>
    <row r="23" spans="1:46" x14ac:dyDescent="0.2">
      <c r="A23" s="39" t="s">
        <v>44</v>
      </c>
      <c r="B23" s="56">
        <v>44837</v>
      </c>
      <c r="C23" s="36">
        <v>17</v>
      </c>
      <c r="D23" s="62" t="s">
        <v>25</v>
      </c>
      <c r="E23" s="14">
        <v>1</v>
      </c>
      <c r="F23" s="15">
        <v>5</v>
      </c>
      <c r="G23" s="63" t="s">
        <v>25</v>
      </c>
      <c r="H23" s="14">
        <v>4</v>
      </c>
      <c r="I23" s="15">
        <v>3</v>
      </c>
      <c r="J23" s="14">
        <v>2</v>
      </c>
      <c r="K23" s="14">
        <v>4</v>
      </c>
      <c r="L23" s="15">
        <v>3</v>
      </c>
      <c r="M23" s="14">
        <v>1</v>
      </c>
      <c r="N23" s="14">
        <v>4</v>
      </c>
      <c r="O23" s="16">
        <v>3</v>
      </c>
      <c r="R23" s="39" t="str">
        <f t="shared" si="10"/>
        <v>10.12a</v>
      </c>
      <c r="S23" s="11">
        <f t="shared" si="11"/>
        <v>44837</v>
      </c>
      <c r="T23" s="36">
        <v>17</v>
      </c>
      <c r="U23" s="42" t="s">
        <v>25</v>
      </c>
      <c r="V23" s="14">
        <v>4</v>
      </c>
      <c r="W23" s="15">
        <v>0</v>
      </c>
      <c r="X23" s="20">
        <f t="shared" ref="X23" si="14">((V23+W23)/10)*100</f>
        <v>40</v>
      </c>
      <c r="Y23" s="43" t="s">
        <v>25</v>
      </c>
      <c r="Z23" s="14">
        <v>1</v>
      </c>
      <c r="AA23" s="15">
        <v>2</v>
      </c>
      <c r="AB23" s="20">
        <f t="shared" ref="AB23" si="15">((AA23+Z23)/10)*100</f>
        <v>30</v>
      </c>
      <c r="AC23" s="57">
        <v>3</v>
      </c>
      <c r="AD23" s="14">
        <v>1</v>
      </c>
      <c r="AE23" s="15">
        <v>2</v>
      </c>
      <c r="AF23" s="20">
        <f t="shared" si="12"/>
        <v>40</v>
      </c>
      <c r="AG23" s="14">
        <v>4</v>
      </c>
      <c r="AH23" s="57">
        <v>1</v>
      </c>
      <c r="AI23" s="15">
        <v>2</v>
      </c>
      <c r="AJ23" s="47">
        <f t="shared" ref="AJ23" si="16">((AI23+AH23+AG23)/15)*100</f>
        <v>46.666666666666664</v>
      </c>
      <c r="AL23" s="42" t="s">
        <v>25</v>
      </c>
      <c r="AM23" s="14">
        <v>4</v>
      </c>
      <c r="AN23" s="15">
        <v>0</v>
      </c>
      <c r="AO23" s="20">
        <f t="shared" si="8"/>
        <v>40</v>
      </c>
      <c r="AP23" s="43" t="s">
        <v>25</v>
      </c>
      <c r="AQ23" s="14">
        <v>1</v>
      </c>
      <c r="AR23" s="15">
        <v>2</v>
      </c>
      <c r="AS23" s="20">
        <f t="shared" si="9"/>
        <v>30</v>
      </c>
      <c r="AT23" s="25"/>
    </row>
    <row r="24" spans="1:46" x14ac:dyDescent="0.2">
      <c r="A24" s="39" t="s">
        <v>45</v>
      </c>
      <c r="B24" s="56">
        <v>44838</v>
      </c>
      <c r="C24" s="36">
        <v>18</v>
      </c>
      <c r="D24" s="62" t="s">
        <v>25</v>
      </c>
      <c r="E24" s="14">
        <v>1</v>
      </c>
      <c r="F24" s="15">
        <v>5</v>
      </c>
      <c r="G24" s="63" t="s">
        <v>25</v>
      </c>
      <c r="H24" s="14">
        <v>4</v>
      </c>
      <c r="I24" s="15">
        <v>3</v>
      </c>
      <c r="J24" s="14">
        <v>2</v>
      </c>
      <c r="K24" s="14">
        <v>4</v>
      </c>
      <c r="L24" s="15">
        <v>3</v>
      </c>
      <c r="M24" s="17">
        <v>2</v>
      </c>
      <c r="N24" s="14">
        <v>4</v>
      </c>
      <c r="O24" s="16">
        <v>3</v>
      </c>
      <c r="R24" s="39" t="str">
        <f t="shared" si="10"/>
        <v>11.04a</v>
      </c>
      <c r="S24" s="11">
        <f t="shared" si="11"/>
        <v>44838</v>
      </c>
      <c r="T24" s="36">
        <v>18</v>
      </c>
      <c r="U24" s="42" t="s">
        <v>25</v>
      </c>
      <c r="V24" s="14">
        <v>4</v>
      </c>
      <c r="W24" s="15">
        <v>0</v>
      </c>
      <c r="X24" s="20">
        <f t="shared" ref="X24" si="17">((V24+W24)/10)*100</f>
        <v>40</v>
      </c>
      <c r="Y24" s="43" t="s">
        <v>25</v>
      </c>
      <c r="Z24" s="14">
        <v>1</v>
      </c>
      <c r="AA24" s="15">
        <v>2</v>
      </c>
      <c r="AB24" s="20">
        <f t="shared" ref="AB24" si="18">((AA24+Z24)/10)*100</f>
        <v>30</v>
      </c>
      <c r="AC24" s="57">
        <v>3</v>
      </c>
      <c r="AD24" s="14">
        <v>1</v>
      </c>
      <c r="AE24" s="15">
        <v>2</v>
      </c>
      <c r="AF24" s="20">
        <f t="shared" si="12"/>
        <v>40</v>
      </c>
      <c r="AG24" s="17">
        <v>3</v>
      </c>
      <c r="AH24" s="57">
        <v>1</v>
      </c>
      <c r="AI24" s="15">
        <v>2</v>
      </c>
      <c r="AJ24" s="47">
        <f t="shared" ref="AJ24" si="19">((AI24+AH24+AG24)/15)*100</f>
        <v>40</v>
      </c>
      <c r="AL24" s="42" t="s">
        <v>25</v>
      </c>
      <c r="AM24" s="14">
        <v>4</v>
      </c>
      <c r="AN24" s="15">
        <v>0</v>
      </c>
      <c r="AO24" s="20">
        <f t="shared" si="8"/>
        <v>40</v>
      </c>
      <c r="AP24" s="43" t="s">
        <v>25</v>
      </c>
      <c r="AQ24" s="14">
        <v>1</v>
      </c>
      <c r="AR24" s="15">
        <v>2</v>
      </c>
      <c r="AS24" s="20">
        <f t="shared" si="9"/>
        <v>30</v>
      </c>
    </row>
    <row r="25" spans="1:46" x14ac:dyDescent="0.2">
      <c r="A25" s="39" t="s">
        <v>46</v>
      </c>
      <c r="B25" s="56">
        <v>44839</v>
      </c>
      <c r="C25" s="36">
        <v>19</v>
      </c>
      <c r="D25" s="62" t="s">
        <v>25</v>
      </c>
      <c r="E25" s="14">
        <v>1</v>
      </c>
      <c r="F25" s="15">
        <v>5</v>
      </c>
      <c r="G25" s="63" t="s">
        <v>25</v>
      </c>
      <c r="H25" s="14">
        <v>4</v>
      </c>
      <c r="I25" s="15">
        <v>3</v>
      </c>
      <c r="J25" s="14">
        <v>2</v>
      </c>
      <c r="K25" s="14">
        <v>4</v>
      </c>
      <c r="L25" s="15">
        <v>3</v>
      </c>
      <c r="M25" s="17">
        <v>3</v>
      </c>
      <c r="N25" s="14">
        <v>4</v>
      </c>
      <c r="O25" s="16">
        <v>3</v>
      </c>
      <c r="R25" s="39" t="str">
        <f t="shared" si="10"/>
        <v>9.56a</v>
      </c>
      <c r="S25" s="11">
        <f t="shared" si="11"/>
        <v>44839</v>
      </c>
      <c r="T25" s="36">
        <v>19</v>
      </c>
      <c r="U25" s="42" t="s">
        <v>25</v>
      </c>
      <c r="V25" s="14">
        <v>4</v>
      </c>
      <c r="W25" s="15">
        <v>0</v>
      </c>
      <c r="X25" s="20">
        <f t="shared" ref="X25" si="20">((V25+W25)/10)*100</f>
        <v>40</v>
      </c>
      <c r="Y25" s="43" t="s">
        <v>25</v>
      </c>
      <c r="Z25" s="14">
        <v>1</v>
      </c>
      <c r="AA25" s="15">
        <v>2</v>
      </c>
      <c r="AB25" s="20">
        <f t="shared" ref="AB25" si="21">((AA25+Z25)/10)*100</f>
        <v>30</v>
      </c>
      <c r="AC25" s="57">
        <v>3</v>
      </c>
      <c r="AD25" s="14">
        <v>1</v>
      </c>
      <c r="AE25" s="15">
        <v>2</v>
      </c>
      <c r="AF25" s="20">
        <f t="shared" si="12"/>
        <v>40</v>
      </c>
      <c r="AG25" s="17">
        <v>2</v>
      </c>
      <c r="AH25" s="57">
        <v>1</v>
      </c>
      <c r="AI25" s="15">
        <v>2</v>
      </c>
      <c r="AJ25" s="47">
        <f t="shared" ref="AJ25" si="22">((AI25+AH25+AG25)/15)*100</f>
        <v>33.333333333333329</v>
      </c>
      <c r="AL25" s="42" t="s">
        <v>25</v>
      </c>
      <c r="AM25" s="14">
        <v>4</v>
      </c>
      <c r="AN25" s="15">
        <v>0</v>
      </c>
      <c r="AO25" s="20">
        <f t="shared" ref="AO25" si="23">((AM25+AN25)/10)*100</f>
        <v>40</v>
      </c>
      <c r="AP25" s="43" t="s">
        <v>25</v>
      </c>
      <c r="AQ25" s="14">
        <v>1</v>
      </c>
      <c r="AR25" s="15">
        <v>2</v>
      </c>
      <c r="AS25" s="20">
        <f t="shared" ref="AS25" si="24">((AR25+AQ25)/10)*100</f>
        <v>30</v>
      </c>
    </row>
    <row r="26" spans="1:46" x14ac:dyDescent="0.2">
      <c r="A26" s="39" t="s">
        <v>27</v>
      </c>
      <c r="B26" s="56">
        <v>44840</v>
      </c>
      <c r="C26" s="36">
        <v>20</v>
      </c>
      <c r="D26" s="62" t="s">
        <v>25</v>
      </c>
      <c r="E26" s="14">
        <v>1</v>
      </c>
      <c r="F26" s="15">
        <v>5</v>
      </c>
      <c r="G26" s="63" t="s">
        <v>25</v>
      </c>
      <c r="H26" s="14">
        <v>4</v>
      </c>
      <c r="I26" s="15">
        <v>3</v>
      </c>
      <c r="J26" s="17">
        <v>3</v>
      </c>
      <c r="K26" s="14">
        <v>4</v>
      </c>
      <c r="L26" s="15">
        <v>3</v>
      </c>
      <c r="M26" s="17">
        <v>4</v>
      </c>
      <c r="N26" s="14">
        <v>4</v>
      </c>
      <c r="O26" s="16">
        <v>3</v>
      </c>
      <c r="R26" s="39" t="str">
        <f t="shared" si="10"/>
        <v>4.35p</v>
      </c>
      <c r="S26" s="11">
        <f t="shared" si="11"/>
        <v>44840</v>
      </c>
      <c r="T26" s="36">
        <v>20</v>
      </c>
      <c r="U26" s="42" t="s">
        <v>25</v>
      </c>
      <c r="V26" s="14">
        <v>4</v>
      </c>
      <c r="W26" s="15">
        <v>0</v>
      </c>
      <c r="X26" s="20">
        <f t="shared" ref="X26" si="25">((V26+W26)/10)*100</f>
        <v>40</v>
      </c>
      <c r="Y26" s="43" t="s">
        <v>25</v>
      </c>
      <c r="Z26" s="14">
        <v>1</v>
      </c>
      <c r="AA26" s="15">
        <v>2</v>
      </c>
      <c r="AB26" s="20">
        <f t="shared" ref="AB26" si="26">((AA26+Z26)/10)*100</f>
        <v>30</v>
      </c>
      <c r="AC26" s="17">
        <v>2</v>
      </c>
      <c r="AD26" s="14">
        <v>1</v>
      </c>
      <c r="AE26" s="15">
        <v>2</v>
      </c>
      <c r="AF26" s="20">
        <f t="shared" si="12"/>
        <v>33.333333333333329</v>
      </c>
      <c r="AG26" s="17">
        <v>1</v>
      </c>
      <c r="AH26" s="57">
        <v>1</v>
      </c>
      <c r="AI26" s="15">
        <v>2</v>
      </c>
      <c r="AJ26" s="47">
        <f t="shared" ref="AJ26" si="27">((AI26+AH26+AG26)/15)*100</f>
        <v>26.666666666666668</v>
      </c>
      <c r="AL26" s="42" t="s">
        <v>25</v>
      </c>
      <c r="AM26" s="14">
        <v>4</v>
      </c>
      <c r="AN26" s="15">
        <v>0</v>
      </c>
      <c r="AO26" s="20">
        <f t="shared" ref="AO26" si="28">((AM26+AN26)/10)*100</f>
        <v>40</v>
      </c>
      <c r="AP26" s="43" t="s">
        <v>25</v>
      </c>
      <c r="AQ26" s="14">
        <v>1</v>
      </c>
      <c r="AR26" s="15">
        <v>2</v>
      </c>
      <c r="AS26" s="20">
        <f t="shared" ref="AS26" si="29">((AR26+AQ26)/10)*100</f>
        <v>30</v>
      </c>
    </row>
    <row r="27" spans="1:46" x14ac:dyDescent="0.2">
      <c r="A27" s="39" t="s">
        <v>47</v>
      </c>
      <c r="B27" s="56">
        <v>44841</v>
      </c>
      <c r="C27" s="36">
        <v>21</v>
      </c>
      <c r="D27" s="62" t="s">
        <v>25</v>
      </c>
      <c r="E27" s="14">
        <v>1</v>
      </c>
      <c r="F27" s="15">
        <v>5</v>
      </c>
      <c r="G27" s="63" t="s">
        <v>25</v>
      </c>
      <c r="H27" s="14">
        <v>4</v>
      </c>
      <c r="I27" s="15">
        <v>3</v>
      </c>
      <c r="J27" s="17">
        <v>4</v>
      </c>
      <c r="K27" s="14">
        <v>4</v>
      </c>
      <c r="L27" s="15">
        <v>3</v>
      </c>
      <c r="M27" s="14">
        <v>4</v>
      </c>
      <c r="N27" s="14">
        <v>4</v>
      </c>
      <c r="O27" s="16">
        <v>3</v>
      </c>
      <c r="R27" s="39" t="str">
        <f t="shared" si="10"/>
        <v>10.24a</v>
      </c>
      <c r="S27" s="11">
        <f t="shared" si="11"/>
        <v>44841</v>
      </c>
      <c r="T27" s="36">
        <v>21</v>
      </c>
      <c r="U27" s="42" t="s">
        <v>25</v>
      </c>
      <c r="V27" s="14">
        <v>4</v>
      </c>
      <c r="W27" s="15">
        <v>0</v>
      </c>
      <c r="X27" s="20">
        <f t="shared" ref="X27:X30" si="30">((V27+W27)/10)*100</f>
        <v>40</v>
      </c>
      <c r="Y27" s="43" t="s">
        <v>25</v>
      </c>
      <c r="Z27" s="14">
        <v>1</v>
      </c>
      <c r="AA27" s="15">
        <v>2</v>
      </c>
      <c r="AB27" s="20">
        <f t="shared" ref="AB27:AB31" si="31">((AA27+Z27)/10)*100</f>
        <v>30</v>
      </c>
      <c r="AC27" s="17">
        <v>1</v>
      </c>
      <c r="AD27" s="14">
        <v>1</v>
      </c>
      <c r="AE27" s="15">
        <v>2</v>
      </c>
      <c r="AF27" s="20">
        <f t="shared" ref="AF27:AF30" si="32">((AE27+AD27+AC27)/15)*100</f>
        <v>26.666666666666668</v>
      </c>
      <c r="AG27" s="14">
        <v>1</v>
      </c>
      <c r="AH27" s="57">
        <v>1</v>
      </c>
      <c r="AI27" s="15">
        <v>2</v>
      </c>
      <c r="AJ27" s="47">
        <f t="shared" ref="AJ27:AJ30" si="33">((AI27+AH27+AG27)/15)*100</f>
        <v>26.666666666666668</v>
      </c>
      <c r="AL27" s="42" t="s">
        <v>25</v>
      </c>
      <c r="AM27" s="14">
        <v>4</v>
      </c>
      <c r="AN27" s="15">
        <v>0</v>
      </c>
      <c r="AO27" s="20">
        <f t="shared" ref="AO27:AO34" si="34">((AM27+AN27)/10)*100</f>
        <v>40</v>
      </c>
      <c r="AP27" s="43" t="s">
        <v>25</v>
      </c>
      <c r="AQ27" s="14">
        <v>1</v>
      </c>
      <c r="AR27" s="15">
        <v>2</v>
      </c>
      <c r="AS27" s="20">
        <f t="shared" ref="AS27:AS34" si="35">((AR27+AQ27)/10)*100</f>
        <v>30</v>
      </c>
    </row>
    <row r="28" spans="1:46" x14ac:dyDescent="0.2">
      <c r="A28" s="39" t="s">
        <v>48</v>
      </c>
      <c r="B28" s="56">
        <v>44842</v>
      </c>
      <c r="C28" s="36">
        <v>22</v>
      </c>
      <c r="D28" s="62" t="s">
        <v>25</v>
      </c>
      <c r="E28" s="17">
        <v>2</v>
      </c>
      <c r="F28" s="15">
        <v>5</v>
      </c>
      <c r="G28" s="63" t="s">
        <v>25</v>
      </c>
      <c r="H28" s="14">
        <v>4</v>
      </c>
      <c r="I28" s="15">
        <v>3</v>
      </c>
      <c r="J28" s="14">
        <v>4</v>
      </c>
      <c r="K28" s="14">
        <v>4</v>
      </c>
      <c r="L28" s="18">
        <v>4</v>
      </c>
      <c r="M28" s="14">
        <v>4</v>
      </c>
      <c r="N28" s="14">
        <v>4</v>
      </c>
      <c r="O28" s="16">
        <v>3</v>
      </c>
      <c r="R28" s="39" t="str">
        <f t="shared" si="10"/>
        <v>3.54p</v>
      </c>
      <c r="S28" s="11">
        <f t="shared" si="11"/>
        <v>44842</v>
      </c>
      <c r="T28" s="36">
        <v>22</v>
      </c>
      <c r="U28" s="42" t="s">
        <v>25</v>
      </c>
      <c r="V28" s="17">
        <v>3</v>
      </c>
      <c r="W28" s="15">
        <v>0</v>
      </c>
      <c r="X28" s="20">
        <f t="shared" si="30"/>
        <v>30</v>
      </c>
      <c r="Y28" s="43" t="s">
        <v>25</v>
      </c>
      <c r="Z28" s="14">
        <v>1</v>
      </c>
      <c r="AA28" s="15">
        <v>2</v>
      </c>
      <c r="AB28" s="20">
        <f t="shared" si="31"/>
        <v>30</v>
      </c>
      <c r="AC28" s="14">
        <v>1</v>
      </c>
      <c r="AD28" s="14">
        <v>1</v>
      </c>
      <c r="AE28" s="18">
        <v>1</v>
      </c>
      <c r="AF28" s="20">
        <f t="shared" si="32"/>
        <v>20</v>
      </c>
      <c r="AG28" s="14">
        <v>1</v>
      </c>
      <c r="AH28" s="14">
        <v>1</v>
      </c>
      <c r="AI28" s="15">
        <v>2</v>
      </c>
      <c r="AJ28" s="47">
        <f t="shared" si="33"/>
        <v>26.666666666666668</v>
      </c>
      <c r="AL28" s="42" t="s">
        <v>25</v>
      </c>
      <c r="AM28" s="17">
        <v>3</v>
      </c>
      <c r="AN28" s="15">
        <v>0</v>
      </c>
      <c r="AO28" s="20">
        <f t="shared" si="34"/>
        <v>30</v>
      </c>
      <c r="AP28" s="43" t="s">
        <v>25</v>
      </c>
      <c r="AQ28" s="14">
        <v>1</v>
      </c>
      <c r="AR28" s="15">
        <v>2</v>
      </c>
      <c r="AS28" s="20">
        <f t="shared" si="35"/>
        <v>30</v>
      </c>
    </row>
    <row r="29" spans="1:46" x14ac:dyDescent="0.2">
      <c r="A29" s="39" t="s">
        <v>49</v>
      </c>
      <c r="B29" s="56">
        <v>44843</v>
      </c>
      <c r="C29" s="36">
        <v>23</v>
      </c>
      <c r="D29" s="62" t="s">
        <v>25</v>
      </c>
      <c r="E29" s="17">
        <v>3</v>
      </c>
      <c r="F29" s="15">
        <v>5</v>
      </c>
      <c r="G29" s="63" t="s">
        <v>25</v>
      </c>
      <c r="H29" s="14">
        <v>4</v>
      </c>
      <c r="I29" s="15">
        <v>3</v>
      </c>
      <c r="J29" s="14">
        <v>4</v>
      </c>
      <c r="K29" s="14">
        <v>4</v>
      </c>
      <c r="L29" s="15">
        <v>4</v>
      </c>
      <c r="M29" s="14">
        <v>4</v>
      </c>
      <c r="N29" s="14">
        <v>4</v>
      </c>
      <c r="O29" s="16">
        <v>3</v>
      </c>
      <c r="R29" s="39" t="str">
        <f t="shared" si="10"/>
        <v>4.53p</v>
      </c>
      <c r="S29" s="11">
        <f t="shared" si="11"/>
        <v>44843</v>
      </c>
      <c r="T29" s="36">
        <v>23</v>
      </c>
      <c r="U29" s="42" t="s">
        <v>25</v>
      </c>
      <c r="V29" s="17">
        <v>2</v>
      </c>
      <c r="W29" s="15">
        <v>0</v>
      </c>
      <c r="X29" s="20">
        <f t="shared" si="30"/>
        <v>20</v>
      </c>
      <c r="Y29" s="43" t="s">
        <v>25</v>
      </c>
      <c r="Z29" s="14">
        <v>1</v>
      </c>
      <c r="AA29" s="15">
        <v>2</v>
      </c>
      <c r="AB29" s="20">
        <f t="shared" si="31"/>
        <v>30</v>
      </c>
      <c r="AC29" s="14">
        <v>1</v>
      </c>
      <c r="AD29" s="14">
        <v>1</v>
      </c>
      <c r="AE29" s="15">
        <v>1</v>
      </c>
      <c r="AF29" s="20">
        <f t="shared" si="32"/>
        <v>20</v>
      </c>
      <c r="AG29" s="14">
        <v>1</v>
      </c>
      <c r="AH29" s="14">
        <v>1</v>
      </c>
      <c r="AI29" s="15">
        <v>2</v>
      </c>
      <c r="AJ29" s="47">
        <f t="shared" si="33"/>
        <v>26.666666666666668</v>
      </c>
      <c r="AL29" s="42" t="s">
        <v>25</v>
      </c>
      <c r="AM29" s="17">
        <v>2</v>
      </c>
      <c r="AN29" s="15">
        <v>0</v>
      </c>
      <c r="AO29" s="20">
        <f t="shared" si="34"/>
        <v>20</v>
      </c>
      <c r="AP29" s="43" t="s">
        <v>25</v>
      </c>
      <c r="AQ29" s="14">
        <v>1</v>
      </c>
      <c r="AR29" s="15">
        <v>2</v>
      </c>
      <c r="AS29" s="20">
        <f t="shared" si="35"/>
        <v>30</v>
      </c>
    </row>
    <row r="30" spans="1:46" x14ac:dyDescent="0.2">
      <c r="A30" s="39" t="s">
        <v>50</v>
      </c>
      <c r="B30" s="56">
        <v>44844</v>
      </c>
      <c r="C30" s="36">
        <v>24</v>
      </c>
      <c r="D30" s="62" t="s">
        <v>25</v>
      </c>
      <c r="E30" s="14">
        <v>3</v>
      </c>
      <c r="F30" s="15">
        <v>5</v>
      </c>
      <c r="G30" s="63" t="s">
        <v>25</v>
      </c>
      <c r="H30" s="14">
        <v>4</v>
      </c>
      <c r="I30" s="18">
        <v>4</v>
      </c>
      <c r="J30" s="14">
        <v>4</v>
      </c>
      <c r="K30" s="14">
        <v>4</v>
      </c>
      <c r="L30" s="15">
        <v>4</v>
      </c>
      <c r="M30" s="17">
        <v>5</v>
      </c>
      <c r="N30" s="14">
        <v>4</v>
      </c>
      <c r="O30" s="34">
        <v>4</v>
      </c>
      <c r="R30" s="39" t="str">
        <f t="shared" si="10"/>
        <v>4.01p</v>
      </c>
      <c r="S30" s="11">
        <f t="shared" si="11"/>
        <v>44844</v>
      </c>
      <c r="T30" s="36">
        <v>24</v>
      </c>
      <c r="U30" s="42" t="s">
        <v>25</v>
      </c>
      <c r="V30" s="14">
        <v>2</v>
      </c>
      <c r="W30" s="15">
        <v>0</v>
      </c>
      <c r="X30" s="20">
        <f t="shared" si="30"/>
        <v>20</v>
      </c>
      <c r="Y30" s="43" t="s">
        <v>25</v>
      </c>
      <c r="Z30" s="14">
        <v>1</v>
      </c>
      <c r="AA30" s="18">
        <v>1</v>
      </c>
      <c r="AB30" s="20">
        <f t="shared" si="31"/>
        <v>20</v>
      </c>
      <c r="AC30" s="14">
        <v>1</v>
      </c>
      <c r="AD30" s="14">
        <v>1</v>
      </c>
      <c r="AE30" s="15">
        <v>1</v>
      </c>
      <c r="AF30" s="20">
        <f t="shared" si="32"/>
        <v>20</v>
      </c>
      <c r="AG30" s="17">
        <v>0</v>
      </c>
      <c r="AH30" s="14">
        <v>1</v>
      </c>
      <c r="AI30" s="18">
        <v>1</v>
      </c>
      <c r="AJ30" s="47">
        <f t="shared" si="33"/>
        <v>13.333333333333334</v>
      </c>
      <c r="AL30" s="42" t="s">
        <v>25</v>
      </c>
      <c r="AM30" s="14">
        <v>2</v>
      </c>
      <c r="AN30" s="15">
        <v>0</v>
      </c>
      <c r="AO30" s="20">
        <f t="shared" si="34"/>
        <v>20</v>
      </c>
      <c r="AP30" s="43" t="s">
        <v>25</v>
      </c>
      <c r="AQ30" s="14">
        <v>1</v>
      </c>
      <c r="AR30" s="18">
        <v>1</v>
      </c>
      <c r="AS30" s="20">
        <f t="shared" si="35"/>
        <v>20</v>
      </c>
    </row>
    <row r="31" spans="1:46" x14ac:dyDescent="0.2">
      <c r="A31" s="39" t="s">
        <v>51</v>
      </c>
      <c r="B31" s="56">
        <v>44845</v>
      </c>
      <c r="C31" s="36">
        <v>25</v>
      </c>
      <c r="D31" s="62" t="s">
        <v>25</v>
      </c>
      <c r="E31" s="14">
        <v>3</v>
      </c>
      <c r="F31" s="15">
        <v>5</v>
      </c>
      <c r="G31" s="63" t="s">
        <v>25</v>
      </c>
      <c r="H31" s="17">
        <v>5</v>
      </c>
      <c r="I31" s="15">
        <v>4</v>
      </c>
      <c r="J31" s="17">
        <v>5</v>
      </c>
      <c r="K31" s="17">
        <v>5</v>
      </c>
      <c r="L31" s="18">
        <v>5</v>
      </c>
      <c r="M31" s="14">
        <v>5</v>
      </c>
      <c r="N31" s="14">
        <v>4</v>
      </c>
      <c r="O31" s="16">
        <v>4</v>
      </c>
      <c r="R31" s="39" t="str">
        <f t="shared" si="10"/>
        <v>10.36a</v>
      </c>
      <c r="S31" s="11">
        <f t="shared" ref="S31" si="36">B31</f>
        <v>44845</v>
      </c>
      <c r="T31" s="36">
        <v>25</v>
      </c>
      <c r="U31" s="42" t="s">
        <v>25</v>
      </c>
      <c r="V31" s="14">
        <v>2</v>
      </c>
      <c r="W31" s="15">
        <v>0</v>
      </c>
      <c r="X31" s="20">
        <f t="shared" ref="X31" si="37">((V31+W31)/10)*100</f>
        <v>20</v>
      </c>
      <c r="Y31" s="43" t="s">
        <v>25</v>
      </c>
      <c r="Z31" s="17">
        <v>0</v>
      </c>
      <c r="AA31" s="15">
        <v>1</v>
      </c>
      <c r="AB31" s="20">
        <f t="shared" si="31"/>
        <v>10</v>
      </c>
      <c r="AC31" s="17">
        <v>0</v>
      </c>
      <c r="AD31" s="17">
        <v>0</v>
      </c>
      <c r="AE31" s="18">
        <v>0</v>
      </c>
      <c r="AF31" s="20">
        <f t="shared" ref="AF31" si="38">((AE31+AD31+AC31)/15)*100</f>
        <v>0</v>
      </c>
      <c r="AG31" s="57">
        <v>0</v>
      </c>
      <c r="AH31" s="14">
        <v>1</v>
      </c>
      <c r="AI31" s="88">
        <v>1</v>
      </c>
      <c r="AJ31" s="47">
        <f t="shared" ref="AJ31" si="39">((AI31+AH31+AG31)/15)*100</f>
        <v>13.333333333333334</v>
      </c>
      <c r="AL31" s="42" t="s">
        <v>25</v>
      </c>
      <c r="AM31" s="14">
        <v>2</v>
      </c>
      <c r="AN31" s="15">
        <v>0</v>
      </c>
      <c r="AO31" s="20">
        <f t="shared" si="34"/>
        <v>20</v>
      </c>
      <c r="AP31" s="43" t="s">
        <v>25</v>
      </c>
      <c r="AQ31" s="17">
        <v>0</v>
      </c>
      <c r="AR31" s="15">
        <v>1</v>
      </c>
      <c r="AS31" s="20">
        <f t="shared" si="35"/>
        <v>10</v>
      </c>
    </row>
    <row r="32" spans="1:46" x14ac:dyDescent="0.2">
      <c r="A32" s="39" t="s">
        <v>52</v>
      </c>
      <c r="B32" s="56">
        <v>44846</v>
      </c>
      <c r="C32" s="36">
        <v>26</v>
      </c>
      <c r="D32" s="62" t="s">
        <v>25</v>
      </c>
      <c r="E32" s="14">
        <v>3</v>
      </c>
      <c r="F32" s="15">
        <v>5</v>
      </c>
      <c r="G32" s="63" t="s">
        <v>25</v>
      </c>
      <c r="H32" s="14">
        <v>5</v>
      </c>
      <c r="I32" s="15">
        <v>4</v>
      </c>
      <c r="J32" s="14">
        <v>5</v>
      </c>
      <c r="K32" s="14">
        <v>5</v>
      </c>
      <c r="L32" s="15">
        <v>5</v>
      </c>
      <c r="M32" s="14">
        <v>5</v>
      </c>
      <c r="N32" s="14">
        <v>4</v>
      </c>
      <c r="O32" s="16">
        <v>4</v>
      </c>
      <c r="R32" s="39" t="str">
        <f t="shared" ref="R32" si="40">A32</f>
        <v>11.16a</v>
      </c>
      <c r="S32" s="11">
        <f t="shared" ref="S32" si="41">B32</f>
        <v>44846</v>
      </c>
      <c r="T32" s="36">
        <v>26</v>
      </c>
      <c r="U32" s="42" t="s">
        <v>25</v>
      </c>
      <c r="V32" s="14">
        <v>2</v>
      </c>
      <c r="W32" s="15">
        <v>0</v>
      </c>
      <c r="X32" s="20">
        <f t="shared" ref="X32" si="42">((V32+W32)/10)*100</f>
        <v>20</v>
      </c>
      <c r="Y32" s="43" t="s">
        <v>25</v>
      </c>
      <c r="Z32" s="14">
        <v>0</v>
      </c>
      <c r="AA32" s="15">
        <v>1</v>
      </c>
      <c r="AB32" s="20">
        <f t="shared" ref="AB32" si="43">((AA32+Z32)/10)*100</f>
        <v>10</v>
      </c>
      <c r="AC32" s="14">
        <v>0</v>
      </c>
      <c r="AD32" s="14">
        <v>0</v>
      </c>
      <c r="AE32" s="15">
        <v>0</v>
      </c>
      <c r="AF32" s="20">
        <f t="shared" ref="AF32" si="44">((AE32+AD32+AC32)/15)*100</f>
        <v>0</v>
      </c>
      <c r="AG32" s="57">
        <v>0</v>
      </c>
      <c r="AH32" s="14">
        <v>1</v>
      </c>
      <c r="AI32" s="88">
        <v>1</v>
      </c>
      <c r="AJ32" s="47">
        <f t="shared" ref="AJ32" si="45">((AI32+AH32+AG32)/15)*100</f>
        <v>13.333333333333334</v>
      </c>
      <c r="AL32" s="42" t="s">
        <v>25</v>
      </c>
      <c r="AM32" s="14">
        <v>2</v>
      </c>
      <c r="AN32" s="15">
        <v>0</v>
      </c>
      <c r="AO32" s="20">
        <f t="shared" si="34"/>
        <v>20</v>
      </c>
      <c r="AP32" s="43" t="s">
        <v>25</v>
      </c>
      <c r="AQ32" s="14">
        <v>0</v>
      </c>
      <c r="AR32" s="15">
        <v>1</v>
      </c>
      <c r="AS32" s="20">
        <f t="shared" si="35"/>
        <v>10</v>
      </c>
    </row>
    <row r="33" spans="1:45" x14ac:dyDescent="0.2">
      <c r="A33" s="39" t="s">
        <v>53</v>
      </c>
      <c r="B33" s="56">
        <v>44847</v>
      </c>
      <c r="C33" s="36">
        <v>27</v>
      </c>
      <c r="D33" s="62" t="s">
        <v>25</v>
      </c>
      <c r="E33" s="14">
        <v>3</v>
      </c>
      <c r="F33" s="15">
        <v>5</v>
      </c>
      <c r="G33" s="63" t="s">
        <v>25</v>
      </c>
      <c r="H33" s="14">
        <v>5</v>
      </c>
      <c r="I33" s="18">
        <v>5</v>
      </c>
      <c r="J33" s="14">
        <v>5</v>
      </c>
      <c r="K33" s="14">
        <v>5</v>
      </c>
      <c r="L33" s="15">
        <v>5</v>
      </c>
      <c r="M33" s="14">
        <v>5</v>
      </c>
      <c r="N33" s="14">
        <v>4</v>
      </c>
      <c r="O33" s="16">
        <v>4</v>
      </c>
      <c r="R33" s="39" t="str">
        <f t="shared" ref="R33" si="46">A33</f>
        <v>10.32a</v>
      </c>
      <c r="S33" s="11">
        <f t="shared" ref="S33" si="47">B33</f>
        <v>44847</v>
      </c>
      <c r="T33" s="36">
        <v>27</v>
      </c>
      <c r="U33" s="42" t="s">
        <v>25</v>
      </c>
      <c r="V33" s="14">
        <v>2</v>
      </c>
      <c r="W33" s="15">
        <v>0</v>
      </c>
      <c r="X33" s="20">
        <f t="shared" ref="X33" si="48">((V33+W33)/10)*100</f>
        <v>20</v>
      </c>
      <c r="Y33" s="43" t="s">
        <v>25</v>
      </c>
      <c r="Z33" s="14">
        <v>0</v>
      </c>
      <c r="AA33" s="18">
        <v>0</v>
      </c>
      <c r="AB33" s="20">
        <f t="shared" ref="AB33" si="49">((AA33+Z33)/10)*100</f>
        <v>0</v>
      </c>
      <c r="AC33" s="14">
        <v>0</v>
      </c>
      <c r="AD33" s="14">
        <v>0</v>
      </c>
      <c r="AE33" s="15">
        <v>0</v>
      </c>
      <c r="AF33" s="20">
        <f t="shared" ref="AF33" si="50">((AE33+AD33+AC33)/15)*100</f>
        <v>0</v>
      </c>
      <c r="AG33" s="57">
        <v>0</v>
      </c>
      <c r="AH33" s="14">
        <v>1</v>
      </c>
      <c r="AI33" s="88">
        <v>1</v>
      </c>
      <c r="AJ33" s="47">
        <f t="shared" ref="AJ33" si="51">((AI33+AH33+AG33)/15)*100</f>
        <v>13.333333333333334</v>
      </c>
      <c r="AL33" s="42" t="s">
        <v>25</v>
      </c>
      <c r="AM33" s="14">
        <v>2</v>
      </c>
      <c r="AN33" s="15">
        <v>0</v>
      </c>
      <c r="AO33" s="20">
        <f t="shared" si="34"/>
        <v>20</v>
      </c>
      <c r="AP33" s="43" t="s">
        <v>25</v>
      </c>
      <c r="AQ33" s="14">
        <v>0</v>
      </c>
      <c r="AR33" s="18">
        <v>0</v>
      </c>
      <c r="AS33" s="20">
        <f t="shared" si="35"/>
        <v>0</v>
      </c>
    </row>
    <row r="34" spans="1:45" x14ac:dyDescent="0.2">
      <c r="A34" s="39" t="s">
        <v>54</v>
      </c>
      <c r="B34" s="56">
        <v>44848</v>
      </c>
      <c r="C34" s="36">
        <v>28</v>
      </c>
      <c r="D34" s="62" t="s">
        <v>25</v>
      </c>
      <c r="E34" s="14">
        <v>3</v>
      </c>
      <c r="F34" s="15">
        <v>5</v>
      </c>
      <c r="G34" s="63" t="s">
        <v>25</v>
      </c>
      <c r="H34" s="14">
        <v>5</v>
      </c>
      <c r="I34" s="15">
        <v>5</v>
      </c>
      <c r="J34" s="14">
        <v>5</v>
      </c>
      <c r="K34" s="14">
        <v>5</v>
      </c>
      <c r="L34" s="15">
        <v>5</v>
      </c>
      <c r="M34" s="14">
        <v>5</v>
      </c>
      <c r="N34" s="14">
        <v>4</v>
      </c>
      <c r="O34" s="16">
        <v>4</v>
      </c>
      <c r="R34" s="39" t="str">
        <f t="shared" ref="R34" si="52">A34</f>
        <v>12.18p</v>
      </c>
      <c r="S34" s="11">
        <f t="shared" ref="S34" si="53">B34</f>
        <v>44848</v>
      </c>
      <c r="T34" s="36">
        <v>28</v>
      </c>
      <c r="U34" s="42" t="s">
        <v>25</v>
      </c>
      <c r="V34" s="14">
        <v>2</v>
      </c>
      <c r="W34" s="15">
        <v>0</v>
      </c>
      <c r="X34" s="20">
        <f t="shared" ref="X34" si="54">((V34+W34)/10)*100</f>
        <v>20</v>
      </c>
      <c r="Y34" s="43" t="s">
        <v>25</v>
      </c>
      <c r="Z34" s="14">
        <v>0</v>
      </c>
      <c r="AA34" s="15">
        <v>0</v>
      </c>
      <c r="AB34" s="20">
        <f t="shared" ref="AB34" si="55">((AA34+Z34)/10)*100</f>
        <v>0</v>
      </c>
      <c r="AC34" s="14">
        <v>0</v>
      </c>
      <c r="AD34" s="14">
        <v>0</v>
      </c>
      <c r="AE34" s="15">
        <v>0</v>
      </c>
      <c r="AF34" s="20">
        <f t="shared" ref="AF34" si="56">((AE34+AD34+AC34)/15)*100</f>
        <v>0</v>
      </c>
      <c r="AG34" s="57">
        <v>0</v>
      </c>
      <c r="AH34" s="14">
        <v>1</v>
      </c>
      <c r="AI34" s="88">
        <v>1</v>
      </c>
      <c r="AJ34" s="47">
        <f t="shared" ref="AJ34" si="57">((AI34+AH34+AG34)/15)*100</f>
        <v>13.333333333333334</v>
      </c>
      <c r="AL34" s="42" t="s">
        <v>25</v>
      </c>
      <c r="AM34" s="14">
        <v>2</v>
      </c>
      <c r="AN34" s="15">
        <v>0</v>
      </c>
      <c r="AO34" s="20">
        <f t="shared" si="34"/>
        <v>20</v>
      </c>
      <c r="AP34" s="43" t="s">
        <v>25</v>
      </c>
      <c r="AQ34" s="14">
        <v>0</v>
      </c>
      <c r="AR34" s="15">
        <v>0</v>
      </c>
      <c r="AS34" s="20">
        <f t="shared" si="35"/>
        <v>0</v>
      </c>
    </row>
    <row r="35" spans="1:45" x14ac:dyDescent="0.2">
      <c r="C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45" x14ac:dyDescent="0.2">
      <c r="C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45" x14ac:dyDescent="0.2">
      <c r="C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45" x14ac:dyDescent="0.2">
      <c r="R38" t="s">
        <v>55</v>
      </c>
    </row>
    <row r="40" spans="1:45" ht="17" thickBot="1" x14ac:dyDescent="0.25">
      <c r="R40" t="s">
        <v>56</v>
      </c>
    </row>
    <row r="41" spans="1:45" ht="17" thickBot="1" x14ac:dyDescent="0.25">
      <c r="R41" s="102" t="s">
        <v>2</v>
      </c>
      <c r="S41" s="105" t="s">
        <v>3</v>
      </c>
      <c r="T41" s="99" t="s">
        <v>4</v>
      </c>
      <c r="U41" s="108" t="s">
        <v>6</v>
      </c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12"/>
      <c r="AJ41" s="110"/>
    </row>
    <row r="42" spans="1:45" x14ac:dyDescent="0.2">
      <c r="R42" s="103"/>
      <c r="S42" s="106"/>
      <c r="T42" s="100"/>
      <c r="U42" s="111" t="s">
        <v>8</v>
      </c>
      <c r="V42" s="92"/>
      <c r="W42" s="93"/>
      <c r="X42" s="94"/>
      <c r="Y42" s="91" t="s">
        <v>9</v>
      </c>
      <c r="Z42" s="92"/>
      <c r="AA42" s="93"/>
      <c r="AB42" s="94"/>
      <c r="AC42" s="91" t="s">
        <v>10</v>
      </c>
      <c r="AD42" s="92"/>
      <c r="AE42" s="93"/>
      <c r="AF42" s="94"/>
      <c r="AG42" s="91" t="s">
        <v>11</v>
      </c>
      <c r="AH42" s="92"/>
      <c r="AI42" s="93"/>
      <c r="AJ42" s="95"/>
    </row>
    <row r="43" spans="1:45" ht="17" thickBot="1" x14ac:dyDescent="0.25">
      <c r="R43" s="104"/>
      <c r="S43" s="107"/>
      <c r="T43" s="101"/>
      <c r="U43" s="12" t="s">
        <v>12</v>
      </c>
      <c r="V43" s="3" t="s">
        <v>13</v>
      </c>
      <c r="W43" s="46" t="s">
        <v>14</v>
      </c>
      <c r="X43" s="48" t="s">
        <v>24</v>
      </c>
      <c r="Y43" s="5" t="s">
        <v>15</v>
      </c>
      <c r="Z43" s="3" t="s">
        <v>16</v>
      </c>
      <c r="AA43" s="46" t="s">
        <v>17</v>
      </c>
      <c r="AB43" s="48" t="s">
        <v>24</v>
      </c>
      <c r="AC43" s="5" t="s">
        <v>18</v>
      </c>
      <c r="AD43" s="3" t="s">
        <v>19</v>
      </c>
      <c r="AE43" s="46" t="s">
        <v>20</v>
      </c>
      <c r="AF43" s="48" t="s">
        <v>24</v>
      </c>
      <c r="AG43" s="5" t="s">
        <v>21</v>
      </c>
      <c r="AH43" s="3" t="s">
        <v>22</v>
      </c>
      <c r="AI43" s="46" t="s">
        <v>23</v>
      </c>
      <c r="AJ43" s="49" t="s">
        <v>24</v>
      </c>
    </row>
    <row r="44" spans="1:45" x14ac:dyDescent="0.2">
      <c r="R44" s="38" t="s">
        <v>25</v>
      </c>
      <c r="S44" s="10">
        <v>44820</v>
      </c>
      <c r="T44" s="37">
        <v>0</v>
      </c>
      <c r="U44" s="51" t="s">
        <v>26</v>
      </c>
      <c r="V44" s="52"/>
      <c r="W44" s="52"/>
      <c r="X44" s="53">
        <v>15</v>
      </c>
      <c r="Y44" s="53"/>
      <c r="Z44" s="53"/>
      <c r="AA44" s="53"/>
      <c r="AB44" s="53">
        <f>Y45+Z45+AA45</f>
        <v>10</v>
      </c>
      <c r="AC44" s="53"/>
      <c r="AD44" s="53"/>
      <c r="AE44" s="53"/>
      <c r="AF44" s="53">
        <f>AC45+AD45+AE45</f>
        <v>14</v>
      </c>
      <c r="AG44" s="53"/>
      <c r="AH44" s="53"/>
      <c r="AI44" s="53"/>
      <c r="AJ44" s="53">
        <f>AG45+AH45+AI45</f>
        <v>11</v>
      </c>
    </row>
    <row r="45" spans="1:45" x14ac:dyDescent="0.2">
      <c r="R45" s="39" t="s">
        <v>27</v>
      </c>
      <c r="S45" s="11">
        <v>44821</v>
      </c>
      <c r="T45" s="25">
        <v>1</v>
      </c>
      <c r="U45" s="24">
        <v>5</v>
      </c>
      <c r="V45" s="19">
        <v>5</v>
      </c>
      <c r="W45" s="20">
        <v>5</v>
      </c>
      <c r="X45" s="20">
        <f>((V45+W45+U45)/15)*100</f>
        <v>100</v>
      </c>
      <c r="Y45" s="21">
        <v>4</v>
      </c>
      <c r="Z45" s="21">
        <v>3</v>
      </c>
      <c r="AA45" s="22">
        <v>3</v>
      </c>
      <c r="AB45" s="20">
        <f>((Z45+AA45+Y45)/10)*100</f>
        <v>100</v>
      </c>
      <c r="AC45" s="21">
        <v>4</v>
      </c>
      <c r="AD45" s="19">
        <v>5</v>
      </c>
      <c r="AE45" s="20">
        <v>5</v>
      </c>
      <c r="AF45" s="20">
        <f>((AD45+AE45+AC45)/14)*100</f>
        <v>100</v>
      </c>
      <c r="AG45" s="19">
        <v>5</v>
      </c>
      <c r="AH45" s="21">
        <v>3</v>
      </c>
      <c r="AI45" s="18">
        <v>3</v>
      </c>
      <c r="AJ45" s="20">
        <f>((AH45+AI45+AG45)/11)*100</f>
        <v>100</v>
      </c>
    </row>
    <row r="46" spans="1:45" x14ac:dyDescent="0.2">
      <c r="R46" s="39" t="s">
        <v>28</v>
      </c>
      <c r="S46" s="11">
        <v>44822</v>
      </c>
      <c r="T46" s="36">
        <v>2</v>
      </c>
      <c r="U46" s="13">
        <v>5</v>
      </c>
      <c r="V46" s="14">
        <v>5</v>
      </c>
      <c r="W46" s="15">
        <v>5</v>
      </c>
      <c r="X46" s="20">
        <f>((V46+W46+U46)/X44)*100</f>
        <v>100</v>
      </c>
      <c r="Y46" s="14">
        <v>4</v>
      </c>
      <c r="Z46" s="14">
        <v>3</v>
      </c>
      <c r="AA46" s="15">
        <v>3</v>
      </c>
      <c r="AB46" s="20">
        <f t="shared" ref="AB46:AB52" si="58">((Z46+AA46+Y46)/10)*100</f>
        <v>100</v>
      </c>
      <c r="AC46" s="14">
        <v>4</v>
      </c>
      <c r="AD46" s="14">
        <v>5</v>
      </c>
      <c r="AE46" s="18">
        <v>3</v>
      </c>
      <c r="AF46" s="20">
        <f t="shared" ref="AF46:AF62" si="59">((AD46+AE46+AC46)/14)*100</f>
        <v>85.714285714285708</v>
      </c>
      <c r="AG46" s="14">
        <v>5</v>
      </c>
      <c r="AH46" s="14">
        <v>3</v>
      </c>
      <c r="AI46" s="15">
        <v>3</v>
      </c>
      <c r="AJ46" s="20">
        <f t="shared" ref="AJ46:AJ63" si="60">((AH46+AI46+AG46)/11)*100</f>
        <v>100</v>
      </c>
    </row>
    <row r="47" spans="1:45" x14ac:dyDescent="0.2">
      <c r="R47" s="39" t="s">
        <v>29</v>
      </c>
      <c r="S47" s="11">
        <v>44823</v>
      </c>
      <c r="T47" s="36">
        <v>3</v>
      </c>
      <c r="U47" s="13">
        <v>5</v>
      </c>
      <c r="V47" s="14">
        <v>5</v>
      </c>
      <c r="W47" s="15">
        <v>5</v>
      </c>
      <c r="X47" s="20">
        <f>((V47+W47+U47)/X44)*100</f>
        <v>100</v>
      </c>
      <c r="Y47" s="14">
        <v>4</v>
      </c>
      <c r="Z47" s="14">
        <v>3</v>
      </c>
      <c r="AA47" s="15">
        <v>3</v>
      </c>
      <c r="AB47" s="20">
        <f t="shared" si="58"/>
        <v>100</v>
      </c>
      <c r="AC47" s="14">
        <v>4</v>
      </c>
      <c r="AD47" s="14">
        <v>5</v>
      </c>
      <c r="AE47" s="15">
        <v>3</v>
      </c>
      <c r="AF47" s="20">
        <f t="shared" si="59"/>
        <v>85.714285714285708</v>
      </c>
      <c r="AG47" s="14">
        <v>5</v>
      </c>
      <c r="AH47" s="14">
        <v>3</v>
      </c>
      <c r="AI47" s="15">
        <v>3</v>
      </c>
      <c r="AJ47" s="20">
        <f t="shared" si="60"/>
        <v>100</v>
      </c>
    </row>
    <row r="48" spans="1:45" x14ac:dyDescent="0.2">
      <c r="R48" s="39" t="s">
        <v>30</v>
      </c>
      <c r="S48" s="11">
        <v>44824</v>
      </c>
      <c r="T48" s="36">
        <v>4</v>
      </c>
      <c r="U48" s="13">
        <v>5</v>
      </c>
      <c r="V48" s="14">
        <v>5</v>
      </c>
      <c r="W48" s="15">
        <v>5</v>
      </c>
      <c r="X48" s="20">
        <f>((V48+W48+U48)/X44)*100</f>
        <v>100</v>
      </c>
      <c r="Y48" s="14">
        <v>4</v>
      </c>
      <c r="Z48" s="14">
        <v>3</v>
      </c>
      <c r="AA48" s="15">
        <v>3</v>
      </c>
      <c r="AB48" s="20">
        <f t="shared" si="58"/>
        <v>100</v>
      </c>
      <c r="AC48" s="14">
        <v>4</v>
      </c>
      <c r="AD48" s="17">
        <v>4</v>
      </c>
      <c r="AE48" s="15">
        <v>3</v>
      </c>
      <c r="AF48" s="20">
        <f t="shared" si="59"/>
        <v>78.571428571428569</v>
      </c>
      <c r="AG48" s="14">
        <v>5</v>
      </c>
      <c r="AH48" s="14">
        <v>3</v>
      </c>
      <c r="AI48" s="15">
        <v>3</v>
      </c>
      <c r="AJ48" s="20">
        <f t="shared" si="60"/>
        <v>100</v>
      </c>
    </row>
    <row r="49" spans="18:36" x14ac:dyDescent="0.2">
      <c r="R49" s="39" t="s">
        <v>31</v>
      </c>
      <c r="S49" s="11">
        <v>44825</v>
      </c>
      <c r="T49" s="36">
        <v>5</v>
      </c>
      <c r="U49" s="13">
        <v>5</v>
      </c>
      <c r="V49" s="14">
        <v>5</v>
      </c>
      <c r="W49" s="15">
        <v>5</v>
      </c>
      <c r="X49" s="20">
        <f>((V49+W49+U49)/X44)*100</f>
        <v>100</v>
      </c>
      <c r="Y49" s="14">
        <v>4</v>
      </c>
      <c r="Z49" s="14">
        <v>3</v>
      </c>
      <c r="AA49" s="15">
        <v>3</v>
      </c>
      <c r="AB49" s="20">
        <f t="shared" si="58"/>
        <v>100</v>
      </c>
      <c r="AC49" s="14">
        <v>4</v>
      </c>
      <c r="AD49" s="14">
        <v>4</v>
      </c>
      <c r="AE49" s="15">
        <v>3</v>
      </c>
      <c r="AF49" s="20">
        <f t="shared" si="59"/>
        <v>78.571428571428569</v>
      </c>
      <c r="AG49" s="17">
        <v>4</v>
      </c>
      <c r="AH49" s="14">
        <v>3</v>
      </c>
      <c r="AI49" s="15">
        <v>3</v>
      </c>
      <c r="AJ49" s="20">
        <f t="shared" si="60"/>
        <v>90.909090909090907</v>
      </c>
    </row>
    <row r="50" spans="18:36" x14ac:dyDescent="0.2">
      <c r="R50" s="39" t="s">
        <v>32</v>
      </c>
      <c r="S50" s="11">
        <v>44826</v>
      </c>
      <c r="T50" s="36">
        <v>6</v>
      </c>
      <c r="U50" s="42">
        <v>5</v>
      </c>
      <c r="V50" s="14">
        <v>5</v>
      </c>
      <c r="W50" s="15">
        <v>5</v>
      </c>
      <c r="X50" s="20">
        <f>((V50+W50+U50)/X44)*100</f>
        <v>100</v>
      </c>
      <c r="Y50" s="43">
        <v>4</v>
      </c>
      <c r="Z50" s="14">
        <v>3</v>
      </c>
      <c r="AA50" s="15">
        <v>3</v>
      </c>
      <c r="AB50" s="20">
        <f t="shared" si="58"/>
        <v>100</v>
      </c>
      <c r="AC50" s="14">
        <v>4</v>
      </c>
      <c r="AD50" s="14">
        <v>4</v>
      </c>
      <c r="AE50" s="15">
        <v>3</v>
      </c>
      <c r="AF50" s="20">
        <f t="shared" si="59"/>
        <v>78.571428571428569</v>
      </c>
      <c r="AG50" s="14">
        <v>4</v>
      </c>
      <c r="AH50" s="14">
        <v>3</v>
      </c>
      <c r="AI50" s="15">
        <v>3</v>
      </c>
      <c r="AJ50" s="20">
        <f t="shared" si="60"/>
        <v>90.909090909090907</v>
      </c>
    </row>
    <row r="51" spans="18:36" x14ac:dyDescent="0.2">
      <c r="R51" s="39" t="s">
        <v>34</v>
      </c>
      <c r="S51" s="11">
        <v>44827</v>
      </c>
      <c r="T51" s="25">
        <v>7</v>
      </c>
      <c r="U51" s="13">
        <v>5</v>
      </c>
      <c r="V51" s="14">
        <v>5</v>
      </c>
      <c r="W51" s="15">
        <v>5</v>
      </c>
      <c r="X51" s="20">
        <f>((V51+W51+U51)/X44)*100</f>
        <v>100</v>
      </c>
      <c r="Y51" s="14">
        <v>4</v>
      </c>
      <c r="Z51" s="14">
        <v>3</v>
      </c>
      <c r="AA51" s="18">
        <v>2</v>
      </c>
      <c r="AB51" s="20">
        <f t="shared" si="58"/>
        <v>90</v>
      </c>
      <c r="AC51" s="14">
        <v>4</v>
      </c>
      <c r="AD51" s="14">
        <v>4</v>
      </c>
      <c r="AE51" s="15">
        <v>3</v>
      </c>
      <c r="AF51" s="20">
        <f t="shared" si="59"/>
        <v>78.571428571428569</v>
      </c>
      <c r="AG51" s="14">
        <v>4</v>
      </c>
      <c r="AH51" s="14">
        <v>3</v>
      </c>
      <c r="AI51" s="15">
        <v>3</v>
      </c>
      <c r="AJ51" s="20">
        <f t="shared" si="60"/>
        <v>90.909090909090907</v>
      </c>
    </row>
    <row r="52" spans="18:36" x14ac:dyDescent="0.2">
      <c r="R52" s="39" t="s">
        <v>35</v>
      </c>
      <c r="S52" s="11">
        <v>44828</v>
      </c>
      <c r="T52" s="36">
        <v>8</v>
      </c>
      <c r="U52" s="13">
        <v>5</v>
      </c>
      <c r="V52" s="17">
        <v>4</v>
      </c>
      <c r="W52" s="18">
        <v>4</v>
      </c>
      <c r="X52" s="20">
        <f>((V52+W52+U52)/X44)*100</f>
        <v>86.666666666666671</v>
      </c>
      <c r="Y52" s="14">
        <v>4</v>
      </c>
      <c r="Z52" s="14">
        <v>3</v>
      </c>
      <c r="AA52" s="15">
        <v>2</v>
      </c>
      <c r="AB52" s="20">
        <f t="shared" si="58"/>
        <v>90</v>
      </c>
      <c r="AC52" s="14">
        <v>4</v>
      </c>
      <c r="AD52" s="14">
        <v>4</v>
      </c>
      <c r="AE52" s="15">
        <v>3</v>
      </c>
      <c r="AF52" s="20">
        <f t="shared" si="59"/>
        <v>78.571428571428569</v>
      </c>
      <c r="AG52" s="14">
        <v>4</v>
      </c>
      <c r="AH52" s="14">
        <v>3</v>
      </c>
      <c r="AI52" s="15">
        <v>3</v>
      </c>
      <c r="AJ52" s="20">
        <f t="shared" si="60"/>
        <v>90.909090909090907</v>
      </c>
    </row>
    <row r="53" spans="18:36" x14ac:dyDescent="0.2">
      <c r="R53" s="39" t="s">
        <v>36</v>
      </c>
      <c r="S53" s="11">
        <v>44829</v>
      </c>
      <c r="T53" s="36">
        <v>9</v>
      </c>
      <c r="U53" s="42" t="s">
        <v>25</v>
      </c>
      <c r="V53" s="14">
        <v>4</v>
      </c>
      <c r="W53" s="15">
        <v>4</v>
      </c>
      <c r="X53" s="20">
        <v>86.7</v>
      </c>
      <c r="Y53" s="43" t="s">
        <v>25</v>
      </c>
      <c r="Z53" s="14">
        <v>3</v>
      </c>
      <c r="AA53" s="15">
        <v>2</v>
      </c>
      <c r="AB53" s="20">
        <v>90</v>
      </c>
      <c r="AC53" s="14">
        <v>4</v>
      </c>
      <c r="AD53" s="14">
        <v>4</v>
      </c>
      <c r="AE53" s="15">
        <v>3</v>
      </c>
      <c r="AF53" s="20">
        <f t="shared" si="59"/>
        <v>78.571428571428569</v>
      </c>
      <c r="AG53" s="14">
        <v>4</v>
      </c>
      <c r="AH53" s="14">
        <v>3</v>
      </c>
      <c r="AI53" s="15">
        <v>3</v>
      </c>
      <c r="AJ53" s="20">
        <f t="shared" si="60"/>
        <v>90.909090909090907</v>
      </c>
    </row>
    <row r="54" spans="18:36" x14ac:dyDescent="0.2">
      <c r="R54" s="39" t="s">
        <v>37</v>
      </c>
      <c r="S54" s="11">
        <v>44830</v>
      </c>
      <c r="T54" s="36">
        <v>10</v>
      </c>
      <c r="U54" s="42" t="s">
        <v>25</v>
      </c>
      <c r="V54" s="14">
        <v>4</v>
      </c>
      <c r="W54" s="15">
        <v>4</v>
      </c>
      <c r="X54" s="20">
        <v>86.7</v>
      </c>
      <c r="Y54" s="43" t="s">
        <v>25</v>
      </c>
      <c r="Z54" s="14">
        <v>3</v>
      </c>
      <c r="AA54" s="15">
        <v>2</v>
      </c>
      <c r="AB54" s="20">
        <v>90</v>
      </c>
      <c r="AC54" s="14">
        <v>4</v>
      </c>
      <c r="AD54" s="17">
        <v>3</v>
      </c>
      <c r="AE54" s="15">
        <v>3</v>
      </c>
      <c r="AF54" s="20">
        <f t="shared" si="59"/>
        <v>71.428571428571431</v>
      </c>
      <c r="AG54" s="14">
        <v>4</v>
      </c>
      <c r="AH54" s="14">
        <v>3</v>
      </c>
      <c r="AI54" s="15">
        <v>3</v>
      </c>
      <c r="AJ54" s="20">
        <f t="shared" si="60"/>
        <v>90.909090909090907</v>
      </c>
    </row>
    <row r="55" spans="18:36" x14ac:dyDescent="0.2">
      <c r="R55" s="39" t="str">
        <f t="shared" ref="R55:R72" si="61">A17</f>
        <v>10.09a</v>
      </c>
      <c r="S55" s="11">
        <v>44831</v>
      </c>
      <c r="T55" s="36">
        <v>11</v>
      </c>
      <c r="U55" s="42" t="s">
        <v>25</v>
      </c>
      <c r="V55" s="14">
        <v>4</v>
      </c>
      <c r="W55" s="15">
        <v>4</v>
      </c>
      <c r="X55" s="20">
        <v>86.7</v>
      </c>
      <c r="Y55" s="43" t="s">
        <v>25</v>
      </c>
      <c r="Z55" s="14">
        <v>3</v>
      </c>
      <c r="AA55" s="15">
        <v>2</v>
      </c>
      <c r="AB55" s="20">
        <v>90</v>
      </c>
      <c r="AC55" s="14">
        <v>4</v>
      </c>
      <c r="AD55" s="14">
        <v>3</v>
      </c>
      <c r="AE55" s="15">
        <v>3</v>
      </c>
      <c r="AF55" s="20">
        <f t="shared" si="59"/>
        <v>71.428571428571431</v>
      </c>
      <c r="AG55" s="14">
        <v>4</v>
      </c>
      <c r="AH55" s="14">
        <v>3</v>
      </c>
      <c r="AI55" s="15">
        <v>3</v>
      </c>
      <c r="AJ55" s="20">
        <f t="shared" si="60"/>
        <v>90.909090909090907</v>
      </c>
    </row>
    <row r="56" spans="18:36" x14ac:dyDescent="0.2">
      <c r="R56" s="39" t="str">
        <f t="shared" si="61"/>
        <v>11.11a</v>
      </c>
      <c r="S56" s="11">
        <v>44832</v>
      </c>
      <c r="T56" s="36">
        <v>12</v>
      </c>
      <c r="U56" s="42" t="s">
        <v>25</v>
      </c>
      <c r="V56" s="14">
        <v>4</v>
      </c>
      <c r="W56" s="18">
        <v>2</v>
      </c>
      <c r="X56" s="64">
        <f>86.7-((2/8)*100)</f>
        <v>61.7</v>
      </c>
      <c r="Y56" s="43" t="s">
        <v>25</v>
      </c>
      <c r="Z56" s="14">
        <v>3</v>
      </c>
      <c r="AA56" s="15">
        <v>2</v>
      </c>
      <c r="AB56" s="20">
        <v>90</v>
      </c>
      <c r="AC56" s="17">
        <v>3</v>
      </c>
      <c r="AD56" s="14">
        <v>3</v>
      </c>
      <c r="AE56" s="15">
        <v>3</v>
      </c>
      <c r="AF56" s="20">
        <f t="shared" si="59"/>
        <v>64.285714285714292</v>
      </c>
      <c r="AG56" s="14">
        <v>4</v>
      </c>
      <c r="AH56" s="17">
        <v>2</v>
      </c>
      <c r="AI56" s="18">
        <v>2</v>
      </c>
      <c r="AJ56" s="20">
        <f t="shared" si="60"/>
        <v>72.727272727272734</v>
      </c>
    </row>
    <row r="57" spans="18:36" x14ac:dyDescent="0.2">
      <c r="R57" s="39" t="str">
        <f t="shared" si="61"/>
        <v>12.06p</v>
      </c>
      <c r="S57" s="11">
        <v>44833</v>
      </c>
      <c r="T57" s="36">
        <v>13</v>
      </c>
      <c r="U57" s="42" t="s">
        <v>25</v>
      </c>
      <c r="V57" s="14">
        <v>4</v>
      </c>
      <c r="W57" s="18">
        <v>1</v>
      </c>
      <c r="X57" s="59">
        <f>X56-((1/8)*100)</f>
        <v>49.2</v>
      </c>
      <c r="Y57" s="43" t="s">
        <v>25</v>
      </c>
      <c r="Z57" s="14">
        <v>3</v>
      </c>
      <c r="AA57" s="15">
        <v>2</v>
      </c>
      <c r="AB57" s="20">
        <v>90</v>
      </c>
      <c r="AC57" s="14">
        <v>3</v>
      </c>
      <c r="AD57" s="14">
        <v>3</v>
      </c>
      <c r="AE57" s="18">
        <v>2</v>
      </c>
      <c r="AF57" s="20">
        <f t="shared" si="59"/>
        <v>57.142857142857139</v>
      </c>
      <c r="AG57" s="14">
        <v>4</v>
      </c>
      <c r="AH57" s="14">
        <v>2</v>
      </c>
      <c r="AI57" s="15">
        <v>2</v>
      </c>
      <c r="AJ57" s="20">
        <f t="shared" si="60"/>
        <v>72.727272727272734</v>
      </c>
    </row>
    <row r="58" spans="18:36" x14ac:dyDescent="0.2">
      <c r="R58" s="39" t="str">
        <f t="shared" si="61"/>
        <v>10.22a</v>
      </c>
      <c r="S58" s="11">
        <v>44834</v>
      </c>
      <c r="T58" s="36">
        <v>14</v>
      </c>
      <c r="U58" s="42" t="s">
        <v>25</v>
      </c>
      <c r="V58" s="14">
        <v>4</v>
      </c>
      <c r="W58" s="15">
        <v>1</v>
      </c>
      <c r="X58" s="20">
        <v>49.2</v>
      </c>
      <c r="Y58" s="43" t="s">
        <v>25</v>
      </c>
      <c r="Z58" s="17">
        <v>2</v>
      </c>
      <c r="AA58" s="15">
        <v>2</v>
      </c>
      <c r="AB58" s="64">
        <f>AB57-((1/5)*100)</f>
        <v>70</v>
      </c>
      <c r="AC58" s="57">
        <v>3</v>
      </c>
      <c r="AD58" s="17">
        <v>2</v>
      </c>
      <c r="AE58" s="15">
        <v>2</v>
      </c>
      <c r="AF58" s="59">
        <f t="shared" si="59"/>
        <v>50</v>
      </c>
      <c r="AG58" s="14">
        <v>4</v>
      </c>
      <c r="AH58" s="17">
        <v>1</v>
      </c>
      <c r="AI58" s="15">
        <v>2</v>
      </c>
      <c r="AJ58" s="20">
        <f t="shared" si="60"/>
        <v>63.636363636363633</v>
      </c>
    </row>
    <row r="59" spans="18:36" x14ac:dyDescent="0.2">
      <c r="R59" s="39" t="str">
        <f t="shared" si="61"/>
        <v>2.35p</v>
      </c>
      <c r="S59" s="11">
        <v>44835</v>
      </c>
      <c r="T59" s="36">
        <v>15</v>
      </c>
      <c r="U59" s="42" t="s">
        <v>25</v>
      </c>
      <c r="V59" s="14">
        <v>4</v>
      </c>
      <c r="W59" s="15">
        <v>1</v>
      </c>
      <c r="X59" s="20">
        <v>49.2</v>
      </c>
      <c r="Y59" s="43" t="s">
        <v>25</v>
      </c>
      <c r="Z59" s="14">
        <v>2</v>
      </c>
      <c r="AA59" s="15">
        <v>2</v>
      </c>
      <c r="AB59" s="20">
        <v>70</v>
      </c>
      <c r="AC59" s="57">
        <v>3</v>
      </c>
      <c r="AD59" s="14">
        <v>2</v>
      </c>
      <c r="AE59" s="15">
        <v>2</v>
      </c>
      <c r="AF59" s="20">
        <f t="shared" si="59"/>
        <v>50</v>
      </c>
      <c r="AG59" s="14">
        <v>4</v>
      </c>
      <c r="AH59" s="57">
        <v>1</v>
      </c>
      <c r="AI59" s="15">
        <v>2</v>
      </c>
      <c r="AJ59" s="20">
        <f t="shared" si="60"/>
        <v>63.636363636363633</v>
      </c>
    </row>
    <row r="60" spans="18:36" x14ac:dyDescent="0.2">
      <c r="R60" s="39" t="str">
        <f t="shared" si="61"/>
        <v>12.21p</v>
      </c>
      <c r="S60" s="11">
        <v>44836</v>
      </c>
      <c r="T60" s="36">
        <v>16</v>
      </c>
      <c r="U60" s="42" t="s">
        <v>25</v>
      </c>
      <c r="V60" s="14">
        <v>4</v>
      </c>
      <c r="W60" s="15">
        <v>0</v>
      </c>
      <c r="X60" s="20">
        <f>X59-((1/8)*100)</f>
        <v>36.700000000000003</v>
      </c>
      <c r="Y60" s="43" t="s">
        <v>25</v>
      </c>
      <c r="Z60" s="17">
        <v>1</v>
      </c>
      <c r="AA60" s="15">
        <v>2</v>
      </c>
      <c r="AB60" s="59">
        <f>AB59-((1/5)*100)</f>
        <v>50</v>
      </c>
      <c r="AC60" s="57">
        <v>3</v>
      </c>
      <c r="AD60" s="14">
        <v>1</v>
      </c>
      <c r="AE60" s="15">
        <v>2</v>
      </c>
      <c r="AF60" s="20">
        <f t="shared" si="59"/>
        <v>42.857142857142854</v>
      </c>
      <c r="AG60" s="14">
        <v>4</v>
      </c>
      <c r="AH60" s="57">
        <v>1</v>
      </c>
      <c r="AI60" s="15">
        <v>2</v>
      </c>
      <c r="AJ60" s="20">
        <f t="shared" si="60"/>
        <v>63.636363636363633</v>
      </c>
    </row>
    <row r="61" spans="18:36" x14ac:dyDescent="0.2">
      <c r="R61" s="39" t="str">
        <f t="shared" si="61"/>
        <v>10.12a</v>
      </c>
      <c r="S61" s="11">
        <v>44837</v>
      </c>
      <c r="T61" s="36">
        <v>17</v>
      </c>
      <c r="U61" s="42" t="s">
        <v>25</v>
      </c>
      <c r="V61" s="14">
        <v>4</v>
      </c>
      <c r="W61" s="15">
        <v>0</v>
      </c>
      <c r="X61" s="20">
        <v>36.700000000000003</v>
      </c>
      <c r="Y61" s="43" t="s">
        <v>25</v>
      </c>
      <c r="Z61" s="14">
        <v>1</v>
      </c>
      <c r="AA61" s="15">
        <v>2</v>
      </c>
      <c r="AB61" s="20">
        <v>50</v>
      </c>
      <c r="AC61" s="57">
        <v>3</v>
      </c>
      <c r="AD61" s="14">
        <v>1</v>
      </c>
      <c r="AE61" s="15">
        <v>2</v>
      </c>
      <c r="AF61" s="20">
        <f t="shared" si="59"/>
        <v>42.857142857142854</v>
      </c>
      <c r="AG61" s="14">
        <v>4</v>
      </c>
      <c r="AH61" s="57">
        <v>1</v>
      </c>
      <c r="AI61" s="15">
        <v>2</v>
      </c>
      <c r="AJ61" s="20">
        <f t="shared" si="60"/>
        <v>63.636363636363633</v>
      </c>
    </row>
    <row r="62" spans="18:36" x14ac:dyDescent="0.2">
      <c r="R62" s="39" t="str">
        <f t="shared" si="61"/>
        <v>11.04a</v>
      </c>
      <c r="S62" s="11">
        <v>44838</v>
      </c>
      <c r="T62" s="36">
        <v>18</v>
      </c>
      <c r="U62" s="42" t="s">
        <v>25</v>
      </c>
      <c r="V62" s="14">
        <v>4</v>
      </c>
      <c r="W62" s="15">
        <v>0</v>
      </c>
      <c r="X62" s="20">
        <v>36.700000000000003</v>
      </c>
      <c r="Y62" s="43" t="s">
        <v>25</v>
      </c>
      <c r="Z62" s="14">
        <v>1</v>
      </c>
      <c r="AA62" s="15">
        <v>2</v>
      </c>
      <c r="AB62" s="20">
        <v>50</v>
      </c>
      <c r="AC62" s="57">
        <v>3</v>
      </c>
      <c r="AD62" s="14">
        <v>1</v>
      </c>
      <c r="AE62" s="15">
        <v>2</v>
      </c>
      <c r="AF62" s="20">
        <f t="shared" si="59"/>
        <v>42.857142857142854</v>
      </c>
      <c r="AG62" s="17">
        <v>3</v>
      </c>
      <c r="AH62" s="57">
        <v>1</v>
      </c>
      <c r="AI62" s="15">
        <v>2</v>
      </c>
      <c r="AJ62" s="20">
        <f t="shared" si="60"/>
        <v>54.54545454545454</v>
      </c>
    </row>
    <row r="63" spans="18:36" x14ac:dyDescent="0.2">
      <c r="R63" s="39" t="str">
        <f t="shared" si="61"/>
        <v>9.56a</v>
      </c>
      <c r="S63" s="11">
        <v>44839</v>
      </c>
      <c r="T63" s="36">
        <v>19</v>
      </c>
      <c r="U63" s="42" t="s">
        <v>25</v>
      </c>
      <c r="V63" s="14">
        <v>4</v>
      </c>
      <c r="W63" s="15">
        <v>0</v>
      </c>
      <c r="X63" s="20">
        <v>36.700000000000003</v>
      </c>
      <c r="Y63" s="43" t="s">
        <v>25</v>
      </c>
      <c r="Z63" s="14">
        <v>1</v>
      </c>
      <c r="AA63" s="15">
        <v>2</v>
      </c>
      <c r="AB63" s="20">
        <v>50</v>
      </c>
      <c r="AC63" s="57">
        <v>3</v>
      </c>
      <c r="AD63" s="14">
        <v>1</v>
      </c>
      <c r="AE63" s="15">
        <v>2</v>
      </c>
      <c r="AF63" s="20">
        <f t="shared" ref="AF63" si="62">((AD63+AE63+AC63)/14)*100</f>
        <v>42.857142857142854</v>
      </c>
      <c r="AG63" s="17">
        <v>2</v>
      </c>
      <c r="AH63" s="57">
        <v>1</v>
      </c>
      <c r="AI63" s="15">
        <v>2</v>
      </c>
      <c r="AJ63" s="59">
        <f t="shared" si="60"/>
        <v>45.454545454545453</v>
      </c>
    </row>
    <row r="64" spans="18:36" x14ac:dyDescent="0.2">
      <c r="R64" s="39" t="str">
        <f t="shared" si="61"/>
        <v>4.35p</v>
      </c>
      <c r="S64" s="11">
        <v>44840</v>
      </c>
      <c r="T64" s="36">
        <v>20</v>
      </c>
      <c r="U64" s="42" t="s">
        <v>25</v>
      </c>
      <c r="V64" s="14">
        <v>4</v>
      </c>
      <c r="W64" s="15">
        <v>0</v>
      </c>
      <c r="X64" s="20">
        <v>36.700000000000003</v>
      </c>
      <c r="Y64" s="43" t="s">
        <v>25</v>
      </c>
      <c r="Z64" s="14">
        <v>1</v>
      </c>
      <c r="AA64" s="15">
        <v>2</v>
      </c>
      <c r="AB64" s="20">
        <v>50</v>
      </c>
      <c r="AC64" s="17">
        <v>2</v>
      </c>
      <c r="AD64" s="14">
        <v>1</v>
      </c>
      <c r="AE64" s="15">
        <v>2</v>
      </c>
      <c r="AF64" s="20">
        <f t="shared" ref="AF64:AF68" si="63">((AD64+AE64+AC64)/14)*100</f>
        <v>35.714285714285715</v>
      </c>
      <c r="AG64" s="17">
        <v>1</v>
      </c>
      <c r="AH64" s="57">
        <v>1</v>
      </c>
      <c r="AI64" s="15">
        <v>2</v>
      </c>
      <c r="AJ64" s="20">
        <f t="shared" ref="AJ64:AJ68" si="64">((AH64+AI64+AG64)/11)*100</f>
        <v>36.363636363636367</v>
      </c>
    </row>
    <row r="65" spans="18:36" x14ac:dyDescent="0.2">
      <c r="R65" s="39" t="str">
        <f t="shared" si="61"/>
        <v>10.24a</v>
      </c>
      <c r="S65" s="11">
        <v>44841</v>
      </c>
      <c r="T65" s="36">
        <v>21</v>
      </c>
      <c r="U65" s="42" t="s">
        <v>25</v>
      </c>
      <c r="V65" s="14">
        <v>4</v>
      </c>
      <c r="W65" s="15">
        <v>0</v>
      </c>
      <c r="X65" s="20">
        <v>36.700000000000003</v>
      </c>
      <c r="Y65" s="43" t="s">
        <v>25</v>
      </c>
      <c r="Z65" s="14">
        <v>1</v>
      </c>
      <c r="AA65" s="15">
        <v>2</v>
      </c>
      <c r="AB65" s="20">
        <v>50</v>
      </c>
      <c r="AC65" s="17">
        <v>1</v>
      </c>
      <c r="AD65" s="14">
        <v>1</v>
      </c>
      <c r="AE65" s="15">
        <v>2</v>
      </c>
      <c r="AF65" s="20">
        <f t="shared" si="63"/>
        <v>28.571428571428569</v>
      </c>
      <c r="AG65" s="14">
        <v>1</v>
      </c>
      <c r="AH65" s="57">
        <v>1</v>
      </c>
      <c r="AI65" s="15">
        <v>2</v>
      </c>
      <c r="AJ65" s="20">
        <f t="shared" si="64"/>
        <v>36.363636363636367</v>
      </c>
    </row>
    <row r="66" spans="18:36" x14ac:dyDescent="0.2">
      <c r="R66" s="39" t="str">
        <f t="shared" si="61"/>
        <v>3.54p</v>
      </c>
      <c r="S66" s="11">
        <v>44842</v>
      </c>
      <c r="T66" s="36">
        <v>22</v>
      </c>
      <c r="U66" s="42" t="s">
        <v>25</v>
      </c>
      <c r="V66" s="17">
        <v>3</v>
      </c>
      <c r="W66" s="15">
        <v>0</v>
      </c>
      <c r="X66" s="20">
        <f>X65-((1/8)*100)</f>
        <v>24.200000000000003</v>
      </c>
      <c r="Y66" s="43" t="s">
        <v>25</v>
      </c>
      <c r="Z66" s="14">
        <v>1</v>
      </c>
      <c r="AA66" s="15">
        <v>2</v>
      </c>
      <c r="AB66" s="20">
        <v>50</v>
      </c>
      <c r="AC66" s="14">
        <v>1</v>
      </c>
      <c r="AD66" s="14">
        <v>1</v>
      </c>
      <c r="AE66" s="18">
        <v>1</v>
      </c>
      <c r="AF66" s="20">
        <f t="shared" si="63"/>
        <v>21.428571428571427</v>
      </c>
      <c r="AG66" s="14">
        <v>1</v>
      </c>
      <c r="AH66" s="14">
        <v>1</v>
      </c>
      <c r="AI66" s="15">
        <v>2</v>
      </c>
      <c r="AJ66" s="20">
        <f t="shared" si="64"/>
        <v>36.363636363636367</v>
      </c>
    </row>
    <row r="67" spans="18:36" x14ac:dyDescent="0.2">
      <c r="R67" s="39" t="str">
        <f t="shared" si="61"/>
        <v>4.53p</v>
      </c>
      <c r="S67" s="11">
        <v>44843</v>
      </c>
      <c r="T67" s="36">
        <v>23</v>
      </c>
      <c r="U67" s="42" t="s">
        <v>25</v>
      </c>
      <c r="V67" s="17">
        <v>2</v>
      </c>
      <c r="W67" s="15">
        <v>0</v>
      </c>
      <c r="X67" s="20">
        <f>X66-((1/8)*100)</f>
        <v>11.700000000000003</v>
      </c>
      <c r="Y67" s="43" t="s">
        <v>25</v>
      </c>
      <c r="Z67" s="14">
        <v>1</v>
      </c>
      <c r="AA67" s="15">
        <v>2</v>
      </c>
      <c r="AB67" s="20">
        <v>50</v>
      </c>
      <c r="AC67" s="14">
        <v>1</v>
      </c>
      <c r="AD67" s="14">
        <v>1</v>
      </c>
      <c r="AE67" s="15">
        <v>1</v>
      </c>
      <c r="AF67" s="20">
        <f t="shared" si="63"/>
        <v>21.428571428571427</v>
      </c>
      <c r="AG67" s="14">
        <v>1</v>
      </c>
      <c r="AH67" s="14">
        <v>1</v>
      </c>
      <c r="AI67" s="15">
        <v>2</v>
      </c>
      <c r="AJ67" s="20">
        <f t="shared" si="64"/>
        <v>36.363636363636367</v>
      </c>
    </row>
    <row r="68" spans="18:36" x14ac:dyDescent="0.2">
      <c r="R68" s="39" t="str">
        <f t="shared" si="61"/>
        <v>4.01p</v>
      </c>
      <c r="S68" s="11">
        <v>44844</v>
      </c>
      <c r="T68" s="36">
        <v>24</v>
      </c>
      <c r="U68" s="42" t="s">
        <v>25</v>
      </c>
      <c r="V68" s="14">
        <v>2</v>
      </c>
      <c r="W68" s="15">
        <v>0</v>
      </c>
      <c r="X68" s="20">
        <v>11.7</v>
      </c>
      <c r="Y68" s="43" t="s">
        <v>25</v>
      </c>
      <c r="Z68" s="14">
        <v>1</v>
      </c>
      <c r="AA68" s="18">
        <v>1</v>
      </c>
      <c r="AB68" s="20">
        <f>AB67-((1/5)*100)</f>
        <v>30</v>
      </c>
      <c r="AC68" s="14">
        <v>1</v>
      </c>
      <c r="AD68" s="14">
        <v>1</v>
      </c>
      <c r="AE68" s="15">
        <v>1</v>
      </c>
      <c r="AF68" s="20">
        <f t="shared" si="63"/>
        <v>21.428571428571427</v>
      </c>
      <c r="AG68" s="17">
        <v>0</v>
      </c>
      <c r="AH68" s="14">
        <v>1</v>
      </c>
      <c r="AI68" s="18">
        <v>1</v>
      </c>
      <c r="AJ68" s="20">
        <f t="shared" si="64"/>
        <v>18.181818181818183</v>
      </c>
    </row>
    <row r="69" spans="18:36" x14ac:dyDescent="0.2">
      <c r="R69" s="39" t="str">
        <f t="shared" si="61"/>
        <v>10.36a</v>
      </c>
      <c r="S69" s="11">
        <v>44845</v>
      </c>
      <c r="T69" s="36">
        <v>25</v>
      </c>
      <c r="U69" s="42" t="s">
        <v>25</v>
      </c>
      <c r="V69" s="14">
        <v>2</v>
      </c>
      <c r="W69" s="15">
        <v>0</v>
      </c>
      <c r="X69" s="20">
        <v>11.7</v>
      </c>
      <c r="Y69" s="43" t="s">
        <v>25</v>
      </c>
      <c r="Z69" s="17">
        <v>0</v>
      </c>
      <c r="AA69" s="15">
        <v>1</v>
      </c>
      <c r="AB69" s="20">
        <f>AB68-((1/5)*100)</f>
        <v>10</v>
      </c>
      <c r="AC69" s="14">
        <v>0</v>
      </c>
      <c r="AD69" s="14">
        <v>0</v>
      </c>
      <c r="AE69" s="15">
        <v>0</v>
      </c>
      <c r="AF69" s="20">
        <f t="shared" ref="AF69" si="65">((AD69+AE69+AC69)/14)*100</f>
        <v>0</v>
      </c>
      <c r="AG69" s="14">
        <v>0</v>
      </c>
      <c r="AH69" s="14">
        <v>1</v>
      </c>
      <c r="AI69" s="15">
        <v>1</v>
      </c>
      <c r="AJ69" s="20">
        <f t="shared" ref="AJ69" si="66">((AH69+AI69+AG69)/11)*100</f>
        <v>18.181818181818183</v>
      </c>
    </row>
    <row r="70" spans="18:36" x14ac:dyDescent="0.2">
      <c r="R70" s="39" t="str">
        <f t="shared" si="61"/>
        <v>11.16a</v>
      </c>
      <c r="S70" s="11">
        <v>44846</v>
      </c>
      <c r="T70" s="36">
        <v>26</v>
      </c>
      <c r="U70" s="42" t="s">
        <v>25</v>
      </c>
      <c r="V70" s="14">
        <v>2</v>
      </c>
      <c r="W70" s="15">
        <v>0</v>
      </c>
      <c r="X70" s="20">
        <v>11.7</v>
      </c>
      <c r="Y70" s="43" t="s">
        <v>25</v>
      </c>
      <c r="Z70" s="14">
        <v>0</v>
      </c>
      <c r="AA70" s="15">
        <v>1</v>
      </c>
      <c r="AB70" s="20">
        <v>10</v>
      </c>
      <c r="AC70" s="14">
        <v>0</v>
      </c>
      <c r="AD70" s="14">
        <v>0</v>
      </c>
      <c r="AE70" s="15">
        <v>0</v>
      </c>
      <c r="AF70" s="20">
        <f t="shared" ref="AF70" si="67">((AD70+AE70+AC70)/14)*100</f>
        <v>0</v>
      </c>
      <c r="AG70" s="14">
        <v>0</v>
      </c>
      <c r="AH70" s="14">
        <v>1</v>
      </c>
      <c r="AI70" s="15">
        <v>1</v>
      </c>
      <c r="AJ70" s="20">
        <f t="shared" ref="AJ70" si="68">((AH70+AI70+AG70)/11)*100</f>
        <v>18.181818181818183</v>
      </c>
    </row>
    <row r="71" spans="18:36" x14ac:dyDescent="0.2">
      <c r="R71" s="39" t="str">
        <f t="shared" si="61"/>
        <v>10.32a</v>
      </c>
      <c r="S71" s="11">
        <v>44847</v>
      </c>
      <c r="T71" s="36">
        <v>27</v>
      </c>
      <c r="U71" s="42" t="s">
        <v>25</v>
      </c>
      <c r="V71" s="14">
        <v>2</v>
      </c>
      <c r="W71" s="15">
        <v>0</v>
      </c>
      <c r="X71" s="20">
        <v>11.7</v>
      </c>
      <c r="Y71" s="43" t="s">
        <v>25</v>
      </c>
      <c r="Z71" s="14">
        <v>0</v>
      </c>
      <c r="AA71" s="18">
        <v>0</v>
      </c>
      <c r="AB71" s="20">
        <v>0</v>
      </c>
      <c r="AC71" s="14">
        <v>0</v>
      </c>
      <c r="AD71" s="14">
        <v>0</v>
      </c>
      <c r="AE71" s="15">
        <v>0</v>
      </c>
      <c r="AF71" s="20">
        <f t="shared" ref="AF71" si="69">((AD71+AE71+AC71)/14)*100</f>
        <v>0</v>
      </c>
      <c r="AG71" s="14">
        <v>0</v>
      </c>
      <c r="AH71" s="14">
        <v>1</v>
      </c>
      <c r="AI71" s="15">
        <v>1</v>
      </c>
      <c r="AJ71" s="20">
        <f t="shared" ref="AJ71" si="70">((AH71+AI71+AG71)/11)*100</f>
        <v>18.181818181818183</v>
      </c>
    </row>
    <row r="72" spans="18:36" x14ac:dyDescent="0.2">
      <c r="R72" s="39" t="str">
        <f t="shared" si="61"/>
        <v>12.18p</v>
      </c>
      <c r="S72" s="11">
        <v>44848</v>
      </c>
      <c r="T72" s="36">
        <v>28</v>
      </c>
      <c r="U72" s="42" t="s">
        <v>25</v>
      </c>
      <c r="V72" s="14">
        <v>2</v>
      </c>
      <c r="W72" s="15">
        <v>0</v>
      </c>
      <c r="X72" s="20">
        <v>11.7</v>
      </c>
      <c r="Y72" s="43" t="s">
        <v>25</v>
      </c>
      <c r="Z72" s="14">
        <v>0</v>
      </c>
      <c r="AA72" s="15">
        <v>0</v>
      </c>
      <c r="AB72" s="20">
        <v>0</v>
      </c>
      <c r="AC72" s="14">
        <v>0</v>
      </c>
      <c r="AD72" s="14">
        <v>0</v>
      </c>
      <c r="AE72" s="15">
        <v>0</v>
      </c>
      <c r="AF72" s="20">
        <f t="shared" ref="AF72" si="71">((AD72+AE72+AC72)/14)*100</f>
        <v>0</v>
      </c>
      <c r="AG72" s="14">
        <v>0</v>
      </c>
      <c r="AH72" s="14">
        <v>1</v>
      </c>
      <c r="AI72" s="15">
        <v>1</v>
      </c>
      <c r="AJ72" s="20">
        <f t="shared" ref="AJ72" si="72">((AH72+AI72+AG72)/11)*100</f>
        <v>18.181818181818183</v>
      </c>
    </row>
  </sheetData>
  <mergeCells count="27">
    <mergeCell ref="AL4:AO4"/>
    <mergeCell ref="AP4:AS4"/>
    <mergeCell ref="R41:R43"/>
    <mergeCell ref="S41:S43"/>
    <mergeCell ref="T41:T43"/>
    <mergeCell ref="U41:AJ41"/>
    <mergeCell ref="U42:X42"/>
    <mergeCell ref="Y42:AB42"/>
    <mergeCell ref="AC42:AF42"/>
    <mergeCell ref="AG42:AJ42"/>
    <mergeCell ref="R3:R5"/>
    <mergeCell ref="S3:S5"/>
    <mergeCell ref="T3:T5"/>
    <mergeCell ref="U3:AJ3"/>
    <mergeCell ref="U4:X4"/>
    <mergeCell ref="Y4:AB4"/>
    <mergeCell ref="AC4:AF4"/>
    <mergeCell ref="AG4:AJ4"/>
    <mergeCell ref="D6:O6"/>
    <mergeCell ref="C3:C5"/>
    <mergeCell ref="A3:A5"/>
    <mergeCell ref="B3:B5"/>
    <mergeCell ref="D3:O3"/>
    <mergeCell ref="D4:F4"/>
    <mergeCell ref="G4:I4"/>
    <mergeCell ref="J4:L4"/>
    <mergeCell ref="M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3053-F410-FF47-AE7F-4005570F107A}">
  <dimension ref="A1:AU69"/>
  <sheetViews>
    <sheetView zoomScaleNormal="160" workbookViewId="0">
      <selection activeCell="B7" sqref="B7:B31"/>
    </sheetView>
  </sheetViews>
  <sheetFormatPr baseColWidth="10" defaultColWidth="11" defaultRowHeight="16" x14ac:dyDescent="0.2"/>
  <cols>
    <col min="3" max="18" width="5.83203125" customWidth="1"/>
    <col min="19" max="19" width="32.5" customWidth="1"/>
    <col min="23" max="43" width="5.83203125" customWidth="1"/>
  </cols>
  <sheetData>
    <row r="1" spans="1:47" ht="21" x14ac:dyDescent="0.25">
      <c r="A1" s="2" t="s">
        <v>57</v>
      </c>
      <c r="J1" s="7"/>
    </row>
    <row r="2" spans="1:47" ht="17" thickBot="1" x14ac:dyDescent="0.25">
      <c r="U2" t="s">
        <v>1</v>
      </c>
    </row>
    <row r="3" spans="1:47" ht="17" thickBot="1" x14ac:dyDescent="0.25">
      <c r="A3" s="102" t="s">
        <v>2</v>
      </c>
      <c r="B3" s="105" t="s">
        <v>3</v>
      </c>
      <c r="C3" s="99" t="s">
        <v>4</v>
      </c>
      <c r="D3" s="113" t="s">
        <v>5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4"/>
      <c r="U3" s="102" t="s">
        <v>2</v>
      </c>
      <c r="V3" s="105" t="s">
        <v>3</v>
      </c>
      <c r="W3" s="99" t="s">
        <v>4</v>
      </c>
      <c r="X3" s="113" t="s">
        <v>58</v>
      </c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4"/>
    </row>
    <row r="4" spans="1:47" x14ac:dyDescent="0.2">
      <c r="A4" s="103"/>
      <c r="B4" s="106"/>
      <c r="C4" s="100"/>
      <c r="D4" s="91" t="s">
        <v>59</v>
      </c>
      <c r="E4" s="92"/>
      <c r="F4" s="94"/>
      <c r="G4" s="91" t="s">
        <v>8</v>
      </c>
      <c r="H4" s="92"/>
      <c r="I4" s="94"/>
      <c r="J4" s="91" t="s">
        <v>9</v>
      </c>
      <c r="K4" s="92"/>
      <c r="L4" s="94"/>
      <c r="M4" s="91" t="s">
        <v>10</v>
      </c>
      <c r="N4" s="92"/>
      <c r="O4" s="94"/>
      <c r="P4" s="91" t="s">
        <v>11</v>
      </c>
      <c r="Q4" s="92"/>
      <c r="R4" s="95"/>
      <c r="U4" s="103"/>
      <c r="V4" s="106"/>
      <c r="W4" s="100"/>
      <c r="X4" s="91" t="s">
        <v>59</v>
      </c>
      <c r="Y4" s="92"/>
      <c r="Z4" s="93"/>
      <c r="AA4" s="94"/>
      <c r="AB4" s="91" t="s">
        <v>8</v>
      </c>
      <c r="AC4" s="92"/>
      <c r="AD4" s="93"/>
      <c r="AE4" s="94"/>
      <c r="AF4" s="91" t="s">
        <v>9</v>
      </c>
      <c r="AG4" s="92"/>
      <c r="AH4" s="93"/>
      <c r="AI4" s="94"/>
      <c r="AJ4" s="91" t="s">
        <v>10</v>
      </c>
      <c r="AK4" s="92"/>
      <c r="AL4" s="93"/>
      <c r="AM4" s="94"/>
      <c r="AN4" s="91" t="s">
        <v>11</v>
      </c>
      <c r="AO4" s="92"/>
      <c r="AP4" s="93"/>
      <c r="AQ4" s="95"/>
    </row>
    <row r="5" spans="1:47" ht="17" thickBot="1" x14ac:dyDescent="0.25">
      <c r="A5" s="104"/>
      <c r="B5" s="107"/>
      <c r="C5" s="115"/>
      <c r="D5" s="12" t="s">
        <v>60</v>
      </c>
      <c r="E5" s="3" t="s">
        <v>61</v>
      </c>
      <c r="F5" s="6" t="s">
        <v>62</v>
      </c>
      <c r="G5" s="5" t="s">
        <v>63</v>
      </c>
      <c r="H5" s="3" t="s">
        <v>64</v>
      </c>
      <c r="I5" s="6" t="s">
        <v>65</v>
      </c>
      <c r="J5" s="5" t="s">
        <v>66</v>
      </c>
      <c r="K5" s="3" t="s">
        <v>67</v>
      </c>
      <c r="L5" s="6" t="s">
        <v>68</v>
      </c>
      <c r="M5" s="5" t="s">
        <v>69</v>
      </c>
      <c r="N5" s="3" t="s">
        <v>70</v>
      </c>
      <c r="O5" s="6" t="s">
        <v>71</v>
      </c>
      <c r="P5" s="5" t="s">
        <v>72</v>
      </c>
      <c r="Q5" s="3" t="s">
        <v>73</v>
      </c>
      <c r="R5" s="4" t="s">
        <v>74</v>
      </c>
      <c r="U5" s="104"/>
      <c r="V5" s="107"/>
      <c r="W5" s="115"/>
      <c r="X5" s="12" t="s">
        <v>60</v>
      </c>
      <c r="Y5" s="3" t="s">
        <v>61</v>
      </c>
      <c r="Z5" s="6" t="s">
        <v>62</v>
      </c>
      <c r="AA5" s="50" t="s">
        <v>24</v>
      </c>
      <c r="AB5" s="5" t="s">
        <v>63</v>
      </c>
      <c r="AC5" s="3" t="s">
        <v>64</v>
      </c>
      <c r="AD5" s="46" t="s">
        <v>65</v>
      </c>
      <c r="AE5" s="48" t="s">
        <v>24</v>
      </c>
      <c r="AF5" s="5" t="s">
        <v>66</v>
      </c>
      <c r="AG5" s="3" t="s">
        <v>67</v>
      </c>
      <c r="AH5" s="46" t="s">
        <v>68</v>
      </c>
      <c r="AI5" s="48" t="s">
        <v>24</v>
      </c>
      <c r="AJ5" s="5" t="s">
        <v>69</v>
      </c>
      <c r="AK5" s="3" t="s">
        <v>70</v>
      </c>
      <c r="AL5" s="46" t="s">
        <v>71</v>
      </c>
      <c r="AM5" s="48" t="s">
        <v>24</v>
      </c>
      <c r="AN5" s="5" t="s">
        <v>72</v>
      </c>
      <c r="AO5" s="3" t="s">
        <v>73</v>
      </c>
      <c r="AP5" s="46" t="s">
        <v>74</v>
      </c>
      <c r="AQ5" s="49" t="s">
        <v>24</v>
      </c>
    </row>
    <row r="6" spans="1:47" x14ac:dyDescent="0.2">
      <c r="A6" s="38" t="s">
        <v>25</v>
      </c>
      <c r="B6" s="9">
        <v>44823</v>
      </c>
      <c r="C6" s="30">
        <v>0</v>
      </c>
      <c r="D6" s="96" t="s">
        <v>26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8"/>
      <c r="U6" s="38" t="s">
        <v>25</v>
      </c>
      <c r="V6" s="9">
        <v>44823</v>
      </c>
      <c r="W6" s="30">
        <v>0</v>
      </c>
      <c r="X6" s="51" t="s">
        <v>26</v>
      </c>
      <c r="Y6" s="52"/>
      <c r="Z6" s="52"/>
      <c r="AA6" s="53">
        <v>100</v>
      </c>
      <c r="AB6" s="53"/>
      <c r="AC6" s="53"/>
      <c r="AD6" s="53"/>
      <c r="AE6" s="53">
        <v>100</v>
      </c>
      <c r="AF6" s="53"/>
      <c r="AG6" s="53"/>
      <c r="AH6" s="53"/>
      <c r="AI6" s="53">
        <v>100</v>
      </c>
      <c r="AJ6" s="53"/>
      <c r="AK6" s="53"/>
      <c r="AL6" s="53"/>
      <c r="AM6" s="53">
        <v>100</v>
      </c>
      <c r="AN6" s="53"/>
      <c r="AO6" s="53"/>
      <c r="AP6" s="53"/>
      <c r="AQ6" s="54">
        <v>100</v>
      </c>
    </row>
    <row r="7" spans="1:47" ht="19" x14ac:dyDescent="0.2">
      <c r="A7" s="41" t="s">
        <v>75</v>
      </c>
      <c r="B7" s="9">
        <v>44824</v>
      </c>
      <c r="C7" s="31">
        <v>1</v>
      </c>
      <c r="D7" s="13">
        <v>0</v>
      </c>
      <c r="E7" s="14">
        <v>0</v>
      </c>
      <c r="F7" s="15">
        <v>0</v>
      </c>
      <c r="G7" s="17">
        <v>1</v>
      </c>
      <c r="H7" s="14">
        <v>0</v>
      </c>
      <c r="I7" s="15">
        <v>0</v>
      </c>
      <c r="J7" s="14">
        <v>0</v>
      </c>
      <c r="K7" s="14">
        <v>0</v>
      </c>
      <c r="L7" s="18">
        <v>2</v>
      </c>
      <c r="M7" s="14">
        <v>0</v>
      </c>
      <c r="N7" s="14">
        <v>0</v>
      </c>
      <c r="O7" s="18">
        <v>2</v>
      </c>
      <c r="P7" s="14">
        <v>0</v>
      </c>
      <c r="Q7" s="17">
        <v>1</v>
      </c>
      <c r="R7" s="34">
        <v>1</v>
      </c>
      <c r="U7" s="41" t="s">
        <v>75</v>
      </c>
      <c r="V7" s="9">
        <v>44824</v>
      </c>
      <c r="W7" s="31">
        <v>1</v>
      </c>
      <c r="X7" s="13">
        <v>5</v>
      </c>
      <c r="Y7" s="14">
        <v>5</v>
      </c>
      <c r="Z7" s="15">
        <v>5</v>
      </c>
      <c r="AA7" s="15">
        <f>((Z7+Y7+X7)/15)*100</f>
        <v>100</v>
      </c>
      <c r="AB7" s="17">
        <v>4</v>
      </c>
      <c r="AC7" s="14">
        <v>5</v>
      </c>
      <c r="AD7" s="15">
        <v>5</v>
      </c>
      <c r="AE7" s="15">
        <f>((AD7+AC7+AB7)/15)*100</f>
        <v>93.333333333333329</v>
      </c>
      <c r="AF7" s="14">
        <v>5</v>
      </c>
      <c r="AG7" s="14">
        <v>5</v>
      </c>
      <c r="AH7" s="18">
        <v>3</v>
      </c>
      <c r="AI7" s="15">
        <f>((AH7+AG7+AF7)/15)*100</f>
        <v>86.666666666666671</v>
      </c>
      <c r="AJ7" s="14">
        <v>5</v>
      </c>
      <c r="AK7" s="14">
        <v>5</v>
      </c>
      <c r="AL7" s="18">
        <v>3</v>
      </c>
      <c r="AM7" s="15">
        <f>((AL7+AK7+AJ7)/15)*100</f>
        <v>86.666666666666671</v>
      </c>
      <c r="AN7" s="14">
        <v>5</v>
      </c>
      <c r="AO7" s="17">
        <v>4</v>
      </c>
      <c r="AP7" s="18">
        <v>4</v>
      </c>
      <c r="AQ7" s="16">
        <f>((AP7+AO7+AN7)/15)*100</f>
        <v>86.666666666666671</v>
      </c>
      <c r="AU7" s="55"/>
    </row>
    <row r="8" spans="1:47" x14ac:dyDescent="0.2">
      <c r="A8" s="39" t="s">
        <v>76</v>
      </c>
      <c r="B8" s="9">
        <v>44825</v>
      </c>
      <c r="C8" s="31">
        <v>2</v>
      </c>
      <c r="D8" s="13">
        <v>0</v>
      </c>
      <c r="E8" s="14">
        <v>0</v>
      </c>
      <c r="F8" s="15">
        <v>0</v>
      </c>
      <c r="G8" s="14">
        <v>1</v>
      </c>
      <c r="H8" s="14">
        <v>0</v>
      </c>
      <c r="I8" s="18">
        <v>2</v>
      </c>
      <c r="J8" s="17">
        <v>1</v>
      </c>
      <c r="K8" s="17">
        <v>1</v>
      </c>
      <c r="L8" s="18">
        <v>3</v>
      </c>
      <c r="M8" s="17">
        <v>1</v>
      </c>
      <c r="N8" s="14">
        <v>0</v>
      </c>
      <c r="O8" s="15">
        <v>2</v>
      </c>
      <c r="P8" s="14">
        <v>0</v>
      </c>
      <c r="Q8" s="17">
        <v>3</v>
      </c>
      <c r="R8" s="16">
        <v>1</v>
      </c>
      <c r="U8" s="39" t="s">
        <v>76</v>
      </c>
      <c r="V8" s="9">
        <v>44825</v>
      </c>
      <c r="W8" s="31">
        <v>2</v>
      </c>
      <c r="X8" s="13">
        <v>5</v>
      </c>
      <c r="Y8" s="14">
        <v>5</v>
      </c>
      <c r="Z8" s="15">
        <v>5</v>
      </c>
      <c r="AA8" s="15">
        <f t="shared" ref="AA8:AA10" si="0">((Z8+Y8+X8)/15)*100</f>
        <v>100</v>
      </c>
      <c r="AB8" s="14">
        <v>4</v>
      </c>
      <c r="AC8" s="14">
        <v>5</v>
      </c>
      <c r="AD8" s="18">
        <v>3</v>
      </c>
      <c r="AE8" s="15">
        <f t="shared" ref="AE8:AE17" si="1">((AD8+AC8+AB8)/15)*100</f>
        <v>80</v>
      </c>
      <c r="AF8" s="17">
        <v>4</v>
      </c>
      <c r="AG8" s="17">
        <v>4</v>
      </c>
      <c r="AH8" s="18">
        <v>2</v>
      </c>
      <c r="AI8" s="15">
        <f t="shared" ref="AI8:AI17" si="2">((AH8+AG8+AF8)/15)*100</f>
        <v>66.666666666666657</v>
      </c>
      <c r="AJ8" s="17">
        <v>4</v>
      </c>
      <c r="AK8" s="14">
        <v>5</v>
      </c>
      <c r="AL8" s="15">
        <v>3</v>
      </c>
      <c r="AM8" s="15">
        <f t="shared" ref="AM8:AM13" si="3">((AL8+AK8+AJ8)/15)*100</f>
        <v>80</v>
      </c>
      <c r="AN8" s="14">
        <v>5</v>
      </c>
      <c r="AO8" s="17">
        <v>2</v>
      </c>
      <c r="AP8" s="15">
        <v>4</v>
      </c>
      <c r="AQ8" s="16">
        <f t="shared" ref="AQ8:AQ17" si="4">((AP8+AO8+AN8)/15)*100</f>
        <v>73.333333333333329</v>
      </c>
    </row>
    <row r="9" spans="1:47" x14ac:dyDescent="0.2">
      <c r="A9" s="39" t="s">
        <v>32</v>
      </c>
      <c r="B9" s="9">
        <v>44826</v>
      </c>
      <c r="C9" s="31">
        <v>3</v>
      </c>
      <c r="D9" s="13">
        <v>0</v>
      </c>
      <c r="E9" s="14">
        <v>0</v>
      </c>
      <c r="F9" s="15">
        <v>0</v>
      </c>
      <c r="G9" s="14">
        <v>1</v>
      </c>
      <c r="H9" s="17">
        <v>1</v>
      </c>
      <c r="I9" s="15">
        <v>2</v>
      </c>
      <c r="J9" s="14">
        <v>1</v>
      </c>
      <c r="K9" s="14">
        <v>1</v>
      </c>
      <c r="L9" s="15">
        <v>3</v>
      </c>
      <c r="M9" s="14">
        <v>1</v>
      </c>
      <c r="N9" s="14">
        <v>0</v>
      </c>
      <c r="O9" s="15">
        <v>2</v>
      </c>
      <c r="P9" s="14">
        <v>0</v>
      </c>
      <c r="Q9" s="14">
        <v>3</v>
      </c>
      <c r="R9" s="16">
        <v>1</v>
      </c>
      <c r="U9" s="39" t="s">
        <v>32</v>
      </c>
      <c r="V9" s="9">
        <v>44826</v>
      </c>
      <c r="W9" s="31">
        <v>3</v>
      </c>
      <c r="X9" s="13">
        <v>5</v>
      </c>
      <c r="Y9" s="14">
        <v>5</v>
      </c>
      <c r="Z9" s="15">
        <v>5</v>
      </c>
      <c r="AA9" s="15">
        <f t="shared" si="0"/>
        <v>100</v>
      </c>
      <c r="AB9" s="14">
        <v>4</v>
      </c>
      <c r="AC9" s="17">
        <v>4</v>
      </c>
      <c r="AD9" s="15">
        <v>3</v>
      </c>
      <c r="AE9" s="15">
        <f t="shared" si="1"/>
        <v>73.333333333333329</v>
      </c>
      <c r="AF9" s="14">
        <v>4</v>
      </c>
      <c r="AG9" s="14">
        <v>4</v>
      </c>
      <c r="AH9" s="15">
        <v>2</v>
      </c>
      <c r="AI9" s="15">
        <f t="shared" si="2"/>
        <v>66.666666666666657</v>
      </c>
      <c r="AJ9" s="14">
        <v>4</v>
      </c>
      <c r="AK9" s="14">
        <v>5</v>
      </c>
      <c r="AL9" s="15">
        <v>3</v>
      </c>
      <c r="AM9" s="15">
        <f t="shared" si="3"/>
        <v>80</v>
      </c>
      <c r="AN9" s="14">
        <v>5</v>
      </c>
      <c r="AO9" s="14">
        <v>2</v>
      </c>
      <c r="AP9" s="15">
        <v>4</v>
      </c>
      <c r="AQ9" s="16">
        <f t="shared" si="4"/>
        <v>73.333333333333329</v>
      </c>
    </row>
    <row r="10" spans="1:47" x14ac:dyDescent="0.2">
      <c r="A10" s="39" t="s">
        <v>38</v>
      </c>
      <c r="B10" s="9">
        <v>44827</v>
      </c>
      <c r="C10" s="31">
        <v>4</v>
      </c>
      <c r="D10" s="13">
        <v>0</v>
      </c>
      <c r="E10" s="14">
        <v>0</v>
      </c>
      <c r="F10" s="15">
        <v>0</v>
      </c>
      <c r="G10" s="14">
        <v>1</v>
      </c>
      <c r="H10" s="14">
        <v>1</v>
      </c>
      <c r="I10" s="15">
        <v>2</v>
      </c>
      <c r="J10" s="14">
        <v>1</v>
      </c>
      <c r="K10" s="14">
        <v>1</v>
      </c>
      <c r="L10" s="15">
        <v>3</v>
      </c>
      <c r="M10" s="14">
        <v>1</v>
      </c>
      <c r="N10" s="14">
        <v>0</v>
      </c>
      <c r="O10" s="15">
        <v>2</v>
      </c>
      <c r="P10" s="14">
        <v>0</v>
      </c>
      <c r="Q10" s="14">
        <v>3</v>
      </c>
      <c r="R10" s="16">
        <v>1</v>
      </c>
      <c r="U10" s="39" t="s">
        <v>38</v>
      </c>
      <c r="V10" s="9">
        <v>44827</v>
      </c>
      <c r="W10" s="31">
        <v>4</v>
      </c>
      <c r="X10" s="13">
        <v>5</v>
      </c>
      <c r="Y10" s="14">
        <v>5</v>
      </c>
      <c r="Z10" s="15">
        <v>5</v>
      </c>
      <c r="AA10" s="15">
        <f t="shared" si="0"/>
        <v>100</v>
      </c>
      <c r="AB10" s="14">
        <v>4</v>
      </c>
      <c r="AC10" s="14">
        <v>4</v>
      </c>
      <c r="AD10" s="15">
        <v>3</v>
      </c>
      <c r="AE10" s="15">
        <f t="shared" si="1"/>
        <v>73.333333333333329</v>
      </c>
      <c r="AF10" s="14">
        <v>4</v>
      </c>
      <c r="AG10" s="14">
        <v>4</v>
      </c>
      <c r="AH10" s="15">
        <v>2</v>
      </c>
      <c r="AI10" s="15">
        <f t="shared" si="2"/>
        <v>66.666666666666657</v>
      </c>
      <c r="AJ10" s="14">
        <v>4</v>
      </c>
      <c r="AK10" s="14">
        <v>5</v>
      </c>
      <c r="AL10" s="15">
        <v>3</v>
      </c>
      <c r="AM10" s="15">
        <f t="shared" si="3"/>
        <v>80</v>
      </c>
      <c r="AN10" s="14">
        <v>5</v>
      </c>
      <c r="AO10" s="14">
        <v>2</v>
      </c>
      <c r="AP10" s="15">
        <v>4</v>
      </c>
      <c r="AQ10" s="16">
        <f t="shared" si="4"/>
        <v>73.333333333333329</v>
      </c>
    </row>
    <row r="11" spans="1:47" x14ac:dyDescent="0.2">
      <c r="A11" s="39" t="s">
        <v>77</v>
      </c>
      <c r="B11" s="9">
        <v>44828</v>
      </c>
      <c r="C11" s="31">
        <v>5</v>
      </c>
      <c r="D11" s="13">
        <v>0</v>
      </c>
      <c r="E11" s="14">
        <v>0</v>
      </c>
      <c r="F11" s="45">
        <v>0</v>
      </c>
      <c r="G11" s="14">
        <v>1</v>
      </c>
      <c r="H11" s="14">
        <v>1</v>
      </c>
      <c r="I11" s="15">
        <v>2</v>
      </c>
      <c r="J11" s="14">
        <v>1</v>
      </c>
      <c r="K11" s="17">
        <v>2</v>
      </c>
      <c r="L11" s="15">
        <v>3</v>
      </c>
      <c r="M11" s="14">
        <v>1</v>
      </c>
      <c r="N11" s="14">
        <v>0</v>
      </c>
      <c r="O11" s="15">
        <v>2</v>
      </c>
      <c r="P11" s="14">
        <v>0</v>
      </c>
      <c r="Q11" s="14">
        <v>3</v>
      </c>
      <c r="R11" s="16">
        <v>1</v>
      </c>
      <c r="S11" s="44" t="s">
        <v>78</v>
      </c>
      <c r="U11" s="39" t="s">
        <v>77</v>
      </c>
      <c r="V11" s="9">
        <v>44828</v>
      </c>
      <c r="W11" s="31">
        <v>5</v>
      </c>
      <c r="X11" s="13">
        <v>5</v>
      </c>
      <c r="Y11" s="14">
        <v>5</v>
      </c>
      <c r="Z11" s="45">
        <f>3-F11</f>
        <v>3</v>
      </c>
      <c r="AA11" s="15">
        <f>((Z11+Y11+X11)/13)*100</f>
        <v>100</v>
      </c>
      <c r="AB11" s="14">
        <v>4</v>
      </c>
      <c r="AC11" s="14">
        <v>4</v>
      </c>
      <c r="AD11" s="15">
        <v>3</v>
      </c>
      <c r="AE11" s="15">
        <f t="shared" si="1"/>
        <v>73.333333333333329</v>
      </c>
      <c r="AF11" s="14">
        <v>4</v>
      </c>
      <c r="AG11" s="17">
        <v>3</v>
      </c>
      <c r="AH11" s="15">
        <v>2</v>
      </c>
      <c r="AI11" s="15">
        <f t="shared" si="2"/>
        <v>60</v>
      </c>
      <c r="AJ11" s="14">
        <v>4</v>
      </c>
      <c r="AK11" s="14">
        <v>5</v>
      </c>
      <c r="AL11" s="15">
        <v>3</v>
      </c>
      <c r="AM11" s="15">
        <f t="shared" si="3"/>
        <v>80</v>
      </c>
      <c r="AN11" s="14">
        <v>5</v>
      </c>
      <c r="AO11" s="14">
        <v>2</v>
      </c>
      <c r="AP11" s="15">
        <v>4</v>
      </c>
      <c r="AQ11" s="16">
        <f t="shared" si="4"/>
        <v>73.333333333333329</v>
      </c>
    </row>
    <row r="12" spans="1:47" x14ac:dyDescent="0.2">
      <c r="A12" s="39" t="s">
        <v>79</v>
      </c>
      <c r="B12" s="9">
        <v>44829</v>
      </c>
      <c r="C12" s="31">
        <v>6</v>
      </c>
      <c r="D12" s="13">
        <v>0</v>
      </c>
      <c r="E12" s="14">
        <v>0</v>
      </c>
      <c r="F12" s="15">
        <v>0</v>
      </c>
      <c r="G12" s="14">
        <v>1</v>
      </c>
      <c r="H12" s="14">
        <v>1</v>
      </c>
      <c r="I12" s="15">
        <v>2</v>
      </c>
      <c r="J12" s="14">
        <v>1</v>
      </c>
      <c r="K12" s="14">
        <v>2</v>
      </c>
      <c r="L12" s="15">
        <v>3</v>
      </c>
      <c r="M12" s="14">
        <v>1</v>
      </c>
      <c r="N12" s="14">
        <v>0</v>
      </c>
      <c r="O12" s="15">
        <v>2</v>
      </c>
      <c r="P12" s="14">
        <v>0</v>
      </c>
      <c r="Q12" s="14">
        <v>3</v>
      </c>
      <c r="R12" s="16">
        <v>1</v>
      </c>
      <c r="U12" s="39" t="s">
        <v>79</v>
      </c>
      <c r="V12" s="9">
        <v>44829</v>
      </c>
      <c r="W12" s="31">
        <v>6</v>
      </c>
      <c r="X12" s="13">
        <v>5</v>
      </c>
      <c r="Y12" s="14">
        <v>5</v>
      </c>
      <c r="Z12" s="15">
        <f>3-F12</f>
        <v>3</v>
      </c>
      <c r="AA12" s="15">
        <f t="shared" ref="AA12:AA17" si="5">((Z12+Y12+X12)/13)*100</f>
        <v>100</v>
      </c>
      <c r="AB12" s="14">
        <v>4</v>
      </c>
      <c r="AC12" s="14">
        <v>4</v>
      </c>
      <c r="AD12" s="15">
        <v>3</v>
      </c>
      <c r="AE12" s="15">
        <f t="shared" si="1"/>
        <v>73.333333333333329</v>
      </c>
      <c r="AF12" s="14">
        <v>4</v>
      </c>
      <c r="AG12" s="14">
        <v>3</v>
      </c>
      <c r="AH12" s="15">
        <v>2</v>
      </c>
      <c r="AI12" s="15">
        <f t="shared" si="2"/>
        <v>60</v>
      </c>
      <c r="AJ12" s="14">
        <v>4</v>
      </c>
      <c r="AK12" s="14">
        <v>5</v>
      </c>
      <c r="AL12" s="15">
        <v>3</v>
      </c>
      <c r="AM12" s="15">
        <f t="shared" si="3"/>
        <v>80</v>
      </c>
      <c r="AN12" s="14">
        <v>5</v>
      </c>
      <c r="AO12" s="14">
        <v>2</v>
      </c>
      <c r="AP12" s="15">
        <v>4</v>
      </c>
      <c r="AQ12" s="16">
        <f t="shared" si="4"/>
        <v>73.333333333333329</v>
      </c>
    </row>
    <row r="13" spans="1:47" x14ac:dyDescent="0.2">
      <c r="A13" s="39" t="s">
        <v>80</v>
      </c>
      <c r="B13" s="9">
        <v>44830</v>
      </c>
      <c r="C13" s="31">
        <v>7</v>
      </c>
      <c r="D13" s="13">
        <v>0</v>
      </c>
      <c r="E13" s="14">
        <v>0</v>
      </c>
      <c r="F13" s="15">
        <v>0</v>
      </c>
      <c r="G13" s="17">
        <v>2</v>
      </c>
      <c r="H13" s="17">
        <v>2</v>
      </c>
      <c r="I13" s="15">
        <v>2</v>
      </c>
      <c r="J13" s="14">
        <v>1</v>
      </c>
      <c r="K13" s="14">
        <v>2</v>
      </c>
      <c r="L13" s="15">
        <v>3</v>
      </c>
      <c r="M13" s="14">
        <v>1</v>
      </c>
      <c r="N13" s="14">
        <v>0</v>
      </c>
      <c r="O13" s="15">
        <v>2</v>
      </c>
      <c r="P13" s="14">
        <v>0</v>
      </c>
      <c r="Q13" s="14">
        <v>3</v>
      </c>
      <c r="R13" s="16">
        <v>1</v>
      </c>
      <c r="U13" s="39" t="str">
        <f>A13</f>
        <v>10.58a</v>
      </c>
      <c r="V13" s="9">
        <v>44830</v>
      </c>
      <c r="W13" s="31">
        <v>7</v>
      </c>
      <c r="X13" s="13">
        <v>5</v>
      </c>
      <c r="Y13" s="14">
        <v>5</v>
      </c>
      <c r="Z13" s="15">
        <f t="shared" ref="Z13:Z17" si="6">3-F13</f>
        <v>3</v>
      </c>
      <c r="AA13" s="15">
        <f t="shared" si="5"/>
        <v>100</v>
      </c>
      <c r="AB13" s="17">
        <v>3</v>
      </c>
      <c r="AC13" s="17">
        <v>3</v>
      </c>
      <c r="AD13" s="15">
        <v>3</v>
      </c>
      <c r="AE13" s="15">
        <f t="shared" si="1"/>
        <v>60</v>
      </c>
      <c r="AF13" s="14">
        <v>4</v>
      </c>
      <c r="AG13" s="14">
        <v>3</v>
      </c>
      <c r="AH13" s="15">
        <v>2</v>
      </c>
      <c r="AI13" s="15">
        <f t="shared" si="2"/>
        <v>60</v>
      </c>
      <c r="AJ13" s="14">
        <v>4</v>
      </c>
      <c r="AK13" s="14">
        <v>5</v>
      </c>
      <c r="AL13" s="15">
        <v>3</v>
      </c>
      <c r="AM13" s="15">
        <f t="shared" si="3"/>
        <v>80</v>
      </c>
      <c r="AN13" s="14">
        <v>5</v>
      </c>
      <c r="AO13" s="14">
        <v>2</v>
      </c>
      <c r="AP13" s="15">
        <v>4</v>
      </c>
      <c r="AQ13" s="16">
        <f t="shared" si="4"/>
        <v>73.333333333333329</v>
      </c>
    </row>
    <row r="14" spans="1:47" x14ac:dyDescent="0.2">
      <c r="A14" s="39" t="s">
        <v>81</v>
      </c>
      <c r="B14" s="9">
        <v>44831</v>
      </c>
      <c r="C14" s="31">
        <v>8</v>
      </c>
      <c r="D14" s="13">
        <v>0</v>
      </c>
      <c r="E14" s="14">
        <v>0</v>
      </c>
      <c r="F14" s="15">
        <v>0</v>
      </c>
      <c r="G14" s="14">
        <v>2</v>
      </c>
      <c r="H14" s="14">
        <v>2</v>
      </c>
      <c r="I14" s="15">
        <v>2</v>
      </c>
      <c r="J14" s="14">
        <v>1</v>
      </c>
      <c r="K14" s="14">
        <v>2</v>
      </c>
      <c r="L14" s="15">
        <v>3</v>
      </c>
      <c r="M14" s="14">
        <v>1</v>
      </c>
      <c r="N14" s="14">
        <v>0</v>
      </c>
      <c r="O14" s="15">
        <v>2</v>
      </c>
      <c r="P14" s="14">
        <v>0</v>
      </c>
      <c r="Q14" s="14">
        <v>3</v>
      </c>
      <c r="R14" s="16">
        <v>1</v>
      </c>
      <c r="U14" s="39" t="str">
        <f t="shared" ref="U14:U29" si="7">A14</f>
        <v>10.13a</v>
      </c>
      <c r="V14" s="9">
        <v>44831</v>
      </c>
      <c r="W14" s="31">
        <v>8</v>
      </c>
      <c r="X14" s="13">
        <v>5</v>
      </c>
      <c r="Y14" s="14">
        <v>5</v>
      </c>
      <c r="Z14" s="15">
        <f t="shared" si="6"/>
        <v>3</v>
      </c>
      <c r="AA14" s="15">
        <f t="shared" si="5"/>
        <v>100</v>
      </c>
      <c r="AB14" s="14">
        <v>3</v>
      </c>
      <c r="AC14" s="14">
        <v>3</v>
      </c>
      <c r="AD14" s="15">
        <v>3</v>
      </c>
      <c r="AE14" s="15">
        <f>((AD14+AC14+AB14)/15)*100</f>
        <v>60</v>
      </c>
      <c r="AF14" s="14">
        <v>4</v>
      </c>
      <c r="AG14" s="14">
        <v>3</v>
      </c>
      <c r="AH14" s="15">
        <v>2</v>
      </c>
      <c r="AI14" s="15">
        <f t="shared" si="2"/>
        <v>60</v>
      </c>
      <c r="AJ14" s="14">
        <v>4</v>
      </c>
      <c r="AK14" s="14">
        <v>5</v>
      </c>
      <c r="AL14" s="15">
        <v>3</v>
      </c>
      <c r="AM14" s="15">
        <f t="shared" ref="AM14:AM17" si="8">((AL14+AK14+AJ14)/15)*100</f>
        <v>80</v>
      </c>
      <c r="AN14" s="14">
        <v>5</v>
      </c>
      <c r="AO14" s="14">
        <v>2</v>
      </c>
      <c r="AP14" s="15">
        <v>4</v>
      </c>
      <c r="AQ14" s="16">
        <f t="shared" si="4"/>
        <v>73.333333333333329</v>
      </c>
    </row>
    <row r="15" spans="1:47" x14ac:dyDescent="0.2">
      <c r="A15" s="39" t="s">
        <v>82</v>
      </c>
      <c r="B15" s="9">
        <v>44832</v>
      </c>
      <c r="C15" s="31">
        <v>9</v>
      </c>
      <c r="D15" s="13">
        <v>0</v>
      </c>
      <c r="E15" s="14">
        <v>0</v>
      </c>
      <c r="F15" s="15">
        <v>0</v>
      </c>
      <c r="G15" s="14">
        <v>2</v>
      </c>
      <c r="H15" s="14">
        <v>2</v>
      </c>
      <c r="I15" s="15">
        <v>2</v>
      </c>
      <c r="J15" s="14">
        <v>1</v>
      </c>
      <c r="K15" s="14">
        <v>2</v>
      </c>
      <c r="L15" s="15">
        <v>3</v>
      </c>
      <c r="M15" s="14">
        <v>1</v>
      </c>
      <c r="N15" s="14">
        <v>0</v>
      </c>
      <c r="O15" s="15">
        <v>2</v>
      </c>
      <c r="P15" s="14">
        <v>0</v>
      </c>
      <c r="Q15" s="14">
        <v>3</v>
      </c>
      <c r="R15" s="16">
        <v>1</v>
      </c>
      <c r="U15" s="39" t="str">
        <f t="shared" si="7"/>
        <v>11.14a</v>
      </c>
      <c r="V15" s="9">
        <v>44832</v>
      </c>
      <c r="W15" s="31">
        <v>9</v>
      </c>
      <c r="X15" s="13">
        <v>5</v>
      </c>
      <c r="Y15" s="14">
        <v>5</v>
      </c>
      <c r="Z15" s="15">
        <f t="shared" si="6"/>
        <v>3</v>
      </c>
      <c r="AA15" s="15">
        <f t="shared" si="5"/>
        <v>100</v>
      </c>
      <c r="AB15" s="14">
        <v>3</v>
      </c>
      <c r="AC15" s="14">
        <v>3</v>
      </c>
      <c r="AD15" s="15">
        <v>3</v>
      </c>
      <c r="AE15" s="15">
        <f t="shared" si="1"/>
        <v>60</v>
      </c>
      <c r="AF15" s="14">
        <v>4</v>
      </c>
      <c r="AG15" s="14">
        <v>3</v>
      </c>
      <c r="AH15" s="15">
        <v>2</v>
      </c>
      <c r="AI15" s="15">
        <f t="shared" si="2"/>
        <v>60</v>
      </c>
      <c r="AJ15" s="14">
        <v>4</v>
      </c>
      <c r="AK15" s="14">
        <v>5</v>
      </c>
      <c r="AL15" s="15">
        <v>3</v>
      </c>
      <c r="AM15" s="15">
        <f t="shared" si="8"/>
        <v>80</v>
      </c>
      <c r="AN15" s="14">
        <v>5</v>
      </c>
      <c r="AO15" s="14">
        <v>2</v>
      </c>
      <c r="AP15" s="15">
        <v>4</v>
      </c>
      <c r="AQ15" s="16">
        <f t="shared" si="4"/>
        <v>73.333333333333329</v>
      </c>
    </row>
    <row r="16" spans="1:47" x14ac:dyDescent="0.2">
      <c r="A16" s="39" t="s">
        <v>83</v>
      </c>
      <c r="B16" s="9">
        <v>44833</v>
      </c>
      <c r="C16" s="31">
        <v>10</v>
      </c>
      <c r="D16" s="13">
        <v>0</v>
      </c>
      <c r="E16" s="14">
        <v>0</v>
      </c>
      <c r="F16" s="15">
        <v>0</v>
      </c>
      <c r="G16" s="14">
        <v>2</v>
      </c>
      <c r="H16" s="14">
        <v>2</v>
      </c>
      <c r="I16" s="15">
        <v>2</v>
      </c>
      <c r="J16" s="14">
        <v>1</v>
      </c>
      <c r="K16" s="14">
        <v>2</v>
      </c>
      <c r="L16" s="15">
        <v>3</v>
      </c>
      <c r="M16" s="14">
        <v>1</v>
      </c>
      <c r="N16" s="14">
        <v>0</v>
      </c>
      <c r="O16" s="15">
        <v>2</v>
      </c>
      <c r="P16" s="14">
        <v>0</v>
      </c>
      <c r="Q16" s="14">
        <v>3</v>
      </c>
      <c r="R16" s="16">
        <v>1</v>
      </c>
      <c r="U16" s="39" t="str">
        <f t="shared" si="7"/>
        <v>12.09p</v>
      </c>
      <c r="V16" s="9">
        <v>44833</v>
      </c>
      <c r="W16" s="31">
        <v>10</v>
      </c>
      <c r="X16" s="13">
        <v>5</v>
      </c>
      <c r="Y16" s="14">
        <v>5</v>
      </c>
      <c r="Z16" s="15">
        <f t="shared" si="6"/>
        <v>3</v>
      </c>
      <c r="AA16" s="15">
        <f t="shared" si="5"/>
        <v>100</v>
      </c>
      <c r="AB16" s="14">
        <v>3</v>
      </c>
      <c r="AC16" s="14">
        <v>3</v>
      </c>
      <c r="AD16" s="15">
        <v>3</v>
      </c>
      <c r="AE16" s="15">
        <f t="shared" si="1"/>
        <v>60</v>
      </c>
      <c r="AF16" s="14">
        <v>4</v>
      </c>
      <c r="AG16" s="14">
        <v>3</v>
      </c>
      <c r="AH16" s="15">
        <v>2</v>
      </c>
      <c r="AI16" s="15">
        <f t="shared" si="2"/>
        <v>60</v>
      </c>
      <c r="AJ16" s="14">
        <v>4</v>
      </c>
      <c r="AK16" s="14">
        <v>5</v>
      </c>
      <c r="AL16" s="15">
        <v>3</v>
      </c>
      <c r="AM16" s="15">
        <f t="shared" si="8"/>
        <v>80</v>
      </c>
      <c r="AN16" s="14">
        <v>5</v>
      </c>
      <c r="AO16" s="14">
        <v>2</v>
      </c>
      <c r="AP16" s="15">
        <v>4</v>
      </c>
      <c r="AQ16" s="16">
        <f t="shared" si="4"/>
        <v>73.333333333333329</v>
      </c>
    </row>
    <row r="17" spans="1:43" x14ac:dyDescent="0.2">
      <c r="A17" s="39" t="s">
        <v>84</v>
      </c>
      <c r="B17" s="9">
        <v>44834</v>
      </c>
      <c r="C17" s="31">
        <v>11</v>
      </c>
      <c r="D17" s="13">
        <v>0</v>
      </c>
      <c r="E17" s="14">
        <v>0</v>
      </c>
      <c r="F17" s="15">
        <v>0</v>
      </c>
      <c r="G17" s="14">
        <v>2</v>
      </c>
      <c r="H17" s="14">
        <v>2</v>
      </c>
      <c r="I17" s="15">
        <v>2</v>
      </c>
      <c r="J17" s="14">
        <v>1</v>
      </c>
      <c r="K17" s="14">
        <v>2</v>
      </c>
      <c r="L17" s="15">
        <v>3</v>
      </c>
      <c r="M17" s="14">
        <v>1</v>
      </c>
      <c r="N17" s="14">
        <v>0</v>
      </c>
      <c r="O17" s="15">
        <v>2</v>
      </c>
      <c r="P17" s="14">
        <v>0</v>
      </c>
      <c r="Q17" s="14">
        <v>3</v>
      </c>
      <c r="R17" s="16">
        <v>1</v>
      </c>
      <c r="U17" s="39" t="str">
        <f t="shared" si="7"/>
        <v>10.23a</v>
      </c>
      <c r="V17" s="9">
        <v>44834</v>
      </c>
      <c r="W17" s="31">
        <v>11</v>
      </c>
      <c r="X17" s="13">
        <v>5</v>
      </c>
      <c r="Y17" s="14">
        <v>5</v>
      </c>
      <c r="Z17" s="15">
        <f t="shared" si="6"/>
        <v>3</v>
      </c>
      <c r="AA17" s="15">
        <f t="shared" si="5"/>
        <v>100</v>
      </c>
      <c r="AB17" s="14">
        <v>3</v>
      </c>
      <c r="AC17" s="14">
        <v>3</v>
      </c>
      <c r="AD17" s="15">
        <v>3</v>
      </c>
      <c r="AE17" s="15">
        <f t="shared" si="1"/>
        <v>60</v>
      </c>
      <c r="AF17" s="14">
        <v>4</v>
      </c>
      <c r="AG17" s="14">
        <v>3</v>
      </c>
      <c r="AH17" s="15">
        <v>2</v>
      </c>
      <c r="AI17" s="15">
        <f t="shared" si="2"/>
        <v>60</v>
      </c>
      <c r="AJ17" s="14">
        <v>4</v>
      </c>
      <c r="AK17" s="14">
        <v>5</v>
      </c>
      <c r="AL17" s="15">
        <v>3</v>
      </c>
      <c r="AM17" s="15">
        <f t="shared" si="8"/>
        <v>80</v>
      </c>
      <c r="AN17" s="14">
        <v>5</v>
      </c>
      <c r="AO17" s="14">
        <v>2</v>
      </c>
      <c r="AP17" s="15">
        <v>4</v>
      </c>
      <c r="AQ17" s="16">
        <f t="shared" si="4"/>
        <v>73.333333333333329</v>
      </c>
    </row>
    <row r="18" spans="1:43" x14ac:dyDescent="0.2">
      <c r="A18" s="39" t="s">
        <v>85</v>
      </c>
      <c r="B18" s="58">
        <v>44835</v>
      </c>
      <c r="C18" s="31">
        <v>12</v>
      </c>
      <c r="D18" s="13">
        <v>0</v>
      </c>
      <c r="E18" s="14">
        <v>0</v>
      </c>
      <c r="F18" s="15">
        <v>0</v>
      </c>
      <c r="G18" s="14">
        <v>2</v>
      </c>
      <c r="H18" s="14">
        <v>2</v>
      </c>
      <c r="I18" s="15">
        <v>2</v>
      </c>
      <c r="J18" s="14">
        <v>1</v>
      </c>
      <c r="K18" s="14">
        <v>2</v>
      </c>
      <c r="L18" s="15">
        <v>3</v>
      </c>
      <c r="M18" s="17">
        <v>2</v>
      </c>
      <c r="N18" s="14">
        <v>0</v>
      </c>
      <c r="O18" s="15">
        <v>2</v>
      </c>
      <c r="P18" s="14">
        <v>0</v>
      </c>
      <c r="Q18" s="14">
        <v>3</v>
      </c>
      <c r="R18" s="16">
        <v>1</v>
      </c>
      <c r="U18" s="39" t="str">
        <f t="shared" si="7"/>
        <v>2.37p</v>
      </c>
      <c r="V18" s="58">
        <f>B18</f>
        <v>44835</v>
      </c>
      <c r="W18" s="31">
        <v>12</v>
      </c>
      <c r="X18" s="13">
        <v>5</v>
      </c>
      <c r="Y18" s="14">
        <v>5</v>
      </c>
      <c r="Z18" s="15">
        <f t="shared" ref="Z18" si="9">3-F18</f>
        <v>3</v>
      </c>
      <c r="AA18" s="15">
        <f t="shared" ref="AA18" si="10">((Z18+Y18+X18)/13)*100</f>
        <v>100</v>
      </c>
      <c r="AB18" s="14">
        <v>3</v>
      </c>
      <c r="AC18" s="14">
        <v>3</v>
      </c>
      <c r="AD18" s="15">
        <v>3</v>
      </c>
      <c r="AE18" s="15">
        <f t="shared" ref="AE18" si="11">((AD18+AC18+AB18)/15)*100</f>
        <v>60</v>
      </c>
      <c r="AF18" s="14">
        <v>4</v>
      </c>
      <c r="AG18" s="14">
        <v>3</v>
      </c>
      <c r="AH18" s="15">
        <v>2</v>
      </c>
      <c r="AI18" s="15">
        <f t="shared" ref="AI18" si="12">((AH18+AG18+AF18)/15)*100</f>
        <v>60</v>
      </c>
      <c r="AJ18" s="17">
        <v>3</v>
      </c>
      <c r="AK18" s="14">
        <v>5</v>
      </c>
      <c r="AL18" s="15">
        <v>3</v>
      </c>
      <c r="AM18" s="15">
        <f t="shared" ref="AM18:AM19" si="13">((AL18+AK18+AJ18)/15)*100</f>
        <v>73.333333333333329</v>
      </c>
      <c r="AN18" s="14">
        <v>5</v>
      </c>
      <c r="AO18" s="14">
        <v>2</v>
      </c>
      <c r="AP18" s="15">
        <v>4</v>
      </c>
      <c r="AQ18" s="16">
        <f t="shared" ref="AQ18:AQ22" si="14">((AP18+AO18+AN18)/15)*100</f>
        <v>73.333333333333329</v>
      </c>
    </row>
    <row r="19" spans="1:43" x14ac:dyDescent="0.2">
      <c r="A19" s="39" t="s">
        <v>86</v>
      </c>
      <c r="B19" s="58">
        <v>44836</v>
      </c>
      <c r="C19" s="31">
        <v>13</v>
      </c>
      <c r="D19" s="13">
        <v>0</v>
      </c>
      <c r="E19" s="14">
        <v>0</v>
      </c>
      <c r="F19" s="15">
        <v>0</v>
      </c>
      <c r="G19" s="14">
        <v>2</v>
      </c>
      <c r="H19" s="14">
        <v>2</v>
      </c>
      <c r="I19" s="15">
        <v>2</v>
      </c>
      <c r="J19" s="14">
        <v>1</v>
      </c>
      <c r="K19" s="14">
        <v>2</v>
      </c>
      <c r="L19" s="15">
        <v>3</v>
      </c>
      <c r="M19" s="14">
        <v>2</v>
      </c>
      <c r="N19" s="14">
        <v>0</v>
      </c>
      <c r="O19" s="18">
        <v>3</v>
      </c>
      <c r="P19" s="14">
        <v>0</v>
      </c>
      <c r="Q19" s="14">
        <v>3</v>
      </c>
      <c r="R19" s="16">
        <v>1</v>
      </c>
      <c r="U19" s="39" t="str">
        <f t="shared" si="7"/>
        <v>12.23p</v>
      </c>
      <c r="V19" s="58">
        <f t="shared" ref="V19:V28" si="15">B19</f>
        <v>44836</v>
      </c>
      <c r="W19" s="31">
        <v>13</v>
      </c>
      <c r="X19" s="13">
        <v>5</v>
      </c>
      <c r="Y19" s="14">
        <v>5</v>
      </c>
      <c r="Z19" s="15">
        <f t="shared" ref="Z19" si="16">3-F19</f>
        <v>3</v>
      </c>
      <c r="AA19" s="15">
        <f t="shared" ref="AA19" si="17">((Z19+Y19+X19)/13)*100</f>
        <v>100</v>
      </c>
      <c r="AB19" s="14">
        <v>3</v>
      </c>
      <c r="AC19" s="14">
        <v>3</v>
      </c>
      <c r="AD19" s="15">
        <v>3</v>
      </c>
      <c r="AE19" s="15">
        <f t="shared" ref="AE19" si="18">((AD19+AC19+AB19)/15)*100</f>
        <v>60</v>
      </c>
      <c r="AF19" s="14">
        <v>4</v>
      </c>
      <c r="AG19" s="14">
        <v>3</v>
      </c>
      <c r="AH19" s="15">
        <v>2</v>
      </c>
      <c r="AI19" s="15">
        <f t="shared" ref="AI19" si="19">((AH19+AG19+AF19)/15)*100</f>
        <v>60</v>
      </c>
      <c r="AJ19" s="14">
        <v>3</v>
      </c>
      <c r="AK19" s="14">
        <v>5</v>
      </c>
      <c r="AL19" s="18">
        <v>2</v>
      </c>
      <c r="AM19" s="15">
        <f t="shared" si="13"/>
        <v>66.666666666666657</v>
      </c>
      <c r="AN19" s="14">
        <v>5</v>
      </c>
      <c r="AO19" s="14">
        <v>2</v>
      </c>
      <c r="AP19" s="15">
        <v>4</v>
      </c>
      <c r="AQ19" s="16">
        <f t="shared" si="14"/>
        <v>73.333333333333329</v>
      </c>
    </row>
    <row r="20" spans="1:43" x14ac:dyDescent="0.2">
      <c r="A20" s="39" t="s">
        <v>87</v>
      </c>
      <c r="B20" s="58">
        <v>44837</v>
      </c>
      <c r="C20" s="31">
        <v>14</v>
      </c>
      <c r="D20" s="61">
        <v>1</v>
      </c>
      <c r="E20" s="17">
        <v>1</v>
      </c>
      <c r="F20" s="15">
        <v>0</v>
      </c>
      <c r="G20" s="14">
        <v>2</v>
      </c>
      <c r="H20" s="14">
        <v>2</v>
      </c>
      <c r="I20" s="15">
        <v>2</v>
      </c>
      <c r="J20" s="14">
        <v>1</v>
      </c>
      <c r="K20" s="14">
        <v>2</v>
      </c>
      <c r="L20" s="15">
        <v>3</v>
      </c>
      <c r="M20" s="14">
        <v>2</v>
      </c>
      <c r="N20" s="14">
        <v>0</v>
      </c>
      <c r="O20" s="15">
        <v>3</v>
      </c>
      <c r="P20" s="14">
        <v>0</v>
      </c>
      <c r="Q20" s="14">
        <v>3</v>
      </c>
      <c r="R20" s="34">
        <v>2</v>
      </c>
      <c r="U20" s="39" t="str">
        <f t="shared" si="7"/>
        <v>10.14a</v>
      </c>
      <c r="V20" s="58">
        <f t="shared" si="15"/>
        <v>44837</v>
      </c>
      <c r="W20" s="31">
        <v>14</v>
      </c>
      <c r="X20" s="61">
        <v>4</v>
      </c>
      <c r="Y20" s="17">
        <v>4</v>
      </c>
      <c r="Z20" s="15">
        <f t="shared" ref="Z20:Z21" si="20">3-F20</f>
        <v>3</v>
      </c>
      <c r="AA20" s="15">
        <f t="shared" ref="AA20:AA21" si="21">((Z20+Y20+X20)/13)*100</f>
        <v>84.615384615384613</v>
      </c>
      <c r="AB20" s="14">
        <v>3</v>
      </c>
      <c r="AC20" s="14">
        <v>3</v>
      </c>
      <c r="AD20" s="15">
        <v>3</v>
      </c>
      <c r="AE20" s="15">
        <f t="shared" ref="AE20:AE21" si="22">((AD20+AC20+AB20)/15)*100</f>
        <v>60</v>
      </c>
      <c r="AF20" s="14">
        <v>4</v>
      </c>
      <c r="AG20" s="14">
        <v>3</v>
      </c>
      <c r="AH20" s="15">
        <v>2</v>
      </c>
      <c r="AI20" s="15">
        <f t="shared" ref="AI20:AI21" si="23">((AH20+AG20+AF20)/15)*100</f>
        <v>60</v>
      </c>
      <c r="AJ20" s="14">
        <v>3</v>
      </c>
      <c r="AK20" s="14">
        <v>5</v>
      </c>
      <c r="AL20" s="15">
        <v>2</v>
      </c>
      <c r="AM20" s="15">
        <f t="shared" ref="AM20:AM22" si="24">((AL20+AK20+AJ20)/15)*100</f>
        <v>66.666666666666657</v>
      </c>
      <c r="AN20" s="14">
        <v>5</v>
      </c>
      <c r="AO20" s="14">
        <v>2</v>
      </c>
      <c r="AP20" s="18">
        <v>3</v>
      </c>
      <c r="AQ20" s="16">
        <f t="shared" si="14"/>
        <v>66.666666666666657</v>
      </c>
    </row>
    <row r="21" spans="1:43" x14ac:dyDescent="0.2">
      <c r="A21" s="39" t="s">
        <v>88</v>
      </c>
      <c r="B21" s="58">
        <v>44838</v>
      </c>
      <c r="C21" s="31">
        <v>15</v>
      </c>
      <c r="D21" s="13">
        <v>1</v>
      </c>
      <c r="E21" s="14">
        <v>1</v>
      </c>
      <c r="F21" s="15">
        <v>0</v>
      </c>
      <c r="G21" s="14">
        <v>2</v>
      </c>
      <c r="H21" s="14">
        <v>2</v>
      </c>
      <c r="I21" s="15">
        <v>2</v>
      </c>
      <c r="J21" s="14">
        <v>1</v>
      </c>
      <c r="K21" s="17">
        <v>3</v>
      </c>
      <c r="L21" s="15">
        <v>3</v>
      </c>
      <c r="M21" s="14">
        <v>2</v>
      </c>
      <c r="N21" s="14">
        <v>0</v>
      </c>
      <c r="O21" s="15">
        <v>3</v>
      </c>
      <c r="P21" s="17">
        <v>1</v>
      </c>
      <c r="Q21" s="14">
        <v>3</v>
      </c>
      <c r="R21" s="16">
        <v>2</v>
      </c>
      <c r="U21" s="39" t="str">
        <f t="shared" si="7"/>
        <v>11.06a</v>
      </c>
      <c r="V21" s="58">
        <f t="shared" si="15"/>
        <v>44838</v>
      </c>
      <c r="W21" s="31">
        <v>15</v>
      </c>
      <c r="X21" s="13">
        <v>4</v>
      </c>
      <c r="Y21" s="14">
        <v>4</v>
      </c>
      <c r="Z21" s="15">
        <f t="shared" si="20"/>
        <v>3</v>
      </c>
      <c r="AA21" s="15">
        <f t="shared" si="21"/>
        <v>84.615384615384613</v>
      </c>
      <c r="AB21" s="14">
        <v>3</v>
      </c>
      <c r="AC21" s="14">
        <v>3</v>
      </c>
      <c r="AD21" s="15">
        <v>3</v>
      </c>
      <c r="AE21" s="15">
        <f t="shared" si="22"/>
        <v>60</v>
      </c>
      <c r="AF21" s="14">
        <v>4</v>
      </c>
      <c r="AG21" s="17">
        <v>2</v>
      </c>
      <c r="AH21" s="15">
        <v>2</v>
      </c>
      <c r="AI21" s="15">
        <f t="shared" si="23"/>
        <v>53.333333333333336</v>
      </c>
      <c r="AJ21" s="14">
        <v>3</v>
      </c>
      <c r="AK21" s="14">
        <v>5</v>
      </c>
      <c r="AL21" s="15">
        <v>2</v>
      </c>
      <c r="AM21" s="15">
        <f t="shared" si="24"/>
        <v>66.666666666666657</v>
      </c>
      <c r="AN21" s="17">
        <v>4</v>
      </c>
      <c r="AO21" s="14">
        <v>2</v>
      </c>
      <c r="AP21" s="15">
        <v>3</v>
      </c>
      <c r="AQ21" s="16">
        <f t="shared" si="14"/>
        <v>60</v>
      </c>
    </row>
    <row r="22" spans="1:43" x14ac:dyDescent="0.2">
      <c r="A22" s="39" t="s">
        <v>89</v>
      </c>
      <c r="B22" s="58">
        <v>44839</v>
      </c>
      <c r="C22" s="31">
        <v>16</v>
      </c>
      <c r="D22" s="13">
        <v>1</v>
      </c>
      <c r="E22" s="14">
        <v>1</v>
      </c>
      <c r="F22" s="18">
        <v>1</v>
      </c>
      <c r="G22" s="14">
        <v>2</v>
      </c>
      <c r="H22" s="14">
        <v>2</v>
      </c>
      <c r="I22" s="15">
        <v>2</v>
      </c>
      <c r="J22" s="17">
        <v>2</v>
      </c>
      <c r="K22" s="17">
        <v>4</v>
      </c>
      <c r="L22" s="15">
        <v>3</v>
      </c>
      <c r="M22" s="17">
        <v>3</v>
      </c>
      <c r="N22" s="17">
        <v>1</v>
      </c>
      <c r="O22" s="15">
        <v>3</v>
      </c>
      <c r="P22" s="14">
        <v>1</v>
      </c>
      <c r="Q22" s="14">
        <v>3</v>
      </c>
      <c r="R22" s="16">
        <v>2</v>
      </c>
      <c r="U22" s="39" t="str">
        <f t="shared" si="7"/>
        <v>9.58a</v>
      </c>
      <c r="V22" s="58">
        <f t="shared" si="15"/>
        <v>44839</v>
      </c>
      <c r="W22" s="31">
        <v>16</v>
      </c>
      <c r="X22" s="13">
        <v>4</v>
      </c>
      <c r="Y22" s="14">
        <v>4</v>
      </c>
      <c r="Z22" s="18">
        <f t="shared" ref="Z22:Z23" si="25">3-F22</f>
        <v>2</v>
      </c>
      <c r="AA22" s="15">
        <f t="shared" ref="AA22:AA23" si="26">((Z22+Y22+X22)/13)*100</f>
        <v>76.923076923076934</v>
      </c>
      <c r="AB22" s="14">
        <v>3</v>
      </c>
      <c r="AC22" s="14">
        <v>3</v>
      </c>
      <c r="AD22" s="15">
        <v>3</v>
      </c>
      <c r="AE22" s="15">
        <f t="shared" ref="AE22" si="27">((AD22+AC22+AB22)/15)*100</f>
        <v>60</v>
      </c>
      <c r="AF22" s="17">
        <v>3</v>
      </c>
      <c r="AG22" s="17">
        <v>1</v>
      </c>
      <c r="AH22" s="15">
        <v>2</v>
      </c>
      <c r="AI22" s="89">
        <f>((AH22+AG22+AF22)/15)*100</f>
        <v>40</v>
      </c>
      <c r="AJ22" s="17">
        <v>2</v>
      </c>
      <c r="AK22" s="17">
        <v>4</v>
      </c>
      <c r="AL22" s="15">
        <v>2</v>
      </c>
      <c r="AM22" s="15">
        <f t="shared" si="24"/>
        <v>53.333333333333336</v>
      </c>
      <c r="AN22" s="14">
        <v>4</v>
      </c>
      <c r="AO22" s="14">
        <v>2</v>
      </c>
      <c r="AP22" s="15">
        <v>3</v>
      </c>
      <c r="AQ22" s="16">
        <f t="shared" si="14"/>
        <v>60</v>
      </c>
    </row>
    <row r="23" spans="1:43" x14ac:dyDescent="0.2">
      <c r="A23" s="39" t="s">
        <v>90</v>
      </c>
      <c r="B23" s="58">
        <v>44840</v>
      </c>
      <c r="C23" s="31">
        <v>17</v>
      </c>
      <c r="D23" s="13">
        <v>1</v>
      </c>
      <c r="E23" s="14">
        <v>1</v>
      </c>
      <c r="F23" s="15">
        <v>1</v>
      </c>
      <c r="G23" s="17">
        <v>3</v>
      </c>
      <c r="H23" s="17">
        <v>3</v>
      </c>
      <c r="I23" s="15">
        <v>2</v>
      </c>
      <c r="J23" s="14">
        <v>2</v>
      </c>
      <c r="K23" s="14">
        <v>4</v>
      </c>
      <c r="L23" s="15">
        <v>3</v>
      </c>
      <c r="M23" s="14">
        <v>3</v>
      </c>
      <c r="N23" s="14">
        <v>1</v>
      </c>
      <c r="O23" s="15">
        <v>3</v>
      </c>
      <c r="P23" s="14">
        <v>1</v>
      </c>
      <c r="Q23" s="14">
        <v>3</v>
      </c>
      <c r="R23" s="16">
        <v>2</v>
      </c>
      <c r="U23" s="39" t="str">
        <f t="shared" si="7"/>
        <v>4.37p</v>
      </c>
      <c r="V23" s="58">
        <f t="shared" si="15"/>
        <v>44840</v>
      </c>
      <c r="W23" s="31">
        <v>17</v>
      </c>
      <c r="X23" s="13">
        <v>4</v>
      </c>
      <c r="Y23" s="14">
        <v>4</v>
      </c>
      <c r="Z23" s="15">
        <f t="shared" si="25"/>
        <v>2</v>
      </c>
      <c r="AA23" s="15">
        <f t="shared" si="26"/>
        <v>76.923076923076934</v>
      </c>
      <c r="AB23" s="17">
        <v>2</v>
      </c>
      <c r="AC23" s="17">
        <v>2</v>
      </c>
      <c r="AD23" s="15">
        <v>3</v>
      </c>
      <c r="AE23" s="89">
        <f t="shared" ref="AE23" si="28">((AD23+AC23+AB23)/15)*100</f>
        <v>46.666666666666664</v>
      </c>
      <c r="AF23" s="14">
        <v>3</v>
      </c>
      <c r="AG23" s="14">
        <v>1</v>
      </c>
      <c r="AH23" s="15">
        <v>2</v>
      </c>
      <c r="AI23" s="15">
        <f>((AH23+AG23+AF23)/15)*100</f>
        <v>40</v>
      </c>
      <c r="AJ23" s="14">
        <v>2</v>
      </c>
      <c r="AK23" s="14">
        <v>4</v>
      </c>
      <c r="AL23" s="15">
        <v>2</v>
      </c>
      <c r="AM23" s="15">
        <f t="shared" ref="AM23" si="29">((AL23+AK23+AJ23)/15)*100</f>
        <v>53.333333333333336</v>
      </c>
      <c r="AN23" s="14">
        <v>4</v>
      </c>
      <c r="AO23" s="14">
        <v>2</v>
      </c>
      <c r="AP23" s="15">
        <v>3</v>
      </c>
      <c r="AQ23" s="16">
        <f t="shared" ref="AQ23:AQ27" si="30">((AP23+AO23+AN23)/15)*100</f>
        <v>60</v>
      </c>
    </row>
    <row r="24" spans="1:43" x14ac:dyDescent="0.2">
      <c r="A24" s="39" t="s">
        <v>91</v>
      </c>
      <c r="B24" s="58">
        <v>44841</v>
      </c>
      <c r="C24" s="31">
        <v>18</v>
      </c>
      <c r="D24" s="13">
        <v>1</v>
      </c>
      <c r="E24" s="14">
        <v>1</v>
      </c>
      <c r="F24" s="15">
        <v>1</v>
      </c>
      <c r="G24" s="17">
        <v>4</v>
      </c>
      <c r="H24" s="14">
        <v>3</v>
      </c>
      <c r="I24" s="15">
        <v>2</v>
      </c>
      <c r="J24" s="14">
        <v>2</v>
      </c>
      <c r="K24" s="14">
        <v>4</v>
      </c>
      <c r="L24" s="15">
        <v>3</v>
      </c>
      <c r="M24" s="14">
        <v>3</v>
      </c>
      <c r="N24" s="14">
        <v>1</v>
      </c>
      <c r="O24" s="15">
        <v>3</v>
      </c>
      <c r="P24" s="14">
        <v>1</v>
      </c>
      <c r="Q24" s="14">
        <v>3</v>
      </c>
      <c r="R24" s="34">
        <v>3</v>
      </c>
      <c r="U24" s="39" t="str">
        <f t="shared" si="7"/>
        <v>10.26a</v>
      </c>
      <c r="V24" s="58">
        <f t="shared" si="15"/>
        <v>44841</v>
      </c>
      <c r="W24" s="31">
        <v>18</v>
      </c>
      <c r="X24" s="13">
        <v>4</v>
      </c>
      <c r="Y24" s="14">
        <v>4</v>
      </c>
      <c r="Z24" s="15">
        <f t="shared" ref="Z24" si="31">3-F24</f>
        <v>2</v>
      </c>
      <c r="AA24" s="15">
        <f t="shared" ref="AA24" si="32">((Z24+Y24+X24)/13)*100</f>
        <v>76.923076923076934</v>
      </c>
      <c r="AB24" s="17">
        <v>1</v>
      </c>
      <c r="AC24" s="14">
        <v>2</v>
      </c>
      <c r="AD24" s="15">
        <v>3</v>
      </c>
      <c r="AE24" s="15">
        <f t="shared" ref="AE24:AE27" si="33">((AD24+AC24+AB24)/15)*100</f>
        <v>40</v>
      </c>
      <c r="AF24" s="14">
        <v>3</v>
      </c>
      <c r="AG24" s="14">
        <v>1</v>
      </c>
      <c r="AH24" s="15">
        <v>2</v>
      </c>
      <c r="AI24" s="15">
        <f>((AH24+AG24+AF24)/15)*100</f>
        <v>40</v>
      </c>
      <c r="AJ24" s="14">
        <v>2</v>
      </c>
      <c r="AK24" s="14">
        <v>4</v>
      </c>
      <c r="AL24" s="15">
        <v>2</v>
      </c>
      <c r="AM24" s="15">
        <f t="shared" ref="AM24:AM27" si="34">((AL24+AK24+AJ24)/15)*100</f>
        <v>53.333333333333336</v>
      </c>
      <c r="AN24" s="14">
        <v>4</v>
      </c>
      <c r="AO24" s="14">
        <v>2</v>
      </c>
      <c r="AP24" s="18">
        <v>2</v>
      </c>
      <c r="AQ24" s="16">
        <f t="shared" si="30"/>
        <v>53.333333333333336</v>
      </c>
    </row>
    <row r="25" spans="1:43" x14ac:dyDescent="0.2">
      <c r="A25" s="39" t="s">
        <v>92</v>
      </c>
      <c r="B25" s="58">
        <v>44842</v>
      </c>
      <c r="C25" s="31">
        <v>19</v>
      </c>
      <c r="D25" s="13">
        <v>1</v>
      </c>
      <c r="E25" s="14">
        <v>1</v>
      </c>
      <c r="F25" s="15">
        <v>1</v>
      </c>
      <c r="G25" s="17">
        <v>5</v>
      </c>
      <c r="H25" s="14">
        <v>3</v>
      </c>
      <c r="I25" s="15">
        <v>2</v>
      </c>
      <c r="J25" s="14">
        <v>2</v>
      </c>
      <c r="K25" s="14">
        <v>4</v>
      </c>
      <c r="L25" s="18">
        <v>4</v>
      </c>
      <c r="M25" s="14">
        <v>3</v>
      </c>
      <c r="N25" s="17">
        <v>3</v>
      </c>
      <c r="O25" s="15">
        <v>3</v>
      </c>
      <c r="P25" s="17">
        <v>2</v>
      </c>
      <c r="Q25" s="14">
        <v>3</v>
      </c>
      <c r="R25" s="16">
        <v>3</v>
      </c>
      <c r="U25" s="39" t="str">
        <f t="shared" si="7"/>
        <v>3.56p</v>
      </c>
      <c r="V25" s="58">
        <f t="shared" si="15"/>
        <v>44842</v>
      </c>
      <c r="W25" s="31">
        <v>19</v>
      </c>
      <c r="X25" s="13">
        <v>4</v>
      </c>
      <c r="Y25" s="14">
        <v>4</v>
      </c>
      <c r="Z25" s="15">
        <f t="shared" ref="Z25:Z27" si="35">3-F25</f>
        <v>2</v>
      </c>
      <c r="AA25" s="15">
        <f t="shared" ref="AA25:AA27" si="36">((Z25+Y25+X25)/13)*100</f>
        <v>76.923076923076934</v>
      </c>
      <c r="AB25" s="17">
        <v>0</v>
      </c>
      <c r="AC25" s="14">
        <v>2</v>
      </c>
      <c r="AD25" s="15">
        <v>3</v>
      </c>
      <c r="AE25" s="15">
        <f t="shared" si="33"/>
        <v>33.333333333333329</v>
      </c>
      <c r="AF25" s="14">
        <v>3</v>
      </c>
      <c r="AG25" s="14">
        <v>1</v>
      </c>
      <c r="AH25" s="18">
        <v>1</v>
      </c>
      <c r="AI25" s="15">
        <f t="shared" ref="AI25:AI27" si="37">((AH25+AG25+AF25)/15)*100</f>
        <v>33.333333333333329</v>
      </c>
      <c r="AJ25" s="14">
        <v>2</v>
      </c>
      <c r="AK25" s="17">
        <v>2</v>
      </c>
      <c r="AL25" s="15">
        <v>2</v>
      </c>
      <c r="AM25" s="89">
        <f t="shared" si="34"/>
        <v>40</v>
      </c>
      <c r="AN25" s="17">
        <v>3</v>
      </c>
      <c r="AO25" s="14">
        <v>2</v>
      </c>
      <c r="AP25" s="15">
        <v>2</v>
      </c>
      <c r="AQ25" s="90">
        <f t="shared" si="30"/>
        <v>46.666666666666664</v>
      </c>
    </row>
    <row r="26" spans="1:43" x14ac:dyDescent="0.2">
      <c r="A26" s="39" t="s">
        <v>93</v>
      </c>
      <c r="B26" s="58">
        <v>44843</v>
      </c>
      <c r="C26" s="31">
        <v>20</v>
      </c>
      <c r="D26" s="13">
        <v>1</v>
      </c>
      <c r="E26" s="14">
        <v>1</v>
      </c>
      <c r="F26" s="15">
        <v>1</v>
      </c>
      <c r="G26" s="14">
        <v>5</v>
      </c>
      <c r="H26" s="17">
        <v>4</v>
      </c>
      <c r="I26" s="15">
        <v>2</v>
      </c>
      <c r="J26" s="14">
        <v>2</v>
      </c>
      <c r="K26" s="14">
        <v>4</v>
      </c>
      <c r="L26" s="15">
        <v>4</v>
      </c>
      <c r="M26" s="17">
        <v>4</v>
      </c>
      <c r="N26" s="14">
        <v>3</v>
      </c>
      <c r="O26" s="15">
        <v>3</v>
      </c>
      <c r="P26" s="17">
        <v>3</v>
      </c>
      <c r="Q26" s="14">
        <v>3</v>
      </c>
      <c r="R26" s="16">
        <v>3</v>
      </c>
      <c r="U26" s="39" t="str">
        <f t="shared" si="7"/>
        <v>4.55p</v>
      </c>
      <c r="V26" s="58">
        <f t="shared" si="15"/>
        <v>44843</v>
      </c>
      <c r="W26" s="31">
        <v>20</v>
      </c>
      <c r="X26" s="13">
        <v>4</v>
      </c>
      <c r="Y26" s="14">
        <v>4</v>
      </c>
      <c r="Z26" s="15">
        <f t="shared" si="35"/>
        <v>2</v>
      </c>
      <c r="AA26" s="15">
        <f t="shared" si="36"/>
        <v>76.923076923076934</v>
      </c>
      <c r="AB26" s="14">
        <v>0</v>
      </c>
      <c r="AC26" s="17">
        <v>1</v>
      </c>
      <c r="AD26" s="15">
        <v>3</v>
      </c>
      <c r="AE26" s="15">
        <f t="shared" si="33"/>
        <v>26.666666666666668</v>
      </c>
      <c r="AF26" s="14">
        <v>3</v>
      </c>
      <c r="AG26" s="14">
        <v>1</v>
      </c>
      <c r="AH26" s="15">
        <v>1</v>
      </c>
      <c r="AI26" s="15">
        <f t="shared" si="37"/>
        <v>33.333333333333329</v>
      </c>
      <c r="AJ26" s="17">
        <v>1</v>
      </c>
      <c r="AK26" s="14">
        <v>2</v>
      </c>
      <c r="AL26" s="15">
        <v>2</v>
      </c>
      <c r="AM26" s="15">
        <f t="shared" si="34"/>
        <v>33.333333333333329</v>
      </c>
      <c r="AN26" s="17">
        <v>2</v>
      </c>
      <c r="AO26" s="14">
        <v>2</v>
      </c>
      <c r="AP26" s="15">
        <v>2</v>
      </c>
      <c r="AQ26" s="16">
        <f t="shared" si="30"/>
        <v>40</v>
      </c>
    </row>
    <row r="27" spans="1:43" x14ac:dyDescent="0.2">
      <c r="A27" s="39" t="s">
        <v>94</v>
      </c>
      <c r="B27" s="58">
        <v>44844</v>
      </c>
      <c r="C27" s="31">
        <v>21</v>
      </c>
      <c r="D27" s="13">
        <v>1</v>
      </c>
      <c r="E27" s="14">
        <v>1</v>
      </c>
      <c r="F27" s="15">
        <v>1</v>
      </c>
      <c r="G27" s="14">
        <v>5</v>
      </c>
      <c r="H27" s="17">
        <v>5</v>
      </c>
      <c r="I27" s="15">
        <v>2</v>
      </c>
      <c r="J27" s="17">
        <v>3</v>
      </c>
      <c r="K27" s="14">
        <v>4</v>
      </c>
      <c r="L27" s="15">
        <v>4</v>
      </c>
      <c r="M27" s="17">
        <v>5</v>
      </c>
      <c r="N27" s="17">
        <v>4</v>
      </c>
      <c r="O27" s="18">
        <v>4</v>
      </c>
      <c r="P27" s="17">
        <v>4</v>
      </c>
      <c r="Q27" s="17">
        <v>4</v>
      </c>
      <c r="R27" s="16">
        <v>3</v>
      </c>
      <c r="U27" s="39" t="str">
        <f t="shared" si="7"/>
        <v>4.03p</v>
      </c>
      <c r="V27" s="58">
        <f t="shared" si="15"/>
        <v>44844</v>
      </c>
      <c r="W27" s="31">
        <v>21</v>
      </c>
      <c r="X27" s="13">
        <v>4</v>
      </c>
      <c r="Y27" s="14">
        <v>4</v>
      </c>
      <c r="Z27" s="15">
        <f t="shared" si="35"/>
        <v>2</v>
      </c>
      <c r="AA27" s="15">
        <f t="shared" si="36"/>
        <v>76.923076923076934</v>
      </c>
      <c r="AB27" s="14">
        <v>0</v>
      </c>
      <c r="AC27" s="17">
        <v>0</v>
      </c>
      <c r="AD27" s="15">
        <v>3</v>
      </c>
      <c r="AE27" s="15">
        <f t="shared" si="33"/>
        <v>20</v>
      </c>
      <c r="AF27" s="17">
        <v>2</v>
      </c>
      <c r="AG27" s="14">
        <v>1</v>
      </c>
      <c r="AH27" s="15">
        <v>1</v>
      </c>
      <c r="AI27" s="15">
        <f t="shared" si="37"/>
        <v>26.666666666666668</v>
      </c>
      <c r="AJ27" s="17">
        <v>0</v>
      </c>
      <c r="AK27" s="17">
        <v>1</v>
      </c>
      <c r="AL27" s="18">
        <v>1</v>
      </c>
      <c r="AM27" s="15">
        <f t="shared" si="34"/>
        <v>13.333333333333334</v>
      </c>
      <c r="AN27" s="17">
        <v>1</v>
      </c>
      <c r="AO27" s="17">
        <v>1</v>
      </c>
      <c r="AP27" s="15">
        <v>2</v>
      </c>
      <c r="AQ27" s="16">
        <f t="shared" si="30"/>
        <v>26.666666666666668</v>
      </c>
    </row>
    <row r="28" spans="1:43" x14ac:dyDescent="0.2">
      <c r="A28" s="39" t="s">
        <v>95</v>
      </c>
      <c r="B28" s="58">
        <v>44845</v>
      </c>
      <c r="C28" s="31">
        <v>22</v>
      </c>
      <c r="D28" s="13">
        <v>1</v>
      </c>
      <c r="E28" s="17">
        <v>2</v>
      </c>
      <c r="F28" s="18">
        <v>2</v>
      </c>
      <c r="G28" s="14">
        <v>5</v>
      </c>
      <c r="H28" s="14">
        <v>5</v>
      </c>
      <c r="I28" s="15">
        <v>2</v>
      </c>
      <c r="J28" s="14">
        <v>3</v>
      </c>
      <c r="K28" s="14">
        <v>4</v>
      </c>
      <c r="L28" s="15">
        <v>4</v>
      </c>
      <c r="M28" s="14">
        <v>5</v>
      </c>
      <c r="N28" s="14">
        <v>4</v>
      </c>
      <c r="O28" s="15">
        <v>4</v>
      </c>
      <c r="P28" s="14">
        <v>4</v>
      </c>
      <c r="Q28" s="14">
        <v>4</v>
      </c>
      <c r="R28" s="16">
        <v>3</v>
      </c>
      <c r="U28" s="39" t="str">
        <f t="shared" si="7"/>
        <v>10.39a</v>
      </c>
      <c r="V28" s="58">
        <f t="shared" si="15"/>
        <v>44845</v>
      </c>
      <c r="W28" s="31">
        <v>22</v>
      </c>
      <c r="X28" s="13">
        <v>4</v>
      </c>
      <c r="Y28" s="17">
        <v>3</v>
      </c>
      <c r="Z28" s="18">
        <f t="shared" ref="Z28" si="38">3-F28</f>
        <v>1</v>
      </c>
      <c r="AA28" s="15">
        <f t="shared" ref="AA28" si="39">((Z28+Y28+X28)/13)*100</f>
        <v>61.53846153846154</v>
      </c>
      <c r="AB28" s="14">
        <v>0</v>
      </c>
      <c r="AC28" s="14">
        <v>0</v>
      </c>
      <c r="AD28" s="15">
        <v>3</v>
      </c>
      <c r="AE28" s="15">
        <f t="shared" ref="AE28" si="40">((AD28+AC28+AB28)/15)*100</f>
        <v>20</v>
      </c>
      <c r="AF28" s="14">
        <v>2</v>
      </c>
      <c r="AG28" s="14">
        <v>1</v>
      </c>
      <c r="AH28" s="15">
        <v>1</v>
      </c>
      <c r="AI28" s="15">
        <f t="shared" ref="AI28" si="41">((AH28+AG28+AF28)/15)*100</f>
        <v>26.666666666666668</v>
      </c>
      <c r="AJ28" s="14">
        <v>0</v>
      </c>
      <c r="AK28" s="14">
        <v>1</v>
      </c>
      <c r="AL28" s="15">
        <v>1</v>
      </c>
      <c r="AM28" s="15">
        <f t="shared" ref="AM28" si="42">((AL28+AK28+AJ28)/15)*100</f>
        <v>13.333333333333334</v>
      </c>
      <c r="AN28" s="14">
        <v>1</v>
      </c>
      <c r="AO28" s="14">
        <v>1</v>
      </c>
      <c r="AP28" s="15">
        <v>2</v>
      </c>
      <c r="AQ28" s="16">
        <f t="shared" ref="AQ28" si="43">((AP28+AO28+AN28)/15)*100</f>
        <v>26.666666666666668</v>
      </c>
    </row>
    <row r="29" spans="1:43" x14ac:dyDescent="0.2">
      <c r="A29" s="39" t="s">
        <v>52</v>
      </c>
      <c r="B29" s="58">
        <v>44846</v>
      </c>
      <c r="C29" s="31">
        <v>23</v>
      </c>
      <c r="D29" s="13">
        <v>1</v>
      </c>
      <c r="E29" s="14">
        <v>2</v>
      </c>
      <c r="F29" s="15">
        <v>2</v>
      </c>
      <c r="G29" s="14">
        <v>5</v>
      </c>
      <c r="H29" s="14">
        <v>5</v>
      </c>
      <c r="I29" s="15">
        <v>2</v>
      </c>
      <c r="J29" s="14">
        <v>3</v>
      </c>
      <c r="K29" s="14">
        <v>4</v>
      </c>
      <c r="L29" s="15">
        <v>4</v>
      </c>
      <c r="M29" s="14">
        <v>5</v>
      </c>
      <c r="N29" s="14">
        <v>4</v>
      </c>
      <c r="O29" s="15">
        <v>4</v>
      </c>
      <c r="P29" s="14">
        <v>4</v>
      </c>
      <c r="Q29" s="14">
        <v>4</v>
      </c>
      <c r="R29" s="34">
        <v>4</v>
      </c>
      <c r="U29" s="39" t="str">
        <f t="shared" si="7"/>
        <v>11.16a</v>
      </c>
      <c r="V29" s="58">
        <f t="shared" ref="V29" si="44">B29</f>
        <v>44846</v>
      </c>
      <c r="W29" s="31">
        <v>23</v>
      </c>
      <c r="X29" s="13">
        <v>4</v>
      </c>
      <c r="Y29" s="14">
        <v>3</v>
      </c>
      <c r="Z29" s="15">
        <f t="shared" ref="Z29" si="45">3-F29</f>
        <v>1</v>
      </c>
      <c r="AA29" s="15">
        <f t="shared" ref="AA29" si="46">((Z29+Y29+X29)/13)*100</f>
        <v>61.53846153846154</v>
      </c>
      <c r="AB29" s="14">
        <v>0</v>
      </c>
      <c r="AC29" s="14">
        <v>0</v>
      </c>
      <c r="AD29" s="15">
        <v>3</v>
      </c>
      <c r="AE29" s="15">
        <f t="shared" ref="AE29" si="47">((AD29+AC29+AB29)/15)*100</f>
        <v>20</v>
      </c>
      <c r="AF29" s="14">
        <v>2</v>
      </c>
      <c r="AG29" s="14">
        <v>1</v>
      </c>
      <c r="AH29" s="15">
        <v>1</v>
      </c>
      <c r="AI29" s="15">
        <f t="shared" ref="AI29" si="48">((AH29+AG29+AF29)/15)*100</f>
        <v>26.666666666666668</v>
      </c>
      <c r="AJ29" s="14">
        <v>0</v>
      </c>
      <c r="AK29" s="14">
        <v>1</v>
      </c>
      <c r="AL29" s="15">
        <v>1</v>
      </c>
      <c r="AM29" s="15">
        <f t="shared" ref="AM29" si="49">((AL29+AK29+AJ29)/15)*100</f>
        <v>13.333333333333334</v>
      </c>
      <c r="AN29" s="14">
        <v>1</v>
      </c>
      <c r="AO29" s="14">
        <v>1</v>
      </c>
      <c r="AP29" s="18">
        <v>1</v>
      </c>
      <c r="AQ29" s="16">
        <f t="shared" ref="AQ29" si="50">((AP29+AO29+AN29)/15)*100</f>
        <v>20</v>
      </c>
    </row>
    <row r="30" spans="1:43" x14ac:dyDescent="0.2">
      <c r="A30" s="39" t="s">
        <v>96</v>
      </c>
      <c r="B30" s="58">
        <v>44847</v>
      </c>
      <c r="C30" s="31">
        <v>24</v>
      </c>
      <c r="D30" s="13">
        <v>1</v>
      </c>
      <c r="E30" s="14">
        <v>2</v>
      </c>
      <c r="F30" s="15">
        <v>2</v>
      </c>
      <c r="G30" s="14">
        <v>5</v>
      </c>
      <c r="H30" s="14">
        <v>5</v>
      </c>
      <c r="I30" s="15">
        <v>2</v>
      </c>
      <c r="J30" s="14">
        <v>3</v>
      </c>
      <c r="K30" s="14">
        <v>4</v>
      </c>
      <c r="L30" s="15">
        <v>4</v>
      </c>
      <c r="M30" s="14">
        <v>5</v>
      </c>
      <c r="N30" s="14">
        <v>4</v>
      </c>
      <c r="O30" s="15">
        <v>4</v>
      </c>
      <c r="P30" s="14">
        <v>4</v>
      </c>
      <c r="Q30" s="14">
        <v>4</v>
      </c>
      <c r="R30" s="16">
        <v>4</v>
      </c>
      <c r="U30" s="39" t="str">
        <f t="shared" ref="U30" si="51">A30</f>
        <v>10.34a</v>
      </c>
      <c r="V30" s="58">
        <f t="shared" ref="V30" si="52">B30</f>
        <v>44847</v>
      </c>
      <c r="W30" s="31">
        <v>24</v>
      </c>
      <c r="X30" s="13">
        <v>4</v>
      </c>
      <c r="Y30" s="14">
        <v>3</v>
      </c>
      <c r="Z30" s="15">
        <f t="shared" ref="Z30" si="53">3-F30</f>
        <v>1</v>
      </c>
      <c r="AA30" s="15">
        <f t="shared" ref="AA30" si="54">((Z30+Y30+X30)/13)*100</f>
        <v>61.53846153846154</v>
      </c>
      <c r="AB30" s="14">
        <v>0</v>
      </c>
      <c r="AC30" s="14">
        <v>0</v>
      </c>
      <c r="AD30" s="15">
        <v>3</v>
      </c>
      <c r="AE30" s="15">
        <f t="shared" ref="AE30" si="55">((AD30+AC30+AB30)/15)*100</f>
        <v>20</v>
      </c>
      <c r="AF30" s="14">
        <v>2</v>
      </c>
      <c r="AG30" s="14">
        <v>1</v>
      </c>
      <c r="AH30" s="15">
        <v>1</v>
      </c>
      <c r="AI30" s="15">
        <f t="shared" ref="AI30" si="56">((AH30+AG30+AF30)/15)*100</f>
        <v>26.666666666666668</v>
      </c>
      <c r="AJ30" s="14">
        <v>0</v>
      </c>
      <c r="AK30" s="14">
        <v>1</v>
      </c>
      <c r="AL30" s="15">
        <v>1</v>
      </c>
      <c r="AM30" s="15">
        <f t="shared" ref="AM30" si="57">((AL30+AK30+AJ30)/15)*100</f>
        <v>13.333333333333334</v>
      </c>
      <c r="AN30" s="14">
        <v>1</v>
      </c>
      <c r="AO30" s="14">
        <v>1</v>
      </c>
      <c r="AP30" s="15">
        <v>1</v>
      </c>
      <c r="AQ30" s="16">
        <f t="shared" ref="AQ30" si="58">((AP30+AO30+AN30)/15)*100</f>
        <v>20</v>
      </c>
    </row>
    <row r="31" spans="1:43" x14ac:dyDescent="0.2">
      <c r="A31" s="39" t="s">
        <v>97</v>
      </c>
      <c r="B31" s="58">
        <v>44848</v>
      </c>
      <c r="C31" s="31">
        <v>25</v>
      </c>
      <c r="D31" s="13">
        <v>1</v>
      </c>
      <c r="E31" s="17">
        <v>3</v>
      </c>
      <c r="F31" s="15">
        <v>2</v>
      </c>
      <c r="G31" s="14">
        <v>5</v>
      </c>
      <c r="H31" s="14">
        <v>5</v>
      </c>
      <c r="I31" s="15">
        <v>2</v>
      </c>
      <c r="J31" s="14">
        <v>3</v>
      </c>
      <c r="K31" s="14">
        <v>4</v>
      </c>
      <c r="L31" s="15">
        <v>4</v>
      </c>
      <c r="M31" s="14">
        <v>5</v>
      </c>
      <c r="N31" s="14">
        <v>4</v>
      </c>
      <c r="O31" s="15">
        <v>4</v>
      </c>
      <c r="P31" s="14">
        <v>4</v>
      </c>
      <c r="Q31" s="14">
        <v>4</v>
      </c>
      <c r="R31" s="16">
        <v>4</v>
      </c>
      <c r="U31" s="39" t="str">
        <f t="shared" ref="U31" si="59">A31</f>
        <v>12.15p</v>
      </c>
      <c r="V31" s="58">
        <f t="shared" ref="V31" si="60">B31</f>
        <v>44848</v>
      </c>
      <c r="W31" s="31">
        <v>25</v>
      </c>
      <c r="X31" s="13">
        <v>4</v>
      </c>
      <c r="Y31" s="17">
        <v>2</v>
      </c>
      <c r="Z31" s="15">
        <f t="shared" ref="Z31" si="61">3-F31</f>
        <v>1</v>
      </c>
      <c r="AA31" s="15">
        <f t="shared" ref="AA31" si="62">((Z31+Y31+X31)/13)*100</f>
        <v>53.846153846153847</v>
      </c>
      <c r="AB31" s="14">
        <v>0</v>
      </c>
      <c r="AC31" s="14">
        <v>0</v>
      </c>
      <c r="AD31" s="15">
        <v>3</v>
      </c>
      <c r="AE31" s="15">
        <f t="shared" ref="AE31" si="63">((AD31+AC31+AB31)/15)*100</f>
        <v>20</v>
      </c>
      <c r="AF31" s="14">
        <v>2</v>
      </c>
      <c r="AG31" s="14">
        <v>1</v>
      </c>
      <c r="AH31" s="15">
        <v>1</v>
      </c>
      <c r="AI31" s="15">
        <f t="shared" ref="AI31" si="64">((AH31+AG31+AF31)/15)*100</f>
        <v>26.666666666666668</v>
      </c>
      <c r="AJ31" s="14">
        <v>0</v>
      </c>
      <c r="AK31" s="14">
        <v>1</v>
      </c>
      <c r="AL31" s="15">
        <v>1</v>
      </c>
      <c r="AM31" s="15">
        <f t="shared" ref="AM31" si="65">((AL31+AK31+AJ31)/15)*100</f>
        <v>13.333333333333334</v>
      </c>
      <c r="AN31" s="14">
        <v>1</v>
      </c>
      <c r="AO31" s="14">
        <v>1</v>
      </c>
      <c r="AP31" s="15">
        <v>1</v>
      </c>
      <c r="AQ31" s="16">
        <f t="shared" ref="AQ31" si="66">((AP31+AO31+AN31)/15)*100</f>
        <v>20</v>
      </c>
    </row>
    <row r="32" spans="1:43" x14ac:dyDescent="0.2">
      <c r="A32" s="39"/>
      <c r="B32" s="8"/>
      <c r="C32" s="31">
        <v>26</v>
      </c>
      <c r="D32" s="13"/>
      <c r="E32" s="14"/>
      <c r="F32" s="15"/>
      <c r="G32" s="14"/>
      <c r="H32" s="14"/>
      <c r="I32" s="15"/>
      <c r="J32" s="14"/>
      <c r="K32" s="14"/>
      <c r="L32" s="15"/>
      <c r="M32" s="14"/>
      <c r="N32" s="14"/>
      <c r="O32" s="15"/>
      <c r="P32" s="14"/>
      <c r="Q32" s="14"/>
      <c r="R32" s="16"/>
      <c r="U32" s="39"/>
      <c r="V32" s="8"/>
      <c r="W32" s="31">
        <v>26</v>
      </c>
      <c r="X32" s="13"/>
      <c r="Y32" s="14"/>
      <c r="Z32" s="15"/>
      <c r="AA32" s="15"/>
      <c r="AB32" s="14"/>
      <c r="AC32" s="14"/>
      <c r="AD32" s="15"/>
      <c r="AE32" s="15"/>
      <c r="AF32" s="14"/>
      <c r="AG32" s="14"/>
      <c r="AH32" s="15"/>
      <c r="AI32" s="15"/>
      <c r="AJ32" s="14"/>
      <c r="AK32" s="14"/>
      <c r="AL32" s="15"/>
      <c r="AM32" s="15"/>
      <c r="AN32" s="14"/>
      <c r="AO32" s="14"/>
      <c r="AP32" s="15"/>
      <c r="AQ32" s="16"/>
    </row>
    <row r="33" spans="1:43" x14ac:dyDescent="0.2">
      <c r="A33" s="39"/>
      <c r="B33" s="8"/>
      <c r="C33" s="31">
        <v>27</v>
      </c>
      <c r="D33" s="13"/>
      <c r="E33" s="14"/>
      <c r="F33" s="15"/>
      <c r="G33" s="14"/>
      <c r="H33" s="14"/>
      <c r="I33" s="15"/>
      <c r="J33" s="14"/>
      <c r="K33" s="14"/>
      <c r="L33" s="15"/>
      <c r="M33" s="14"/>
      <c r="N33" s="14"/>
      <c r="O33" s="15"/>
      <c r="P33" s="14"/>
      <c r="Q33" s="14"/>
      <c r="R33" s="16"/>
      <c r="U33" s="39"/>
      <c r="V33" s="8"/>
      <c r="W33" s="31">
        <v>27</v>
      </c>
      <c r="X33" s="13"/>
      <c r="Y33" s="14"/>
      <c r="Z33" s="15"/>
      <c r="AA33" s="15"/>
      <c r="AB33" s="14"/>
      <c r="AC33" s="14"/>
      <c r="AD33" s="15"/>
      <c r="AE33" s="15"/>
      <c r="AF33" s="14"/>
      <c r="AG33" s="14"/>
      <c r="AH33" s="15"/>
      <c r="AI33" s="15"/>
      <c r="AJ33" s="14"/>
      <c r="AK33" s="14"/>
      <c r="AL33" s="15"/>
      <c r="AM33" s="15"/>
      <c r="AN33" s="14"/>
      <c r="AO33" s="14"/>
      <c r="AP33" s="15"/>
      <c r="AQ33" s="16"/>
    </row>
    <row r="34" spans="1:43" x14ac:dyDescent="0.2">
      <c r="A34" s="40"/>
      <c r="B34" s="32"/>
      <c r="C34" s="33"/>
      <c r="D34" s="26"/>
      <c r="E34" s="27"/>
      <c r="F34" s="28"/>
      <c r="G34" s="27"/>
      <c r="H34" s="27"/>
      <c r="I34" s="28"/>
      <c r="J34" s="27"/>
      <c r="K34" s="27"/>
      <c r="L34" s="28"/>
      <c r="M34" s="27"/>
      <c r="N34" s="27"/>
      <c r="O34" s="28"/>
      <c r="P34" s="27"/>
      <c r="Q34" s="27"/>
      <c r="R34" s="29"/>
      <c r="U34" s="40"/>
      <c r="V34" s="32"/>
      <c r="W34" s="33"/>
      <c r="X34" s="26"/>
      <c r="Y34" s="27"/>
      <c r="Z34" s="28"/>
      <c r="AA34" s="28"/>
      <c r="AB34" s="27"/>
      <c r="AC34" s="27"/>
      <c r="AD34" s="28"/>
      <c r="AE34" s="28"/>
      <c r="AF34" s="27"/>
      <c r="AG34" s="27"/>
      <c r="AH34" s="28"/>
      <c r="AI34" s="28"/>
      <c r="AJ34" s="27"/>
      <c r="AK34" s="27"/>
      <c r="AL34" s="28"/>
      <c r="AM34" s="28"/>
      <c r="AN34" s="27"/>
      <c r="AO34" s="27"/>
      <c r="AP34" s="28"/>
      <c r="AQ34" s="29"/>
    </row>
    <row r="35" spans="1:43" x14ac:dyDescent="0.2">
      <c r="A35" s="25"/>
    </row>
    <row r="37" spans="1:43" ht="17" thickBot="1" x14ac:dyDescent="0.25">
      <c r="U37" t="s">
        <v>56</v>
      </c>
    </row>
    <row r="38" spans="1:43" ht="17" thickBot="1" x14ac:dyDescent="0.25">
      <c r="U38" s="102" t="s">
        <v>2</v>
      </c>
      <c r="V38" s="105" t="s">
        <v>3</v>
      </c>
      <c r="W38" s="99" t="s">
        <v>4</v>
      </c>
      <c r="X38" s="113" t="s">
        <v>58</v>
      </c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4"/>
    </row>
    <row r="39" spans="1:43" x14ac:dyDescent="0.2">
      <c r="U39" s="103"/>
      <c r="V39" s="106"/>
      <c r="W39" s="100"/>
      <c r="X39" s="91" t="s">
        <v>59</v>
      </c>
      <c r="Y39" s="92"/>
      <c r="Z39" s="93"/>
      <c r="AA39" s="94"/>
      <c r="AB39" s="91" t="s">
        <v>8</v>
      </c>
      <c r="AC39" s="92"/>
      <c r="AD39" s="93"/>
      <c r="AE39" s="94"/>
      <c r="AF39" s="91" t="s">
        <v>9</v>
      </c>
      <c r="AG39" s="92"/>
      <c r="AH39" s="93"/>
      <c r="AI39" s="94"/>
      <c r="AJ39" s="91" t="s">
        <v>10</v>
      </c>
      <c r="AK39" s="92"/>
      <c r="AL39" s="93"/>
      <c r="AM39" s="94"/>
      <c r="AN39" s="91" t="s">
        <v>11</v>
      </c>
      <c r="AO39" s="92"/>
      <c r="AP39" s="93"/>
      <c r="AQ39" s="95"/>
    </row>
    <row r="40" spans="1:43" ht="17" thickBot="1" x14ac:dyDescent="0.25">
      <c r="U40" s="104"/>
      <c r="V40" s="107"/>
      <c r="W40" s="115"/>
      <c r="X40" s="12" t="s">
        <v>60</v>
      </c>
      <c r="Y40" s="3" t="s">
        <v>61</v>
      </c>
      <c r="Z40" s="6" t="s">
        <v>62</v>
      </c>
      <c r="AA40" s="50" t="s">
        <v>24</v>
      </c>
      <c r="AB40" s="5" t="s">
        <v>63</v>
      </c>
      <c r="AC40" s="3" t="s">
        <v>64</v>
      </c>
      <c r="AD40" s="46" t="s">
        <v>65</v>
      </c>
      <c r="AE40" s="48" t="s">
        <v>24</v>
      </c>
      <c r="AF40" s="5" t="s">
        <v>66</v>
      </c>
      <c r="AG40" s="3" t="s">
        <v>67</v>
      </c>
      <c r="AH40" s="46" t="s">
        <v>68</v>
      </c>
      <c r="AI40" s="48" t="s">
        <v>24</v>
      </c>
      <c r="AJ40" s="5" t="s">
        <v>69</v>
      </c>
      <c r="AK40" s="3" t="s">
        <v>70</v>
      </c>
      <c r="AL40" s="46" t="s">
        <v>71</v>
      </c>
      <c r="AM40" s="48" t="s">
        <v>24</v>
      </c>
      <c r="AN40" s="5" t="s">
        <v>72</v>
      </c>
      <c r="AO40" s="3" t="s">
        <v>73</v>
      </c>
      <c r="AP40" s="46" t="s">
        <v>74</v>
      </c>
      <c r="AQ40" s="49" t="s">
        <v>24</v>
      </c>
    </row>
    <row r="41" spans="1:43" x14ac:dyDescent="0.2">
      <c r="U41" s="38" t="s">
        <v>25</v>
      </c>
      <c r="V41" s="9">
        <v>44823</v>
      </c>
      <c r="W41" s="30">
        <v>0</v>
      </c>
      <c r="X41" s="51" t="s">
        <v>26</v>
      </c>
      <c r="Y41" s="52"/>
      <c r="Z41" s="52"/>
      <c r="AA41" s="53">
        <f>X42+Y42+Z42</f>
        <v>15</v>
      </c>
      <c r="AB41" s="53"/>
      <c r="AC41" s="53"/>
      <c r="AD41" s="53"/>
      <c r="AE41" s="53">
        <f>AB42+AC42+AD42</f>
        <v>14</v>
      </c>
      <c r="AF41" s="53"/>
      <c r="AG41" s="53"/>
      <c r="AH41" s="53"/>
      <c r="AI41" s="53">
        <f>AF42+AG42+AH42</f>
        <v>13</v>
      </c>
      <c r="AJ41" s="53"/>
      <c r="AK41" s="53"/>
      <c r="AL41" s="53"/>
      <c r="AM41" s="53">
        <f>AJ42+AK42+AL42</f>
        <v>13</v>
      </c>
      <c r="AN41" s="53"/>
      <c r="AO41" s="53"/>
      <c r="AP41" s="53"/>
      <c r="AQ41" s="53">
        <f>AN42+AO42+AP42</f>
        <v>13</v>
      </c>
    </row>
    <row r="42" spans="1:43" x14ac:dyDescent="0.2">
      <c r="U42" s="41" t="s">
        <v>75</v>
      </c>
      <c r="V42" s="9">
        <v>44824</v>
      </c>
      <c r="W42" s="31">
        <v>1</v>
      </c>
      <c r="X42" s="13">
        <v>5</v>
      </c>
      <c r="Y42" s="14">
        <v>5</v>
      </c>
      <c r="Z42" s="15">
        <v>5</v>
      </c>
      <c r="AA42" s="15">
        <f>((Z42+Y42+X42)/15)*100</f>
        <v>100</v>
      </c>
      <c r="AB42" s="17">
        <v>4</v>
      </c>
      <c r="AC42" s="14">
        <v>5</v>
      </c>
      <c r="AD42" s="15">
        <v>5</v>
      </c>
      <c r="AE42" s="15">
        <f>((AD42+AC42+AB42)/14)*100</f>
        <v>100</v>
      </c>
      <c r="AF42" s="14">
        <v>5</v>
      </c>
      <c r="AG42" s="14">
        <v>5</v>
      </c>
      <c r="AH42" s="18">
        <v>3</v>
      </c>
      <c r="AI42" s="15">
        <f>((AH42+AG42+AF42)/13)*100</f>
        <v>100</v>
      </c>
      <c r="AJ42" s="14">
        <v>5</v>
      </c>
      <c r="AK42" s="14">
        <v>5</v>
      </c>
      <c r="AL42" s="18">
        <v>3</v>
      </c>
      <c r="AM42" s="15">
        <f>((AL42+AK42+AJ42)/13)*100</f>
        <v>100</v>
      </c>
      <c r="AN42" s="14">
        <v>5</v>
      </c>
      <c r="AO42" s="17">
        <v>4</v>
      </c>
      <c r="AP42" s="18">
        <v>4</v>
      </c>
      <c r="AQ42" s="16">
        <f>((AP42+AO42+AN42)/13)*100</f>
        <v>100</v>
      </c>
    </row>
    <row r="43" spans="1:43" x14ac:dyDescent="0.2">
      <c r="U43" s="39" t="s">
        <v>76</v>
      </c>
      <c r="V43" s="9">
        <v>44825</v>
      </c>
      <c r="W43" s="31">
        <v>2</v>
      </c>
      <c r="X43" s="13">
        <v>5</v>
      </c>
      <c r="Y43" s="14">
        <v>5</v>
      </c>
      <c r="Z43" s="15">
        <v>5</v>
      </c>
      <c r="AA43" s="15">
        <f t="shared" ref="AA43:AA45" si="67">((Z43+Y43+X43)/15)*100</f>
        <v>100</v>
      </c>
      <c r="AB43" s="14">
        <v>4</v>
      </c>
      <c r="AC43" s="14">
        <v>5</v>
      </c>
      <c r="AD43" s="18">
        <v>3</v>
      </c>
      <c r="AE43" s="15">
        <f t="shared" ref="AE43:AE62" si="68">((AD43+AC43+AB43)/14)*100</f>
        <v>85.714285714285708</v>
      </c>
      <c r="AF43" s="17">
        <v>4</v>
      </c>
      <c r="AG43" s="17">
        <v>4</v>
      </c>
      <c r="AH43" s="18">
        <v>2</v>
      </c>
      <c r="AI43" s="15">
        <f t="shared" ref="AI43:AI57" si="69">((AH43+AG43+AF43)/13)*100</f>
        <v>76.923076923076934</v>
      </c>
      <c r="AJ43" s="17">
        <v>4</v>
      </c>
      <c r="AK43" s="14">
        <v>5</v>
      </c>
      <c r="AL43" s="15">
        <v>3</v>
      </c>
      <c r="AM43" s="15">
        <f t="shared" ref="AM43:AM57" si="70">((AL43+AK43+AJ43)/13)*100</f>
        <v>92.307692307692307</v>
      </c>
      <c r="AN43" s="14">
        <v>5</v>
      </c>
      <c r="AO43" s="17">
        <v>2</v>
      </c>
      <c r="AP43" s="15">
        <v>4</v>
      </c>
      <c r="AQ43" s="16">
        <f t="shared" ref="AQ43:AQ62" si="71">((AP43+AO43+AN43)/13)*100</f>
        <v>84.615384615384613</v>
      </c>
    </row>
    <row r="44" spans="1:43" x14ac:dyDescent="0.2">
      <c r="U44" s="39" t="s">
        <v>32</v>
      </c>
      <c r="V44" s="9">
        <v>44826</v>
      </c>
      <c r="W44" s="31">
        <v>3</v>
      </c>
      <c r="X44" s="13">
        <v>5</v>
      </c>
      <c r="Y44" s="14">
        <v>5</v>
      </c>
      <c r="Z44" s="15">
        <v>5</v>
      </c>
      <c r="AA44" s="15">
        <f t="shared" si="67"/>
        <v>100</v>
      </c>
      <c r="AB44" s="14">
        <v>4</v>
      </c>
      <c r="AC44" s="17">
        <v>4</v>
      </c>
      <c r="AD44" s="15">
        <v>3</v>
      </c>
      <c r="AE44" s="15">
        <f t="shared" si="68"/>
        <v>78.571428571428569</v>
      </c>
      <c r="AF44" s="14">
        <v>4</v>
      </c>
      <c r="AG44" s="14">
        <v>4</v>
      </c>
      <c r="AH44" s="15">
        <v>2</v>
      </c>
      <c r="AI44" s="15">
        <f t="shared" si="69"/>
        <v>76.923076923076934</v>
      </c>
      <c r="AJ44" s="14">
        <v>4</v>
      </c>
      <c r="AK44" s="14">
        <v>5</v>
      </c>
      <c r="AL44" s="15">
        <v>3</v>
      </c>
      <c r="AM44" s="15">
        <f t="shared" si="70"/>
        <v>92.307692307692307</v>
      </c>
      <c r="AN44" s="14">
        <v>5</v>
      </c>
      <c r="AO44" s="14">
        <v>2</v>
      </c>
      <c r="AP44" s="15">
        <v>4</v>
      </c>
      <c r="AQ44" s="16">
        <f t="shared" si="71"/>
        <v>84.615384615384613</v>
      </c>
    </row>
    <row r="45" spans="1:43" x14ac:dyDescent="0.2">
      <c r="U45" s="39" t="s">
        <v>38</v>
      </c>
      <c r="V45" s="9">
        <v>44827</v>
      </c>
      <c r="W45" s="31">
        <v>4</v>
      </c>
      <c r="X45" s="13">
        <v>5</v>
      </c>
      <c r="Y45" s="14">
        <v>5</v>
      </c>
      <c r="Z45" s="15">
        <v>5</v>
      </c>
      <c r="AA45" s="15">
        <f t="shared" si="67"/>
        <v>100</v>
      </c>
      <c r="AB45" s="14">
        <v>4</v>
      </c>
      <c r="AC45" s="14">
        <v>4</v>
      </c>
      <c r="AD45" s="15">
        <v>3</v>
      </c>
      <c r="AE45" s="15">
        <f t="shared" si="68"/>
        <v>78.571428571428569</v>
      </c>
      <c r="AF45" s="14">
        <v>4</v>
      </c>
      <c r="AG45" s="14">
        <v>4</v>
      </c>
      <c r="AH45" s="15">
        <v>2</v>
      </c>
      <c r="AI45" s="15">
        <f t="shared" si="69"/>
        <v>76.923076923076934</v>
      </c>
      <c r="AJ45" s="14">
        <v>4</v>
      </c>
      <c r="AK45" s="14">
        <v>5</v>
      </c>
      <c r="AL45" s="15">
        <v>3</v>
      </c>
      <c r="AM45" s="15">
        <f t="shared" si="70"/>
        <v>92.307692307692307</v>
      </c>
      <c r="AN45" s="14">
        <v>5</v>
      </c>
      <c r="AO45" s="14">
        <v>2</v>
      </c>
      <c r="AP45" s="15">
        <v>4</v>
      </c>
      <c r="AQ45" s="16">
        <f t="shared" si="71"/>
        <v>84.615384615384613</v>
      </c>
    </row>
    <row r="46" spans="1:43" x14ac:dyDescent="0.2">
      <c r="U46" s="39" t="s">
        <v>77</v>
      </c>
      <c r="V46" s="9">
        <v>44828</v>
      </c>
      <c r="W46" s="31">
        <v>5</v>
      </c>
      <c r="X46" s="13">
        <v>5</v>
      </c>
      <c r="Y46" s="14">
        <v>5</v>
      </c>
      <c r="Z46" s="45">
        <f>3-F46</f>
        <v>3</v>
      </c>
      <c r="AA46" s="15">
        <f>((Z46+Y46+X46)/13)*100</f>
        <v>100</v>
      </c>
      <c r="AB46" s="14">
        <v>4</v>
      </c>
      <c r="AC46" s="14">
        <v>4</v>
      </c>
      <c r="AD46" s="15">
        <v>3</v>
      </c>
      <c r="AE46" s="15">
        <f t="shared" si="68"/>
        <v>78.571428571428569</v>
      </c>
      <c r="AF46" s="14">
        <v>4</v>
      </c>
      <c r="AG46" s="17">
        <v>3</v>
      </c>
      <c r="AH46" s="15">
        <v>2</v>
      </c>
      <c r="AI46" s="15">
        <f t="shared" si="69"/>
        <v>69.230769230769226</v>
      </c>
      <c r="AJ46" s="14">
        <v>4</v>
      </c>
      <c r="AK46" s="14">
        <v>5</v>
      </c>
      <c r="AL46" s="15">
        <v>3</v>
      </c>
      <c r="AM46" s="15">
        <f t="shared" si="70"/>
        <v>92.307692307692307</v>
      </c>
      <c r="AN46" s="14">
        <v>5</v>
      </c>
      <c r="AO46" s="14">
        <v>2</v>
      </c>
      <c r="AP46" s="15">
        <v>4</v>
      </c>
      <c r="AQ46" s="16">
        <f t="shared" si="71"/>
        <v>84.615384615384613</v>
      </c>
    </row>
    <row r="47" spans="1:43" x14ac:dyDescent="0.2">
      <c r="U47" s="39" t="s">
        <v>79</v>
      </c>
      <c r="V47" s="9">
        <v>44829</v>
      </c>
      <c r="W47" s="31">
        <v>6</v>
      </c>
      <c r="X47" s="13">
        <v>5</v>
      </c>
      <c r="Y47" s="14">
        <v>5</v>
      </c>
      <c r="Z47" s="15">
        <f>3-F47</f>
        <v>3</v>
      </c>
      <c r="AA47" s="15">
        <f t="shared" ref="AA47:AA56" si="72">((Z47+Y47+X47)/13)*100</f>
        <v>100</v>
      </c>
      <c r="AB47" s="14">
        <v>4</v>
      </c>
      <c r="AC47" s="14">
        <v>4</v>
      </c>
      <c r="AD47" s="15">
        <v>3</v>
      </c>
      <c r="AE47" s="15">
        <f t="shared" si="68"/>
        <v>78.571428571428569</v>
      </c>
      <c r="AF47" s="14">
        <v>4</v>
      </c>
      <c r="AG47" s="14">
        <v>3</v>
      </c>
      <c r="AH47" s="15">
        <v>2</v>
      </c>
      <c r="AI47" s="15">
        <f t="shared" si="69"/>
        <v>69.230769230769226</v>
      </c>
      <c r="AJ47" s="14">
        <v>4</v>
      </c>
      <c r="AK47" s="14">
        <v>5</v>
      </c>
      <c r="AL47" s="15">
        <v>3</v>
      </c>
      <c r="AM47" s="15">
        <f t="shared" si="70"/>
        <v>92.307692307692307</v>
      </c>
      <c r="AN47" s="14">
        <v>5</v>
      </c>
      <c r="AO47" s="14">
        <v>2</v>
      </c>
      <c r="AP47" s="15">
        <v>4</v>
      </c>
      <c r="AQ47" s="16">
        <f t="shared" si="71"/>
        <v>84.615384615384613</v>
      </c>
    </row>
    <row r="48" spans="1:43" x14ac:dyDescent="0.2">
      <c r="U48" s="39" t="str">
        <f>A13</f>
        <v>10.58a</v>
      </c>
      <c r="V48" s="9">
        <v>44830</v>
      </c>
      <c r="W48" s="31">
        <v>7</v>
      </c>
      <c r="X48" s="13">
        <v>5</v>
      </c>
      <c r="Y48" s="14">
        <v>5</v>
      </c>
      <c r="Z48" s="15">
        <f t="shared" ref="Z48:Z56" si="73">3-F48</f>
        <v>3</v>
      </c>
      <c r="AA48" s="15">
        <f t="shared" si="72"/>
        <v>100</v>
      </c>
      <c r="AB48" s="17">
        <v>3</v>
      </c>
      <c r="AC48" s="17">
        <v>3</v>
      </c>
      <c r="AD48" s="15">
        <v>3</v>
      </c>
      <c r="AE48" s="15">
        <f t="shared" si="68"/>
        <v>64.285714285714292</v>
      </c>
      <c r="AF48" s="14">
        <v>4</v>
      </c>
      <c r="AG48" s="14">
        <v>3</v>
      </c>
      <c r="AH48" s="15">
        <v>2</v>
      </c>
      <c r="AI48" s="15">
        <f t="shared" si="69"/>
        <v>69.230769230769226</v>
      </c>
      <c r="AJ48" s="14">
        <v>4</v>
      </c>
      <c r="AK48" s="14">
        <v>5</v>
      </c>
      <c r="AL48" s="15">
        <v>3</v>
      </c>
      <c r="AM48" s="15">
        <f t="shared" si="70"/>
        <v>92.307692307692307</v>
      </c>
      <c r="AN48" s="14">
        <v>5</v>
      </c>
      <c r="AO48" s="14">
        <v>2</v>
      </c>
      <c r="AP48" s="15">
        <v>4</v>
      </c>
      <c r="AQ48" s="16">
        <f t="shared" si="71"/>
        <v>84.615384615384613</v>
      </c>
    </row>
    <row r="49" spans="21:43" x14ac:dyDescent="0.2">
      <c r="U49" s="39" t="str">
        <f t="shared" ref="U49:U58" si="74">A14</f>
        <v>10.13a</v>
      </c>
      <c r="V49" s="9">
        <v>44831</v>
      </c>
      <c r="W49" s="31">
        <v>8</v>
      </c>
      <c r="X49" s="13">
        <v>5</v>
      </c>
      <c r="Y49" s="14">
        <v>5</v>
      </c>
      <c r="Z49" s="15">
        <f t="shared" si="73"/>
        <v>3</v>
      </c>
      <c r="AA49" s="15">
        <f t="shared" si="72"/>
        <v>100</v>
      </c>
      <c r="AB49" s="14">
        <v>3</v>
      </c>
      <c r="AC49" s="14">
        <v>3</v>
      </c>
      <c r="AD49" s="15">
        <v>3</v>
      </c>
      <c r="AE49" s="15">
        <f t="shared" si="68"/>
        <v>64.285714285714292</v>
      </c>
      <c r="AF49" s="14">
        <v>4</v>
      </c>
      <c r="AG49" s="14">
        <v>3</v>
      </c>
      <c r="AH49" s="15">
        <v>2</v>
      </c>
      <c r="AI49" s="15">
        <f t="shared" si="69"/>
        <v>69.230769230769226</v>
      </c>
      <c r="AJ49" s="14">
        <v>4</v>
      </c>
      <c r="AK49" s="14">
        <v>5</v>
      </c>
      <c r="AL49" s="15">
        <v>3</v>
      </c>
      <c r="AM49" s="15">
        <f t="shared" si="70"/>
        <v>92.307692307692307</v>
      </c>
      <c r="AN49" s="14">
        <v>5</v>
      </c>
      <c r="AO49" s="14">
        <v>2</v>
      </c>
      <c r="AP49" s="15">
        <v>4</v>
      </c>
      <c r="AQ49" s="16">
        <f t="shared" si="71"/>
        <v>84.615384615384613</v>
      </c>
    </row>
    <row r="50" spans="21:43" x14ac:dyDescent="0.2">
      <c r="U50" s="39" t="str">
        <f t="shared" si="74"/>
        <v>11.14a</v>
      </c>
      <c r="V50" s="9">
        <v>44832</v>
      </c>
      <c r="W50" s="31">
        <v>9</v>
      </c>
      <c r="X50" s="13">
        <v>5</v>
      </c>
      <c r="Y50" s="14">
        <v>5</v>
      </c>
      <c r="Z50" s="15">
        <f t="shared" si="73"/>
        <v>3</v>
      </c>
      <c r="AA50" s="15">
        <f t="shared" si="72"/>
        <v>100</v>
      </c>
      <c r="AB50" s="14">
        <v>3</v>
      </c>
      <c r="AC50" s="14">
        <v>3</v>
      </c>
      <c r="AD50" s="15">
        <v>3</v>
      </c>
      <c r="AE50" s="15">
        <f t="shared" si="68"/>
        <v>64.285714285714292</v>
      </c>
      <c r="AF50" s="14">
        <v>4</v>
      </c>
      <c r="AG50" s="14">
        <v>3</v>
      </c>
      <c r="AH50" s="15">
        <v>2</v>
      </c>
      <c r="AI50" s="15">
        <f t="shared" si="69"/>
        <v>69.230769230769226</v>
      </c>
      <c r="AJ50" s="14">
        <v>4</v>
      </c>
      <c r="AK50" s="14">
        <v>5</v>
      </c>
      <c r="AL50" s="15">
        <v>3</v>
      </c>
      <c r="AM50" s="15">
        <f t="shared" si="70"/>
        <v>92.307692307692307</v>
      </c>
      <c r="AN50" s="14">
        <v>5</v>
      </c>
      <c r="AO50" s="14">
        <v>2</v>
      </c>
      <c r="AP50" s="15">
        <v>4</v>
      </c>
      <c r="AQ50" s="16">
        <f t="shared" si="71"/>
        <v>84.615384615384613</v>
      </c>
    </row>
    <row r="51" spans="21:43" x14ac:dyDescent="0.2">
      <c r="U51" s="39" t="str">
        <f t="shared" si="74"/>
        <v>12.09p</v>
      </c>
      <c r="V51" s="9">
        <v>44833</v>
      </c>
      <c r="W51" s="31">
        <v>10</v>
      </c>
      <c r="X51" s="13">
        <v>5</v>
      </c>
      <c r="Y51" s="14">
        <v>5</v>
      </c>
      <c r="Z51" s="15">
        <f t="shared" si="73"/>
        <v>3</v>
      </c>
      <c r="AA51" s="15">
        <f t="shared" si="72"/>
        <v>100</v>
      </c>
      <c r="AB51" s="14">
        <v>3</v>
      </c>
      <c r="AC51" s="14">
        <v>3</v>
      </c>
      <c r="AD51" s="15">
        <v>3</v>
      </c>
      <c r="AE51" s="15">
        <f t="shared" si="68"/>
        <v>64.285714285714292</v>
      </c>
      <c r="AF51" s="14">
        <v>4</v>
      </c>
      <c r="AG51" s="14">
        <v>3</v>
      </c>
      <c r="AH51" s="15">
        <v>2</v>
      </c>
      <c r="AI51" s="15">
        <f t="shared" si="69"/>
        <v>69.230769230769226</v>
      </c>
      <c r="AJ51" s="14">
        <v>4</v>
      </c>
      <c r="AK51" s="14">
        <v>5</v>
      </c>
      <c r="AL51" s="15">
        <v>3</v>
      </c>
      <c r="AM51" s="15">
        <f t="shared" si="70"/>
        <v>92.307692307692307</v>
      </c>
      <c r="AN51" s="14">
        <v>5</v>
      </c>
      <c r="AO51" s="14">
        <v>2</v>
      </c>
      <c r="AP51" s="15">
        <v>4</v>
      </c>
      <c r="AQ51" s="16">
        <f t="shared" si="71"/>
        <v>84.615384615384613</v>
      </c>
    </row>
    <row r="52" spans="21:43" x14ac:dyDescent="0.2">
      <c r="U52" s="39" t="str">
        <f t="shared" si="74"/>
        <v>10.23a</v>
      </c>
      <c r="V52" s="9">
        <v>44834</v>
      </c>
      <c r="W52" s="31">
        <v>11</v>
      </c>
      <c r="X52" s="13">
        <v>5</v>
      </c>
      <c r="Y52" s="14">
        <v>5</v>
      </c>
      <c r="Z52" s="15">
        <f t="shared" si="73"/>
        <v>3</v>
      </c>
      <c r="AA52" s="15">
        <f t="shared" si="72"/>
        <v>100</v>
      </c>
      <c r="AB52" s="14">
        <v>3</v>
      </c>
      <c r="AC52" s="14">
        <v>3</v>
      </c>
      <c r="AD52" s="15">
        <v>3</v>
      </c>
      <c r="AE52" s="15">
        <f t="shared" si="68"/>
        <v>64.285714285714292</v>
      </c>
      <c r="AF52" s="14">
        <v>4</v>
      </c>
      <c r="AG52" s="14">
        <v>3</v>
      </c>
      <c r="AH52" s="15">
        <v>2</v>
      </c>
      <c r="AI52" s="15">
        <f t="shared" si="69"/>
        <v>69.230769230769226</v>
      </c>
      <c r="AJ52" s="14">
        <v>4</v>
      </c>
      <c r="AK52" s="14">
        <v>5</v>
      </c>
      <c r="AL52" s="15">
        <v>3</v>
      </c>
      <c r="AM52" s="15">
        <f t="shared" si="70"/>
        <v>92.307692307692307</v>
      </c>
      <c r="AN52" s="14">
        <v>5</v>
      </c>
      <c r="AO52" s="14">
        <v>2</v>
      </c>
      <c r="AP52" s="15">
        <v>4</v>
      </c>
      <c r="AQ52" s="16">
        <f t="shared" si="71"/>
        <v>84.615384615384613</v>
      </c>
    </row>
    <row r="53" spans="21:43" x14ac:dyDescent="0.2">
      <c r="U53" s="39" t="str">
        <f t="shared" si="74"/>
        <v>2.37p</v>
      </c>
      <c r="V53" s="9">
        <v>44835</v>
      </c>
      <c r="W53" s="31">
        <v>12</v>
      </c>
      <c r="X53" s="13">
        <v>5</v>
      </c>
      <c r="Y53" s="14">
        <v>5</v>
      </c>
      <c r="Z53" s="15">
        <f t="shared" si="73"/>
        <v>3</v>
      </c>
      <c r="AA53" s="15">
        <f t="shared" si="72"/>
        <v>100</v>
      </c>
      <c r="AB53" s="14">
        <v>3</v>
      </c>
      <c r="AC53" s="14">
        <v>3</v>
      </c>
      <c r="AD53" s="15">
        <v>3</v>
      </c>
      <c r="AE53" s="15">
        <f t="shared" si="68"/>
        <v>64.285714285714292</v>
      </c>
      <c r="AF53" s="14">
        <v>4</v>
      </c>
      <c r="AG53" s="14">
        <v>3</v>
      </c>
      <c r="AH53" s="15">
        <v>2</v>
      </c>
      <c r="AI53" s="15">
        <f t="shared" si="69"/>
        <v>69.230769230769226</v>
      </c>
      <c r="AJ53" s="17">
        <v>3</v>
      </c>
      <c r="AK53" s="14">
        <v>5</v>
      </c>
      <c r="AL53" s="15">
        <v>3</v>
      </c>
      <c r="AM53" s="15">
        <f t="shared" si="70"/>
        <v>84.615384615384613</v>
      </c>
      <c r="AN53" s="14">
        <v>5</v>
      </c>
      <c r="AO53" s="14">
        <v>2</v>
      </c>
      <c r="AP53" s="15">
        <v>4</v>
      </c>
      <c r="AQ53" s="16">
        <f t="shared" si="71"/>
        <v>84.615384615384613</v>
      </c>
    </row>
    <row r="54" spans="21:43" x14ac:dyDescent="0.2">
      <c r="U54" s="39" t="str">
        <f t="shared" si="74"/>
        <v>12.23p</v>
      </c>
      <c r="V54" s="9">
        <v>44836</v>
      </c>
      <c r="W54" s="31">
        <v>13</v>
      </c>
      <c r="X54" s="13">
        <v>5</v>
      </c>
      <c r="Y54" s="14">
        <v>5</v>
      </c>
      <c r="Z54" s="15">
        <f t="shared" si="73"/>
        <v>3</v>
      </c>
      <c r="AA54" s="15">
        <f t="shared" si="72"/>
        <v>100</v>
      </c>
      <c r="AB54" s="14">
        <v>3</v>
      </c>
      <c r="AC54" s="14">
        <v>3</v>
      </c>
      <c r="AD54" s="15">
        <v>3</v>
      </c>
      <c r="AE54" s="15">
        <f t="shared" si="68"/>
        <v>64.285714285714292</v>
      </c>
      <c r="AF54" s="14">
        <v>4</v>
      </c>
      <c r="AG54" s="14">
        <v>3</v>
      </c>
      <c r="AH54" s="15">
        <v>2</v>
      </c>
      <c r="AI54" s="15">
        <f t="shared" si="69"/>
        <v>69.230769230769226</v>
      </c>
      <c r="AJ54" s="14">
        <v>3</v>
      </c>
      <c r="AK54" s="14">
        <v>5</v>
      </c>
      <c r="AL54" s="18">
        <v>2</v>
      </c>
      <c r="AM54" s="15">
        <f t="shared" si="70"/>
        <v>76.923076923076934</v>
      </c>
      <c r="AN54" s="14">
        <v>5</v>
      </c>
      <c r="AO54" s="14">
        <v>2</v>
      </c>
      <c r="AP54" s="15">
        <v>4</v>
      </c>
      <c r="AQ54" s="16">
        <f t="shared" si="71"/>
        <v>84.615384615384613</v>
      </c>
    </row>
    <row r="55" spans="21:43" x14ac:dyDescent="0.2">
      <c r="U55" s="39" t="str">
        <f t="shared" si="74"/>
        <v>10.14a</v>
      </c>
      <c r="V55" s="9">
        <v>44837</v>
      </c>
      <c r="W55" s="31">
        <v>14</v>
      </c>
      <c r="X55" s="61">
        <v>4</v>
      </c>
      <c r="Y55" s="17">
        <v>4</v>
      </c>
      <c r="Z55" s="15">
        <f t="shared" si="73"/>
        <v>3</v>
      </c>
      <c r="AA55" s="15">
        <f t="shared" si="72"/>
        <v>84.615384615384613</v>
      </c>
      <c r="AB55" s="14">
        <v>3</v>
      </c>
      <c r="AC55" s="14">
        <v>3</v>
      </c>
      <c r="AD55" s="15">
        <v>3</v>
      </c>
      <c r="AE55" s="15">
        <f t="shared" si="68"/>
        <v>64.285714285714292</v>
      </c>
      <c r="AF55" s="14">
        <v>4</v>
      </c>
      <c r="AG55" s="14">
        <v>3</v>
      </c>
      <c r="AH55" s="15">
        <v>2</v>
      </c>
      <c r="AI55" s="15">
        <f t="shared" si="69"/>
        <v>69.230769230769226</v>
      </c>
      <c r="AJ55" s="14">
        <v>3</v>
      </c>
      <c r="AK55" s="14">
        <v>5</v>
      </c>
      <c r="AL55" s="15">
        <v>2</v>
      </c>
      <c r="AM55" s="15">
        <f t="shared" si="70"/>
        <v>76.923076923076934</v>
      </c>
      <c r="AN55" s="14">
        <v>5</v>
      </c>
      <c r="AO55" s="14">
        <v>2</v>
      </c>
      <c r="AP55" s="18">
        <v>3</v>
      </c>
      <c r="AQ55" s="16">
        <f t="shared" si="71"/>
        <v>76.923076923076934</v>
      </c>
    </row>
    <row r="56" spans="21:43" x14ac:dyDescent="0.2">
      <c r="U56" s="39" t="str">
        <f t="shared" si="74"/>
        <v>11.06a</v>
      </c>
      <c r="V56" s="9">
        <v>44838</v>
      </c>
      <c r="W56" s="31">
        <v>15</v>
      </c>
      <c r="X56" s="13">
        <v>4</v>
      </c>
      <c r="Y56" s="14">
        <v>4</v>
      </c>
      <c r="Z56" s="15">
        <f t="shared" si="73"/>
        <v>3</v>
      </c>
      <c r="AA56" s="15">
        <f t="shared" si="72"/>
        <v>84.615384615384613</v>
      </c>
      <c r="AB56" s="14">
        <v>3</v>
      </c>
      <c r="AC56" s="14">
        <v>3</v>
      </c>
      <c r="AD56" s="15">
        <v>3</v>
      </c>
      <c r="AE56" s="15">
        <f t="shared" si="68"/>
        <v>64.285714285714292</v>
      </c>
      <c r="AF56" s="14">
        <v>4</v>
      </c>
      <c r="AG56" s="17">
        <v>2</v>
      </c>
      <c r="AH56" s="15">
        <v>2</v>
      </c>
      <c r="AI56" s="15">
        <f t="shared" si="69"/>
        <v>61.53846153846154</v>
      </c>
      <c r="AJ56" s="14">
        <v>3</v>
      </c>
      <c r="AK56" s="14">
        <v>5</v>
      </c>
      <c r="AL56" s="15">
        <v>2</v>
      </c>
      <c r="AM56" s="15">
        <f t="shared" si="70"/>
        <v>76.923076923076934</v>
      </c>
      <c r="AN56" s="17">
        <v>4</v>
      </c>
      <c r="AO56" s="14">
        <v>2</v>
      </c>
      <c r="AP56" s="15">
        <v>3</v>
      </c>
      <c r="AQ56" s="16">
        <f t="shared" si="71"/>
        <v>69.230769230769226</v>
      </c>
    </row>
    <row r="57" spans="21:43" x14ac:dyDescent="0.2">
      <c r="U57" s="39" t="s">
        <v>89</v>
      </c>
      <c r="V57" s="9">
        <v>44839</v>
      </c>
      <c r="W57" s="31">
        <v>16</v>
      </c>
      <c r="X57" s="13">
        <v>4</v>
      </c>
      <c r="Y57" s="14">
        <v>4</v>
      </c>
      <c r="Z57" s="18">
        <v>2</v>
      </c>
      <c r="AA57" s="15">
        <f t="shared" ref="AA57" si="75">((Z57+Y57+X57)/13)*100</f>
        <v>76.923076923076934</v>
      </c>
      <c r="AB57" s="14">
        <v>3</v>
      </c>
      <c r="AC57" s="14">
        <v>3</v>
      </c>
      <c r="AD57" s="15">
        <v>3</v>
      </c>
      <c r="AE57" s="15">
        <f t="shared" ref="AE57" si="76">((AD57+AC57+AB57)/14)*100</f>
        <v>64.285714285714292</v>
      </c>
      <c r="AF57" s="17">
        <v>3</v>
      </c>
      <c r="AG57" s="17">
        <v>1</v>
      </c>
      <c r="AH57" s="15">
        <v>2</v>
      </c>
      <c r="AI57" s="89">
        <f t="shared" si="69"/>
        <v>46.153846153846153</v>
      </c>
      <c r="AJ57" s="17">
        <v>2</v>
      </c>
      <c r="AK57" s="17">
        <v>4</v>
      </c>
      <c r="AL57" s="15">
        <v>2</v>
      </c>
      <c r="AM57" s="15">
        <f t="shared" si="70"/>
        <v>61.53846153846154</v>
      </c>
      <c r="AN57" s="14">
        <v>4</v>
      </c>
      <c r="AO57" s="14">
        <v>2</v>
      </c>
      <c r="AP57" s="15">
        <v>3</v>
      </c>
      <c r="AQ57" s="16">
        <f t="shared" si="71"/>
        <v>69.230769230769226</v>
      </c>
    </row>
    <row r="58" spans="21:43" x14ac:dyDescent="0.2">
      <c r="U58" s="39" t="str">
        <f t="shared" si="74"/>
        <v>4.37p</v>
      </c>
      <c r="V58" s="9">
        <v>44840</v>
      </c>
      <c r="W58" s="31">
        <v>17</v>
      </c>
      <c r="X58" s="13">
        <v>4</v>
      </c>
      <c r="Y58" s="14">
        <v>4</v>
      </c>
      <c r="Z58" s="15">
        <v>2</v>
      </c>
      <c r="AA58" s="15">
        <f t="shared" ref="AA58" si="77">((Z58+Y58+X58)/13)*100</f>
        <v>76.923076923076934</v>
      </c>
      <c r="AB58" s="17">
        <v>2</v>
      </c>
      <c r="AC58" s="17">
        <v>2</v>
      </c>
      <c r="AD58" s="15">
        <v>3</v>
      </c>
      <c r="AE58" s="89">
        <f t="shared" ref="AE58" si="78">((AD58+AC58+AB58)/14)*100</f>
        <v>50</v>
      </c>
      <c r="AF58" s="14">
        <v>3</v>
      </c>
      <c r="AG58" s="14">
        <v>1</v>
      </c>
      <c r="AH58" s="15">
        <v>2</v>
      </c>
      <c r="AI58" s="15">
        <f t="shared" ref="AI58:AI62" si="79">((AH58+AG58+AF58)/13)*100</f>
        <v>46.153846153846153</v>
      </c>
      <c r="AJ58" s="14">
        <v>2</v>
      </c>
      <c r="AK58" s="14">
        <v>4</v>
      </c>
      <c r="AL58" s="15">
        <v>2</v>
      </c>
      <c r="AM58" s="15">
        <f t="shared" ref="AM58:AM62" si="80">((AL58+AK58+AJ58)/13)*100</f>
        <v>61.53846153846154</v>
      </c>
      <c r="AN58" s="14">
        <v>4</v>
      </c>
      <c r="AO58" s="14">
        <v>2</v>
      </c>
      <c r="AP58" s="15">
        <v>3</v>
      </c>
      <c r="AQ58" s="16">
        <f t="shared" si="71"/>
        <v>69.230769230769226</v>
      </c>
    </row>
    <row r="59" spans="21:43" x14ac:dyDescent="0.2">
      <c r="U59" s="39" t="s">
        <v>91</v>
      </c>
      <c r="V59" s="9">
        <v>44841</v>
      </c>
      <c r="W59" s="31">
        <v>18</v>
      </c>
      <c r="X59" s="13">
        <v>4</v>
      </c>
      <c r="Y59" s="14">
        <v>4</v>
      </c>
      <c r="Z59" s="15">
        <v>2</v>
      </c>
      <c r="AA59" s="15">
        <f t="shared" ref="AA59:AA63" si="81">((Z59+Y59+X59)/13)*100</f>
        <v>76.923076923076934</v>
      </c>
      <c r="AB59" s="17">
        <v>1</v>
      </c>
      <c r="AC59" s="14">
        <v>2</v>
      </c>
      <c r="AD59" s="15">
        <v>3</v>
      </c>
      <c r="AE59" s="15">
        <f t="shared" si="68"/>
        <v>42.857142857142854</v>
      </c>
      <c r="AF59" s="87">
        <v>3</v>
      </c>
      <c r="AG59" s="14">
        <v>1</v>
      </c>
      <c r="AH59" s="15">
        <v>2</v>
      </c>
      <c r="AI59" s="15">
        <f t="shared" si="79"/>
        <v>46.153846153846153</v>
      </c>
      <c r="AJ59" s="14">
        <v>2</v>
      </c>
      <c r="AK59" s="14">
        <v>4</v>
      </c>
      <c r="AL59" s="15">
        <v>2</v>
      </c>
      <c r="AM59" s="15">
        <f t="shared" si="80"/>
        <v>61.53846153846154</v>
      </c>
      <c r="AN59" s="14">
        <v>4</v>
      </c>
      <c r="AO59" s="14">
        <v>2</v>
      </c>
      <c r="AP59" s="18">
        <v>2</v>
      </c>
      <c r="AQ59" s="16">
        <f t="shared" si="71"/>
        <v>61.53846153846154</v>
      </c>
    </row>
    <row r="60" spans="21:43" x14ac:dyDescent="0.2">
      <c r="U60" s="39" t="str">
        <f>U25</f>
        <v>3.56p</v>
      </c>
      <c r="V60" s="9">
        <v>44842</v>
      </c>
      <c r="W60" s="31">
        <v>19</v>
      </c>
      <c r="X60" s="13">
        <v>4</v>
      </c>
      <c r="Y60" s="14">
        <v>4</v>
      </c>
      <c r="Z60" s="15">
        <v>2</v>
      </c>
      <c r="AA60" s="15">
        <f t="shared" si="81"/>
        <v>76.923076923076934</v>
      </c>
      <c r="AB60" s="17">
        <v>0</v>
      </c>
      <c r="AC60" s="14">
        <v>2</v>
      </c>
      <c r="AD60" s="15">
        <v>3</v>
      </c>
      <c r="AE60" s="15">
        <f t="shared" si="68"/>
        <v>35.714285714285715</v>
      </c>
      <c r="AF60" s="14">
        <v>3</v>
      </c>
      <c r="AG60" s="14">
        <v>1</v>
      </c>
      <c r="AH60" s="18">
        <v>1</v>
      </c>
      <c r="AI60" s="15">
        <f t="shared" si="79"/>
        <v>38.461538461538467</v>
      </c>
      <c r="AJ60" s="14">
        <v>2</v>
      </c>
      <c r="AK60" s="17">
        <v>2</v>
      </c>
      <c r="AL60" s="15">
        <v>2</v>
      </c>
      <c r="AM60" s="89">
        <f t="shared" si="80"/>
        <v>46.153846153846153</v>
      </c>
      <c r="AN60" s="17">
        <v>3</v>
      </c>
      <c r="AO60" s="14">
        <v>2</v>
      </c>
      <c r="AP60" s="15">
        <v>2</v>
      </c>
      <c r="AQ60" s="16">
        <f t="shared" si="71"/>
        <v>53.846153846153847</v>
      </c>
    </row>
    <row r="61" spans="21:43" x14ac:dyDescent="0.2">
      <c r="U61" s="39" t="str">
        <f t="shared" ref="U61:U66" si="82">U26</f>
        <v>4.55p</v>
      </c>
      <c r="V61" s="9">
        <v>44843</v>
      </c>
      <c r="W61" s="31">
        <v>20</v>
      </c>
      <c r="X61" s="13">
        <v>4</v>
      </c>
      <c r="Y61" s="14">
        <v>4</v>
      </c>
      <c r="Z61" s="15">
        <v>2</v>
      </c>
      <c r="AA61" s="15">
        <f t="shared" si="81"/>
        <v>76.923076923076934</v>
      </c>
      <c r="AB61" s="14">
        <v>0</v>
      </c>
      <c r="AC61" s="17">
        <v>1</v>
      </c>
      <c r="AD61" s="15">
        <v>3</v>
      </c>
      <c r="AE61" s="15">
        <f t="shared" si="68"/>
        <v>28.571428571428569</v>
      </c>
      <c r="AF61" s="14">
        <v>3</v>
      </c>
      <c r="AG61" s="14">
        <v>1</v>
      </c>
      <c r="AH61" s="15">
        <v>1</v>
      </c>
      <c r="AI61" s="15">
        <f t="shared" si="79"/>
        <v>38.461538461538467</v>
      </c>
      <c r="AJ61" s="17">
        <v>1</v>
      </c>
      <c r="AK61" s="14">
        <v>2</v>
      </c>
      <c r="AL61" s="15">
        <v>2</v>
      </c>
      <c r="AM61" s="15">
        <f t="shared" si="80"/>
        <v>38.461538461538467</v>
      </c>
      <c r="AN61" s="17">
        <v>2</v>
      </c>
      <c r="AO61" s="14">
        <v>2</v>
      </c>
      <c r="AP61" s="15">
        <v>2</v>
      </c>
      <c r="AQ61" s="90">
        <f t="shared" si="71"/>
        <v>46.153846153846153</v>
      </c>
    </row>
    <row r="62" spans="21:43" x14ac:dyDescent="0.2">
      <c r="U62" s="39" t="str">
        <f t="shared" si="82"/>
        <v>4.03p</v>
      </c>
      <c r="V62" s="9">
        <v>44844</v>
      </c>
      <c r="W62" s="31">
        <v>21</v>
      </c>
      <c r="X62" s="13">
        <v>4</v>
      </c>
      <c r="Y62" s="14">
        <v>4</v>
      </c>
      <c r="Z62" s="15">
        <v>2</v>
      </c>
      <c r="AA62" s="15">
        <f t="shared" si="81"/>
        <v>76.923076923076934</v>
      </c>
      <c r="AB62" s="14">
        <v>0</v>
      </c>
      <c r="AC62" s="17">
        <v>0</v>
      </c>
      <c r="AD62" s="15">
        <v>3</v>
      </c>
      <c r="AE62" s="15">
        <f t="shared" si="68"/>
        <v>21.428571428571427</v>
      </c>
      <c r="AF62" s="17">
        <v>2</v>
      </c>
      <c r="AG62" s="14">
        <v>1</v>
      </c>
      <c r="AH62" s="15">
        <v>1</v>
      </c>
      <c r="AI62" s="15">
        <f t="shared" si="79"/>
        <v>30.76923076923077</v>
      </c>
      <c r="AJ62" s="17">
        <v>0</v>
      </c>
      <c r="AK62" s="17">
        <v>1</v>
      </c>
      <c r="AL62" s="18">
        <v>1</v>
      </c>
      <c r="AM62" s="15">
        <f t="shared" si="80"/>
        <v>15.384615384615385</v>
      </c>
      <c r="AN62" s="17">
        <v>1</v>
      </c>
      <c r="AO62" s="17">
        <v>1</v>
      </c>
      <c r="AP62" s="15">
        <v>2</v>
      </c>
      <c r="AQ62" s="16">
        <f t="shared" si="71"/>
        <v>30.76923076923077</v>
      </c>
    </row>
    <row r="63" spans="21:43" x14ac:dyDescent="0.2">
      <c r="U63" s="39" t="str">
        <f t="shared" si="82"/>
        <v>10.39a</v>
      </c>
      <c r="V63" s="9">
        <v>44845</v>
      </c>
      <c r="W63" s="31">
        <v>22</v>
      </c>
      <c r="X63" s="13">
        <v>4</v>
      </c>
      <c r="Y63" s="17">
        <v>3</v>
      </c>
      <c r="Z63" s="18">
        <v>1</v>
      </c>
      <c r="AA63" s="15">
        <f t="shared" si="81"/>
        <v>61.53846153846154</v>
      </c>
      <c r="AB63" s="14">
        <v>0</v>
      </c>
      <c r="AC63" s="14">
        <v>0</v>
      </c>
      <c r="AD63" s="15">
        <v>3</v>
      </c>
      <c r="AE63" s="15">
        <f t="shared" ref="AE63" si="83">((AD63+AC63+AB63)/14)*100</f>
        <v>21.428571428571427</v>
      </c>
      <c r="AF63" s="14">
        <v>2</v>
      </c>
      <c r="AG63" s="14">
        <v>1</v>
      </c>
      <c r="AH63" s="15">
        <v>1</v>
      </c>
      <c r="AI63" s="15">
        <f t="shared" ref="AI63" si="84">((AH63+AG63+AF63)/13)*100</f>
        <v>30.76923076923077</v>
      </c>
      <c r="AJ63" s="14">
        <v>0</v>
      </c>
      <c r="AK63" s="14">
        <v>1</v>
      </c>
      <c r="AL63" s="15">
        <v>1</v>
      </c>
      <c r="AM63" s="15">
        <f t="shared" ref="AM63" si="85">((AL63+AK63+AJ63)/13)*100</f>
        <v>15.384615384615385</v>
      </c>
      <c r="AN63" s="14">
        <v>1</v>
      </c>
      <c r="AO63" s="14">
        <v>1</v>
      </c>
      <c r="AP63" s="15">
        <v>2</v>
      </c>
      <c r="AQ63" s="16">
        <f t="shared" ref="AQ63" si="86">((AP63+AO63+AN63)/13)*100</f>
        <v>30.76923076923077</v>
      </c>
    </row>
    <row r="64" spans="21:43" x14ac:dyDescent="0.2">
      <c r="U64" s="39" t="str">
        <f t="shared" si="82"/>
        <v>11.16a</v>
      </c>
      <c r="V64" s="9">
        <v>44846</v>
      </c>
      <c r="W64" s="31">
        <v>23</v>
      </c>
      <c r="X64" s="13">
        <v>4</v>
      </c>
      <c r="Y64" s="14">
        <v>3</v>
      </c>
      <c r="Z64" s="15">
        <v>1</v>
      </c>
      <c r="AA64" s="15">
        <f t="shared" ref="AA64" si="87">((Z64+Y64+X64)/13)*100</f>
        <v>61.53846153846154</v>
      </c>
      <c r="AB64" s="14">
        <v>0</v>
      </c>
      <c r="AC64" s="14">
        <v>0</v>
      </c>
      <c r="AD64" s="15">
        <v>3</v>
      </c>
      <c r="AE64" s="15">
        <f t="shared" ref="AE64" si="88">((AD64+AC64+AB64)/14)*100</f>
        <v>21.428571428571427</v>
      </c>
      <c r="AF64" s="14">
        <v>2</v>
      </c>
      <c r="AG64" s="14">
        <v>1</v>
      </c>
      <c r="AH64" s="15">
        <v>1</v>
      </c>
      <c r="AI64" s="15">
        <f t="shared" ref="AI64" si="89">((AH64+AG64+AF64)/13)*100</f>
        <v>30.76923076923077</v>
      </c>
      <c r="AJ64" s="14">
        <v>0</v>
      </c>
      <c r="AK64" s="14">
        <v>1</v>
      </c>
      <c r="AL64" s="15">
        <v>1</v>
      </c>
      <c r="AM64" s="15">
        <f t="shared" ref="AM64" si="90">((AL64+AK64+AJ64)/13)*100</f>
        <v>15.384615384615385</v>
      </c>
      <c r="AN64" s="14">
        <v>1</v>
      </c>
      <c r="AO64" s="14">
        <v>1</v>
      </c>
      <c r="AP64" s="18">
        <v>1</v>
      </c>
      <c r="AQ64" s="16">
        <f t="shared" ref="AQ64" si="91">((AP64+AO64+AN64)/13)*100</f>
        <v>23.076923076923077</v>
      </c>
    </row>
    <row r="65" spans="21:43" x14ac:dyDescent="0.2">
      <c r="U65" s="39" t="str">
        <f t="shared" si="82"/>
        <v>10.34a</v>
      </c>
      <c r="V65" s="9">
        <v>44847</v>
      </c>
      <c r="W65" s="31">
        <v>24</v>
      </c>
      <c r="X65" s="13">
        <v>4</v>
      </c>
      <c r="Y65" s="14">
        <v>3</v>
      </c>
      <c r="Z65" s="15">
        <v>1</v>
      </c>
      <c r="AA65" s="15">
        <f t="shared" ref="AA65" si="92">((Z65+Y65+X65)/13)*100</f>
        <v>61.53846153846154</v>
      </c>
      <c r="AB65" s="14">
        <v>0</v>
      </c>
      <c r="AC65" s="14">
        <v>0</v>
      </c>
      <c r="AD65" s="15">
        <v>3</v>
      </c>
      <c r="AE65" s="15">
        <f t="shared" ref="AE65" si="93">((AD65+AC65+AB65)/14)*100</f>
        <v>21.428571428571427</v>
      </c>
      <c r="AF65" s="14">
        <v>2</v>
      </c>
      <c r="AG65" s="14">
        <v>1</v>
      </c>
      <c r="AH65" s="15">
        <v>1</v>
      </c>
      <c r="AI65" s="15">
        <f t="shared" ref="AI65" si="94">((AH65+AG65+AF65)/13)*100</f>
        <v>30.76923076923077</v>
      </c>
      <c r="AJ65" s="14">
        <v>0</v>
      </c>
      <c r="AK65" s="14">
        <v>1</v>
      </c>
      <c r="AL65" s="15">
        <v>1</v>
      </c>
      <c r="AM65" s="15">
        <f t="shared" ref="AM65" si="95">((AL65+AK65+AJ65)/13)*100</f>
        <v>15.384615384615385</v>
      </c>
      <c r="AN65" s="14">
        <v>1</v>
      </c>
      <c r="AO65" s="14">
        <v>1</v>
      </c>
      <c r="AP65" s="15">
        <v>1</v>
      </c>
      <c r="AQ65" s="16">
        <f t="shared" ref="AQ65" si="96">((AP65+AO65+AN65)/13)*100</f>
        <v>23.076923076923077</v>
      </c>
    </row>
    <row r="66" spans="21:43" x14ac:dyDescent="0.2">
      <c r="U66" s="39" t="str">
        <f t="shared" si="82"/>
        <v>12.15p</v>
      </c>
      <c r="V66" s="9">
        <v>44848</v>
      </c>
      <c r="W66" s="31">
        <v>25</v>
      </c>
      <c r="X66" s="13">
        <v>4</v>
      </c>
      <c r="Y66" s="17">
        <v>2</v>
      </c>
      <c r="Z66" s="15">
        <v>1</v>
      </c>
      <c r="AA66" s="15">
        <f t="shared" ref="AA66" si="97">((Z66+Y66+X66)/13)*100</f>
        <v>53.846153846153847</v>
      </c>
      <c r="AB66" s="14">
        <v>0</v>
      </c>
      <c r="AC66" s="14">
        <v>0</v>
      </c>
      <c r="AD66" s="15">
        <v>3</v>
      </c>
      <c r="AE66" s="15">
        <f t="shared" ref="AE66" si="98">((AD66+AC66+AB66)/14)*100</f>
        <v>21.428571428571427</v>
      </c>
      <c r="AF66" s="14">
        <v>2</v>
      </c>
      <c r="AG66" s="14">
        <v>1</v>
      </c>
      <c r="AH66" s="15">
        <v>1</v>
      </c>
      <c r="AI66" s="15">
        <f t="shared" ref="AI66" si="99">((AH66+AG66+AF66)/13)*100</f>
        <v>30.76923076923077</v>
      </c>
      <c r="AJ66" s="14">
        <v>0</v>
      </c>
      <c r="AK66" s="14">
        <v>1</v>
      </c>
      <c r="AL66" s="15">
        <v>1</v>
      </c>
      <c r="AM66" s="15">
        <f t="shared" ref="AM66" si="100">((AL66+AK66+AJ66)/13)*100</f>
        <v>15.384615384615385</v>
      </c>
      <c r="AN66" s="14">
        <v>1</v>
      </c>
      <c r="AO66" s="14">
        <v>1</v>
      </c>
      <c r="AP66" s="15">
        <v>1</v>
      </c>
      <c r="AQ66" s="16">
        <f t="shared" ref="AQ66" si="101">((AP66+AO66+AN66)/13)*100</f>
        <v>23.076923076923077</v>
      </c>
    </row>
    <row r="67" spans="21:43" x14ac:dyDescent="0.2">
      <c r="U67" s="39"/>
      <c r="V67" s="8"/>
      <c r="W67" s="31">
        <v>26</v>
      </c>
      <c r="X67" s="13"/>
      <c r="Y67" s="14"/>
      <c r="Z67" s="15"/>
      <c r="AA67" s="15"/>
      <c r="AB67" s="14"/>
      <c r="AC67" s="14"/>
      <c r="AD67" s="15"/>
      <c r="AE67" s="15"/>
      <c r="AF67" s="14"/>
      <c r="AG67" s="14"/>
      <c r="AH67" s="15"/>
      <c r="AI67" s="15"/>
      <c r="AJ67" s="14"/>
      <c r="AK67" s="14"/>
      <c r="AL67" s="15"/>
      <c r="AM67" s="15"/>
      <c r="AN67" s="14"/>
      <c r="AO67" s="14"/>
      <c r="AP67" s="15"/>
      <c r="AQ67" s="16"/>
    </row>
    <row r="68" spans="21:43" x14ac:dyDescent="0.2">
      <c r="U68" s="39"/>
      <c r="V68" s="8"/>
      <c r="W68" s="31">
        <v>27</v>
      </c>
      <c r="X68" s="13"/>
      <c r="Y68" s="14"/>
      <c r="Z68" s="15"/>
      <c r="AA68" s="15"/>
      <c r="AB68" s="14"/>
      <c r="AC68" s="14"/>
      <c r="AD68" s="15"/>
      <c r="AE68" s="15"/>
      <c r="AF68" s="14"/>
      <c r="AG68" s="14"/>
      <c r="AH68" s="15"/>
      <c r="AI68" s="15"/>
      <c r="AJ68" s="14"/>
      <c r="AK68" s="14"/>
      <c r="AL68" s="15"/>
      <c r="AM68" s="15"/>
      <c r="AN68" s="14"/>
      <c r="AO68" s="14"/>
      <c r="AP68" s="15"/>
      <c r="AQ68" s="16"/>
    </row>
    <row r="69" spans="21:43" x14ac:dyDescent="0.2">
      <c r="U69" s="40"/>
      <c r="V69" s="32"/>
      <c r="W69" s="33"/>
      <c r="X69" s="26"/>
      <c r="Y69" s="27"/>
      <c r="Z69" s="28"/>
      <c r="AA69" s="28"/>
      <c r="AB69" s="27"/>
      <c r="AC69" s="27"/>
      <c r="AD69" s="28"/>
      <c r="AE69" s="28"/>
      <c r="AF69" s="27"/>
      <c r="AG69" s="27"/>
      <c r="AH69" s="28"/>
      <c r="AI69" s="28"/>
      <c r="AJ69" s="27"/>
      <c r="AK69" s="27"/>
      <c r="AL69" s="28"/>
      <c r="AM69" s="28"/>
      <c r="AN69" s="27"/>
      <c r="AO69" s="27"/>
      <c r="AP69" s="28"/>
      <c r="AQ69" s="29"/>
    </row>
  </sheetData>
  <mergeCells count="28">
    <mergeCell ref="U38:U40"/>
    <mergeCell ref="V38:V40"/>
    <mergeCell ref="W38:W40"/>
    <mergeCell ref="X38:AQ38"/>
    <mergeCell ref="X39:AA39"/>
    <mergeCell ref="AB39:AE39"/>
    <mergeCell ref="AF39:AI39"/>
    <mergeCell ref="AJ39:AM39"/>
    <mergeCell ref="AN39:AQ39"/>
    <mergeCell ref="U3:U5"/>
    <mergeCell ref="V3:V5"/>
    <mergeCell ref="W3:W5"/>
    <mergeCell ref="X3:AQ3"/>
    <mergeCell ref="X4:AA4"/>
    <mergeCell ref="AB4:AE4"/>
    <mergeCell ref="AF4:AI4"/>
    <mergeCell ref="AJ4:AM4"/>
    <mergeCell ref="AN4:AQ4"/>
    <mergeCell ref="D6:R6"/>
    <mergeCell ref="D4:F4"/>
    <mergeCell ref="G4:I4"/>
    <mergeCell ref="J4:L4"/>
    <mergeCell ref="M4:O4"/>
    <mergeCell ref="A3:A5"/>
    <mergeCell ref="B3:B5"/>
    <mergeCell ref="P4:R4"/>
    <mergeCell ref="D3:R3"/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77F0-949D-244F-AC67-541ED4F2C54A}">
  <dimension ref="A1"/>
  <sheetViews>
    <sheetView zoomScale="92" zoomScaleNormal="100" workbookViewId="0">
      <selection activeCell="T40" sqref="T40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588-72B6-BC4D-9BB1-77B7796A5231}">
  <dimension ref="A1"/>
  <sheetViews>
    <sheetView zoomScale="87" workbookViewId="0">
      <selection activeCell="C58" sqref="C58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6DE6-55D7-7B48-87FE-3AD6AE28C827}">
  <dimension ref="A1:E28"/>
  <sheetViews>
    <sheetView topLeftCell="C5" zoomScaleNormal="354" workbookViewId="0">
      <selection activeCell="M43" sqref="M43"/>
    </sheetView>
  </sheetViews>
  <sheetFormatPr baseColWidth="10" defaultColWidth="11" defaultRowHeight="16" x14ac:dyDescent="0.2"/>
  <cols>
    <col min="3" max="4" width="12.83203125" customWidth="1"/>
  </cols>
  <sheetData>
    <row r="1" spans="1:5" x14ac:dyDescent="0.2">
      <c r="A1" t="s">
        <v>98</v>
      </c>
    </row>
    <row r="2" spans="1:5" ht="17" thickBot="1" x14ac:dyDescent="0.25"/>
    <row r="3" spans="1:5" ht="17" thickBot="1" x14ac:dyDescent="0.25">
      <c r="A3" s="67" t="s">
        <v>99</v>
      </c>
      <c r="B3" s="68" t="s">
        <v>100</v>
      </c>
      <c r="C3" s="68" t="s">
        <v>101</v>
      </c>
      <c r="D3" s="68" t="s">
        <v>102</v>
      </c>
      <c r="E3" s="69" t="s">
        <v>103</v>
      </c>
    </row>
    <row r="4" spans="1:5" x14ac:dyDescent="0.2">
      <c r="A4" s="119">
        <v>5</v>
      </c>
      <c r="B4" s="65">
        <v>30</v>
      </c>
      <c r="C4" s="72">
        <f>25/B4</f>
        <v>0.83333333333333337</v>
      </c>
      <c r="D4" s="122">
        <f>AVERAGE(C4:C8)</f>
        <v>0.79166666666666674</v>
      </c>
      <c r="E4" s="116">
        <f>STDEV(C4,C5,C6,C7,C8)</f>
        <v>9.3169499062491376E-2</v>
      </c>
    </row>
    <row r="5" spans="1:5" x14ac:dyDescent="0.2">
      <c r="A5" s="120"/>
      <c r="B5" s="70">
        <v>40</v>
      </c>
      <c r="C5" s="73">
        <f t="shared" ref="C5:C28" si="0">25/B5</f>
        <v>0.625</v>
      </c>
      <c r="D5" s="123"/>
      <c r="E5" s="117"/>
    </row>
    <row r="6" spans="1:5" x14ac:dyDescent="0.2">
      <c r="A6" s="120"/>
      <c r="B6" s="70">
        <v>30</v>
      </c>
      <c r="C6" s="73">
        <f t="shared" si="0"/>
        <v>0.83333333333333337</v>
      </c>
      <c r="D6" s="123"/>
      <c r="E6" s="117"/>
    </row>
    <row r="7" spans="1:5" x14ac:dyDescent="0.2">
      <c r="A7" s="120"/>
      <c r="B7" s="70">
        <v>30</v>
      </c>
      <c r="C7" s="73">
        <f t="shared" si="0"/>
        <v>0.83333333333333337</v>
      </c>
      <c r="D7" s="123"/>
      <c r="E7" s="117"/>
    </row>
    <row r="8" spans="1:5" ht="17" thickBot="1" x14ac:dyDescent="0.25">
      <c r="A8" s="121"/>
      <c r="B8" s="71">
        <v>30</v>
      </c>
      <c r="C8" s="74">
        <f t="shared" si="0"/>
        <v>0.83333333333333337</v>
      </c>
      <c r="D8" s="124"/>
      <c r="E8" s="118"/>
    </row>
    <row r="9" spans="1:5" x14ac:dyDescent="0.2">
      <c r="A9" s="119">
        <v>10</v>
      </c>
      <c r="B9" s="65">
        <v>20</v>
      </c>
      <c r="C9" s="72">
        <f t="shared" si="0"/>
        <v>1.25</v>
      </c>
      <c r="D9" s="122">
        <f t="shared" ref="D9" si="1">AVERAGE(C9:C13)</f>
        <v>1</v>
      </c>
      <c r="E9" s="116">
        <f>STDEV(C9,C10,C11,C12,C13)</f>
        <v>0.22821773229381953</v>
      </c>
    </row>
    <row r="10" spans="1:5" x14ac:dyDescent="0.2">
      <c r="A10" s="120"/>
      <c r="B10" s="70">
        <v>30</v>
      </c>
      <c r="C10" s="73">
        <f t="shared" si="0"/>
        <v>0.83333333333333337</v>
      </c>
      <c r="D10" s="123"/>
      <c r="E10" s="117"/>
    </row>
    <row r="11" spans="1:5" x14ac:dyDescent="0.2">
      <c r="A11" s="120"/>
      <c r="B11" s="70">
        <v>20</v>
      </c>
      <c r="C11" s="73">
        <f t="shared" si="0"/>
        <v>1.25</v>
      </c>
      <c r="D11" s="123"/>
      <c r="E11" s="117"/>
    </row>
    <row r="12" spans="1:5" x14ac:dyDescent="0.2">
      <c r="A12" s="120"/>
      <c r="B12" s="70">
        <v>30</v>
      </c>
      <c r="C12" s="73">
        <f t="shared" si="0"/>
        <v>0.83333333333333337</v>
      </c>
      <c r="D12" s="123"/>
      <c r="E12" s="117"/>
    </row>
    <row r="13" spans="1:5" ht="17" thickBot="1" x14ac:dyDescent="0.25">
      <c r="A13" s="121"/>
      <c r="B13" s="71">
        <v>30</v>
      </c>
      <c r="C13" s="74">
        <f t="shared" si="0"/>
        <v>0.83333333333333337</v>
      </c>
      <c r="D13" s="124"/>
      <c r="E13" s="118"/>
    </row>
    <row r="14" spans="1:5" x14ac:dyDescent="0.2">
      <c r="A14" s="119">
        <v>15</v>
      </c>
      <c r="B14" s="65">
        <v>20</v>
      </c>
      <c r="C14" s="72">
        <f t="shared" si="0"/>
        <v>1.25</v>
      </c>
      <c r="D14" s="122">
        <f t="shared" ref="D14" si="2">AVERAGE(C14:C18)</f>
        <v>1.0833333333333335</v>
      </c>
      <c r="E14" s="116">
        <f>STDEV(C14,C15,C16,C17,C18)</f>
        <v>0.22821773229381906</v>
      </c>
    </row>
    <row r="15" spans="1:5" x14ac:dyDescent="0.2">
      <c r="A15" s="120"/>
      <c r="B15" s="70">
        <v>20</v>
      </c>
      <c r="C15" s="73">
        <f t="shared" si="0"/>
        <v>1.25</v>
      </c>
      <c r="D15" s="123"/>
      <c r="E15" s="117"/>
    </row>
    <row r="16" spans="1:5" x14ac:dyDescent="0.2">
      <c r="A16" s="120"/>
      <c r="B16" s="70">
        <v>30</v>
      </c>
      <c r="C16" s="73">
        <f t="shared" si="0"/>
        <v>0.83333333333333337</v>
      </c>
      <c r="D16" s="123"/>
      <c r="E16" s="117"/>
    </row>
    <row r="17" spans="1:5" x14ac:dyDescent="0.2">
      <c r="A17" s="120"/>
      <c r="B17" s="70">
        <v>20</v>
      </c>
      <c r="C17" s="73">
        <f t="shared" si="0"/>
        <v>1.25</v>
      </c>
      <c r="D17" s="123"/>
      <c r="E17" s="117"/>
    </row>
    <row r="18" spans="1:5" ht="17" thickBot="1" x14ac:dyDescent="0.25">
      <c r="A18" s="121"/>
      <c r="B18" s="71">
        <v>30</v>
      </c>
      <c r="C18" s="74">
        <f t="shared" si="0"/>
        <v>0.83333333333333337</v>
      </c>
      <c r="D18" s="124"/>
      <c r="E18" s="118"/>
    </row>
    <row r="19" spans="1:5" x14ac:dyDescent="0.2">
      <c r="A19" s="119">
        <v>20</v>
      </c>
      <c r="B19" s="65">
        <v>20</v>
      </c>
      <c r="C19" s="72">
        <f t="shared" si="0"/>
        <v>1.25</v>
      </c>
      <c r="D19" s="122">
        <f t="shared" ref="D19" si="3">AVERAGE(C19:C23)</f>
        <v>1.1666666666666665</v>
      </c>
      <c r="E19" s="116">
        <f t="shared" ref="E19" si="4">STDEV(C19,C20,C21,C22,C23)</f>
        <v>0.18633899812498333</v>
      </c>
    </row>
    <row r="20" spans="1:5" x14ac:dyDescent="0.2">
      <c r="A20" s="120"/>
      <c r="B20" s="70">
        <v>20</v>
      </c>
      <c r="C20" s="73">
        <f t="shared" si="0"/>
        <v>1.25</v>
      </c>
      <c r="D20" s="123"/>
      <c r="E20" s="117"/>
    </row>
    <row r="21" spans="1:5" x14ac:dyDescent="0.2">
      <c r="A21" s="120"/>
      <c r="B21" s="70">
        <v>20</v>
      </c>
      <c r="C21" s="73">
        <f t="shared" si="0"/>
        <v>1.25</v>
      </c>
      <c r="D21" s="123"/>
      <c r="E21" s="117"/>
    </row>
    <row r="22" spans="1:5" x14ac:dyDescent="0.2">
      <c r="A22" s="120"/>
      <c r="B22" s="70">
        <v>20</v>
      </c>
      <c r="C22" s="73">
        <f t="shared" si="0"/>
        <v>1.25</v>
      </c>
      <c r="D22" s="123"/>
      <c r="E22" s="117"/>
    </row>
    <row r="23" spans="1:5" ht="17" thickBot="1" x14ac:dyDescent="0.25">
      <c r="A23" s="121"/>
      <c r="B23" s="71">
        <v>30</v>
      </c>
      <c r="C23" s="74">
        <f t="shared" si="0"/>
        <v>0.83333333333333337</v>
      </c>
      <c r="D23" s="124"/>
      <c r="E23" s="118"/>
    </row>
    <row r="24" spans="1:5" x14ac:dyDescent="0.2">
      <c r="A24" s="119">
        <v>25</v>
      </c>
      <c r="B24" s="65">
        <v>20</v>
      </c>
      <c r="C24" s="72">
        <f t="shared" si="0"/>
        <v>1.25</v>
      </c>
      <c r="D24" s="122">
        <f t="shared" ref="D24" si="5">AVERAGE(C24:C28)</f>
        <v>1.75</v>
      </c>
      <c r="E24" s="116">
        <f t="shared" ref="E24" si="6">STDEV(C24,C25,C26,C27,C28)</f>
        <v>0.68465319688145765</v>
      </c>
    </row>
    <row r="25" spans="1:5" x14ac:dyDescent="0.2">
      <c r="A25" s="120"/>
      <c r="B25" s="70">
        <v>10</v>
      </c>
      <c r="C25" s="73">
        <f t="shared" si="0"/>
        <v>2.5</v>
      </c>
      <c r="D25" s="123"/>
      <c r="E25" s="117"/>
    </row>
    <row r="26" spans="1:5" x14ac:dyDescent="0.2">
      <c r="A26" s="120"/>
      <c r="B26" s="70">
        <v>20</v>
      </c>
      <c r="C26" s="73">
        <f t="shared" si="0"/>
        <v>1.25</v>
      </c>
      <c r="D26" s="123"/>
      <c r="E26" s="117"/>
    </row>
    <row r="27" spans="1:5" x14ac:dyDescent="0.2">
      <c r="A27" s="120"/>
      <c r="B27" s="70">
        <v>20</v>
      </c>
      <c r="C27" s="73">
        <f t="shared" si="0"/>
        <v>1.25</v>
      </c>
      <c r="D27" s="123"/>
      <c r="E27" s="117"/>
    </row>
    <row r="28" spans="1:5" ht="17" thickBot="1" x14ac:dyDescent="0.25">
      <c r="A28" s="121"/>
      <c r="B28" s="71">
        <v>10</v>
      </c>
      <c r="C28" s="74">
        <f t="shared" si="0"/>
        <v>2.5</v>
      </c>
      <c r="D28" s="124"/>
      <c r="E28" s="118"/>
    </row>
  </sheetData>
  <mergeCells count="15">
    <mergeCell ref="D4:D8"/>
    <mergeCell ref="D24:D28"/>
    <mergeCell ref="D19:D23"/>
    <mergeCell ref="D14:D18"/>
    <mergeCell ref="D9:D13"/>
    <mergeCell ref="A4:A8"/>
    <mergeCell ref="A9:A13"/>
    <mergeCell ref="A14:A18"/>
    <mergeCell ref="A19:A23"/>
    <mergeCell ref="A24:A28"/>
    <mergeCell ref="E4:E8"/>
    <mergeCell ref="E9:E13"/>
    <mergeCell ref="E14:E18"/>
    <mergeCell ref="E19:E23"/>
    <mergeCell ref="E24:E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DA34-B58F-7B4E-8E2A-A7364510AB3A}">
  <dimension ref="A1:T10"/>
  <sheetViews>
    <sheetView zoomScale="162" workbookViewId="0">
      <selection activeCell="F12" sqref="F12"/>
    </sheetView>
  </sheetViews>
  <sheetFormatPr baseColWidth="10" defaultColWidth="11" defaultRowHeight="16" x14ac:dyDescent="0.2"/>
  <cols>
    <col min="2" max="19" width="5.83203125" customWidth="1"/>
  </cols>
  <sheetData>
    <row r="1" spans="1:20" x14ac:dyDescent="0.2">
      <c r="A1" t="s">
        <v>104</v>
      </c>
    </row>
    <row r="2" spans="1:20" ht="17" thickBot="1" x14ac:dyDescent="0.25"/>
    <row r="3" spans="1:20" ht="17" thickBot="1" x14ac:dyDescent="0.25">
      <c r="A3" s="82"/>
      <c r="B3" s="131" t="s">
        <v>18</v>
      </c>
      <c r="C3" s="129"/>
      <c r="D3" s="130"/>
      <c r="E3" s="131" t="s">
        <v>21</v>
      </c>
      <c r="F3" s="129"/>
      <c r="G3" s="130"/>
      <c r="H3" s="131" t="s">
        <v>19</v>
      </c>
      <c r="I3" s="129"/>
      <c r="J3" s="130"/>
      <c r="K3" s="128" t="s">
        <v>22</v>
      </c>
      <c r="L3" s="129"/>
      <c r="M3" s="132"/>
      <c r="N3" s="131" t="s">
        <v>20</v>
      </c>
      <c r="O3" s="129"/>
      <c r="P3" s="130"/>
      <c r="Q3" s="128" t="s">
        <v>23</v>
      </c>
      <c r="R3" s="129"/>
      <c r="S3" s="130"/>
      <c r="T3" s="25"/>
    </row>
    <row r="4" spans="1:20" x14ac:dyDescent="0.2">
      <c r="A4" s="83"/>
      <c r="B4" s="78" t="s">
        <v>105</v>
      </c>
      <c r="C4" s="79" t="s">
        <v>106</v>
      </c>
      <c r="D4" s="80" t="s">
        <v>107</v>
      </c>
      <c r="E4" s="78" t="s">
        <v>105</v>
      </c>
      <c r="F4" s="79" t="s">
        <v>106</v>
      </c>
      <c r="G4" s="80" t="s">
        <v>107</v>
      </c>
      <c r="H4" s="78" t="s">
        <v>105</v>
      </c>
      <c r="I4" s="79" t="s">
        <v>106</v>
      </c>
      <c r="J4" s="80" t="s">
        <v>107</v>
      </c>
      <c r="K4" s="81" t="s">
        <v>105</v>
      </c>
      <c r="L4" s="79" t="s">
        <v>106</v>
      </c>
      <c r="M4" s="85" t="s">
        <v>107</v>
      </c>
      <c r="N4" s="78" t="s">
        <v>105</v>
      </c>
      <c r="O4" s="79" t="s">
        <v>106</v>
      </c>
      <c r="P4" s="80" t="s">
        <v>107</v>
      </c>
      <c r="Q4" s="81" t="s">
        <v>105</v>
      </c>
      <c r="R4" s="79" t="s">
        <v>106</v>
      </c>
      <c r="S4" s="80" t="s">
        <v>107</v>
      </c>
      <c r="T4" s="25"/>
    </row>
    <row r="5" spans="1:20" ht="17" thickBot="1" x14ac:dyDescent="0.25">
      <c r="A5" s="84" t="s">
        <v>108</v>
      </c>
      <c r="B5" s="66">
        <v>52</v>
      </c>
      <c r="C5" s="71">
        <v>4</v>
      </c>
      <c r="D5" s="76">
        <v>44</v>
      </c>
      <c r="E5" s="66">
        <v>60</v>
      </c>
      <c r="F5" s="71">
        <v>18</v>
      </c>
      <c r="G5" s="76">
        <v>22</v>
      </c>
      <c r="H5" s="66">
        <v>86</v>
      </c>
      <c r="I5" s="71">
        <v>4</v>
      </c>
      <c r="J5" s="76">
        <v>10</v>
      </c>
      <c r="K5" s="77">
        <v>85</v>
      </c>
      <c r="L5" s="71">
        <v>15</v>
      </c>
      <c r="M5" s="86">
        <v>0</v>
      </c>
      <c r="N5" s="66">
        <v>53</v>
      </c>
      <c r="O5" s="71">
        <v>23</v>
      </c>
      <c r="P5" s="76">
        <v>23</v>
      </c>
      <c r="Q5" s="77">
        <v>90</v>
      </c>
      <c r="R5" s="71">
        <v>5</v>
      </c>
      <c r="S5" s="76">
        <v>5</v>
      </c>
      <c r="T5" s="25"/>
    </row>
    <row r="6" spans="1:20" ht="17" thickBo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2">
      <c r="A7" s="37"/>
      <c r="B7" s="119" t="s">
        <v>109</v>
      </c>
      <c r="C7" s="126"/>
      <c r="D7" s="127"/>
      <c r="E7" s="125" t="s">
        <v>110</v>
      </c>
      <c r="F7" s="126"/>
      <c r="G7" s="127"/>
    </row>
    <row r="8" spans="1:20" ht="17" thickBot="1" x14ac:dyDescent="0.25">
      <c r="A8" s="75"/>
      <c r="B8" s="66" t="s">
        <v>105</v>
      </c>
      <c r="C8" s="71" t="s">
        <v>106</v>
      </c>
      <c r="D8" s="76" t="s">
        <v>107</v>
      </c>
      <c r="E8" s="77" t="s">
        <v>105</v>
      </c>
      <c r="F8" s="71" t="s">
        <v>106</v>
      </c>
      <c r="G8" s="76" t="s">
        <v>107</v>
      </c>
    </row>
    <row r="9" spans="1:20" x14ac:dyDescent="0.2">
      <c r="A9" s="35" t="s">
        <v>111</v>
      </c>
      <c r="B9" s="78">
        <f t="shared" ref="B9:G9" si="0">AVERAGE(B5,H5,N5)</f>
        <v>63.666666666666664</v>
      </c>
      <c r="C9" s="79">
        <f t="shared" si="0"/>
        <v>10.333333333333334</v>
      </c>
      <c r="D9" s="80">
        <f t="shared" si="0"/>
        <v>25.666666666666668</v>
      </c>
      <c r="E9" s="81">
        <f t="shared" si="0"/>
        <v>78.333333333333329</v>
      </c>
      <c r="F9" s="79">
        <f t="shared" si="0"/>
        <v>12.666666666666666</v>
      </c>
      <c r="G9" s="80">
        <f t="shared" si="0"/>
        <v>9</v>
      </c>
    </row>
    <row r="10" spans="1:20" ht="17" thickBot="1" x14ac:dyDescent="0.25">
      <c r="A10" s="75" t="s">
        <v>112</v>
      </c>
      <c r="B10" s="66">
        <f>STDEV(B5,H5,N5)</f>
        <v>19.34769581457526</v>
      </c>
      <c r="C10" s="71">
        <f t="shared" ref="C10:G10" si="1">STDEV(C5,I5,O5)</f>
        <v>10.96965511460289</v>
      </c>
      <c r="D10" s="76">
        <f t="shared" si="1"/>
        <v>17.156145643277029</v>
      </c>
      <c r="E10" s="77">
        <f t="shared" si="1"/>
        <v>16.07275126832161</v>
      </c>
      <c r="F10" s="71">
        <f t="shared" si="1"/>
        <v>6.8068592855540464</v>
      </c>
      <c r="G10" s="76">
        <f t="shared" si="1"/>
        <v>11.532562594670797</v>
      </c>
    </row>
  </sheetData>
  <mergeCells count="8">
    <mergeCell ref="E7:G7"/>
    <mergeCell ref="B7:D7"/>
    <mergeCell ref="Q3:S3"/>
    <mergeCell ref="N3:P3"/>
    <mergeCell ref="K3:M3"/>
    <mergeCell ref="H3:J3"/>
    <mergeCell ref="E3:G3"/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a41c7-d0d0-4cf7-9450-ef10619fd1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B7C1CCD31E04CB644AD8426C69A2D" ma:contentTypeVersion="7" ma:contentTypeDescription="Create a new document." ma:contentTypeScope="" ma:versionID="3a4c7c85d35802556df28b368d87f961">
  <xsd:schema xmlns:xsd="http://www.w3.org/2001/XMLSchema" xmlns:xs="http://www.w3.org/2001/XMLSchema" xmlns:p="http://schemas.microsoft.com/office/2006/metadata/properties" xmlns:ns2="a9fa41c7-d0d0-4cf7-9450-ef10619fd196" targetNamespace="http://schemas.microsoft.com/office/2006/metadata/properties" ma:root="true" ma:fieldsID="36e55185de74af8c71474ae1c66c4703" ns2:_="">
    <xsd:import namespace="a9fa41c7-d0d0-4cf7-9450-ef10619fd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a41c7-d0d0-4cf7-9450-ef10619fd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251C5-1A0B-4F2A-979C-6E47FF737554}">
  <ds:schemaRefs>
    <ds:schemaRef ds:uri="http://schemas.microsoft.com/office/2006/metadata/properties"/>
    <ds:schemaRef ds:uri="http://schemas.microsoft.com/office/infopath/2007/PartnerControls"/>
    <ds:schemaRef ds:uri="a9fa41c7-d0d0-4cf7-9450-ef10619fd196"/>
  </ds:schemaRefs>
</ds:datastoreItem>
</file>

<file path=customXml/itemProps2.xml><?xml version="1.0" encoding="utf-8"?>
<ds:datastoreItem xmlns:ds="http://schemas.openxmlformats.org/officeDocument/2006/customXml" ds:itemID="{47732305-1206-4805-9BF1-9FAE7BA1A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8A3436-7382-47B1-AED5-B5391FFA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a41c7-d0d0-4cf7-9450-ef10619fd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Young Flies</vt:lpstr>
      <vt:lpstr>Old Flies</vt:lpstr>
      <vt:lpstr>Impact Survival Curves</vt:lpstr>
      <vt:lpstr>24hr Survival Curves</vt:lpstr>
      <vt:lpstr>Velocity Data</vt:lpstr>
      <vt:lpstr>Prelim. Locomotion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Isabella Hirt</dc:creator>
  <cp:keywords/>
  <dc:description/>
  <cp:lastModifiedBy>Su Xu</cp:lastModifiedBy>
  <cp:revision/>
  <dcterms:created xsi:type="dcterms:W3CDTF">2022-09-26T18:15:25Z</dcterms:created>
  <dcterms:modified xsi:type="dcterms:W3CDTF">2022-11-04T02:41:30Z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0x0101007C4B7C1CCD31E04CB644AD8426C69A2D</vt:lpwstr>
  </property>
</Properties>
</file>