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DATAAGRO_papa\"/>
    </mc:Choice>
  </mc:AlternateContent>
  <xr:revisionPtr revIDLastSave="0" documentId="13_ncr:1_{3C56BDBA-9A55-40D6-904E-26480C577A32}" xr6:coauthVersionLast="45" xr6:coauthVersionMax="45" xr10:uidLastSave="{00000000-0000-0000-0000-000000000000}"/>
  <bookViews>
    <workbookView xWindow="-110" yWindow="-110" windowWidth="19420" windowHeight="10420" activeTab="6" xr2:uid="{54DF5350-FB8F-463E-877D-6C5DC158B626}"/>
  </bookViews>
  <sheets>
    <sheet name="Superficie_produccion_rdto" sheetId="4" r:id="rId1"/>
    <sheet name="Precio_mes" sheetId="1" r:id="rId2"/>
    <sheet name="Precio_semana_region" sheetId="2" r:id="rId3"/>
    <sheet name="Precio_diario_region" sheetId="7" r:id="rId4"/>
    <sheet name="Precio_diario_variedad" sheetId="8" r:id="rId5"/>
    <sheet name="Exportacion" sheetId="5" r:id="rId6"/>
    <sheet name="Importaciones" sheetId="6" r:id="rId7"/>
    <sheet name="Ficha técnica" sheetId="9" r:id="rId8"/>
    <sheet name="Códigos" sheetId="3" r:id="rId9"/>
  </sheets>
  <definedNames>
    <definedName name="DatosExternos_1" localSheetId="4" hidden="1">Precio_diario_variedad!$A$1:$C$180</definedName>
    <definedName name="DatosExternos_1" localSheetId="1" hidden="1">Precio_mes!$A$1:$D$101</definedName>
    <definedName name="DatosExternos_1" localSheetId="2" hidden="1">Precio_semana_region!$B$1:$E$325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9" l="1"/>
  <c r="C23" i="9"/>
  <c r="B23" i="9"/>
  <c r="D11" i="9"/>
  <c r="D12" i="9" s="1"/>
  <c r="D13" i="9" s="1"/>
  <c r="C11" i="9"/>
  <c r="C12" i="9" s="1"/>
  <c r="B11" i="9"/>
  <c r="B12" i="9" s="1"/>
  <c r="C10" i="9"/>
  <c r="D24" i="9" s="1"/>
  <c r="B10" i="9"/>
  <c r="D9" i="9"/>
  <c r="D10" i="9" s="1"/>
  <c r="B13" i="9" l="1"/>
  <c r="C13" i="9"/>
  <c r="B24" i="9"/>
  <c r="C24" i="9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2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2" i="2"/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8" i="9"/>
  <c r="B18" i="9"/>
  <c r="D18" i="9"/>
  <c r="D19" i="9"/>
  <c r="B19" i="9"/>
  <c r="C19" i="9"/>
  <c r="D20" i="9"/>
  <c r="B20" i="9"/>
  <c r="C2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AB0B27-CD85-4923-B4D4-C833096D8E76}" keepAlive="1" name="Consulta - Tabla1" description="Conexión a la consulta 'Tabla1' en el libro." type="5" refreshedVersion="6" background="1" saveData="1">
    <dbPr connection="Provider=Microsoft.Mashup.OleDb.1;Data Source=$Workbook$;Location=Tabla1;Extended Properties=&quot;&quot;" command="SELECT * FROM [Tabla1]"/>
  </connection>
  <connection id="2" xr16:uid="{16582E28-D908-4AC9-8318-AFCC74B5290A}" keepAlive="1" name="Consulta - Tabla6" description="Conexión a la consulta 'Tabla6' en el libro." type="5" refreshedVersion="6" background="1" saveData="1">
    <dbPr connection="Provider=Microsoft.Mashup.OleDb.1;Data Source=$Workbook$;Location=Tabla6;Extended Properties=&quot;&quot;" command="SELECT * FROM [Tabla6]"/>
  </connection>
  <connection id="3" xr16:uid="{5CE36C58-75C5-4ACB-8EFE-BDA279A5E867}" keepAlive="1" name="Consulta - Tabla7" description="Conexión a la consulta 'Tabla7' en el libro." type="5" refreshedVersion="6" background="1" saveData="1">
    <dbPr connection="Provider=Microsoft.Mashup.OleDb.1;Data Source=$Workbook$;Location=Tabla7;Extended Properties=&quot;&quot;" command="SELECT * FROM [Tabla7]"/>
  </connection>
</connections>
</file>

<file path=xl/sharedStrings.xml><?xml version="1.0" encoding="utf-8"?>
<sst xmlns="http://schemas.openxmlformats.org/spreadsheetml/2006/main" count="3706" uniqueCount="221">
  <si>
    <t>Categoría</t>
  </si>
  <si>
    <t>Mes</t>
  </si>
  <si>
    <t>Año</t>
  </si>
  <si>
    <t>$ nominales con IVA / Kg</t>
  </si>
  <si>
    <t>$ nominales con IVA / 25 kilos2</t>
  </si>
  <si>
    <t>Precio mayorista</t>
  </si>
  <si>
    <t>Enero</t>
  </si>
  <si>
    <t>2018</t>
  </si>
  <si>
    <t>2019</t>
  </si>
  <si>
    <t>2020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</si>
  <si>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</si>
  <si>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</si>
  <si>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</si>
  <si>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</si>
  <si>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</si>
  <si>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</si>
  <si>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</si>
  <si>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</si>
  <si>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</si>
  <si>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</si>
  <si>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</si>
  <si>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Precio minorista - supermercado</t>
  </si>
  <si>
    <t>Precio minorista - feria libre</t>
  </si>
  <si>
    <t>Punto de venta</t>
  </si>
  <si>
    <t>Semana</t>
  </si>
  <si>
    <t>Region</t>
  </si>
  <si>
    <t>$ / kilo nominales con IVA</t>
  </si>
  <si>
    <t>Supermercado</t>
  </si>
  <si>
    <t>Arica</t>
  </si>
  <si>
    <t>Coquimbo</t>
  </si>
  <si>
    <t>Valparaíso</t>
  </si>
  <si>
    <t>RM</t>
  </si>
  <si>
    <t>Maule</t>
  </si>
  <si>
    <t>Ñuble</t>
  </si>
  <si>
    <t>Bío Bío</t>
  </si>
  <si>
    <t>La Araucanía</t>
  </si>
  <si>
    <t>Los Lagos</t>
  </si>
  <si>
    <t>Feria libre</t>
  </si>
  <si>
    <t>Codreg</t>
  </si>
  <si>
    <t>Región</t>
  </si>
  <si>
    <t>Metropolitana</t>
  </si>
  <si>
    <t>Bíobío</t>
  </si>
  <si>
    <t>Año agrícola</t>
  </si>
  <si>
    <t>Superficie (ha)</t>
  </si>
  <si>
    <t>Producción (ton)</t>
  </si>
  <si>
    <t>Rendimiento (ton/ha)</t>
  </si>
  <si>
    <t>2003/04</t>
  </si>
  <si>
    <t>Región de Coquimbo</t>
  </si>
  <si>
    <t>Región de Valparaíso</t>
  </si>
  <si>
    <t>Región Metropolitana</t>
  </si>
  <si>
    <t>Región de O´Higgins</t>
  </si>
  <si>
    <t>Región del Maule</t>
  </si>
  <si>
    <t>Región de Ñuble</t>
  </si>
  <si>
    <t>-</t>
  </si>
  <si>
    <t>Región del Bío Bío</t>
  </si>
  <si>
    <t>Región de La Aracanía</t>
  </si>
  <si>
    <t>Región de Los Ríos</t>
  </si>
  <si>
    <t>Región de Los Lagos</t>
  </si>
  <si>
    <t>Resto del país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</si>
  <si>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</si>
  <si>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</si>
  <si>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</si>
  <si>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</si>
  <si>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</si>
  <si>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</si>
  <si>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</si>
  <si>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</si>
  <si>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</si>
  <si>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</si>
  <si>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</si>
  <si>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</si>
  <si>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</si>
  <si>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</si>
  <si>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</si>
  <si>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</si>
  <si>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Año 1</t>
  </si>
  <si>
    <t>Año 2</t>
  </si>
  <si>
    <t>Temporada</t>
  </si>
  <si>
    <t>2020/21</t>
  </si>
  <si>
    <t>2021/22</t>
  </si>
  <si>
    <t>2022/23</t>
  </si>
  <si>
    <t>Producto</t>
  </si>
  <si>
    <t>País</t>
  </si>
  <si>
    <t>Kg</t>
  </si>
  <si>
    <t>USD FOB</t>
  </si>
  <si>
    <t>Congeladas</t>
  </si>
  <si>
    <t>Uruguay</t>
  </si>
  <si>
    <t>2020 (enero-octubre)</t>
  </si>
  <si>
    <t>Consumo fresca</t>
  </si>
  <si>
    <t>Brasil</t>
  </si>
  <si>
    <t>Argentina</t>
  </si>
  <si>
    <t>Copos (puré)</t>
  </si>
  <si>
    <t>Bolivia</t>
  </si>
  <si>
    <t>Perú</t>
  </si>
  <si>
    <t>Canadá</t>
  </si>
  <si>
    <t>Fécula (almidón)</t>
  </si>
  <si>
    <t>Estados Unidos</t>
  </si>
  <si>
    <t>Harina de papa</t>
  </si>
  <si>
    <t>Papa semilla</t>
  </si>
  <si>
    <t>Guatemala</t>
  </si>
  <si>
    <t>Papas "in vitro" para siembra</t>
  </si>
  <si>
    <t>Preparadas congeladas</t>
  </si>
  <si>
    <t>Preparadas sin congelar</t>
  </si>
  <si>
    <t>Paraguay</t>
  </si>
  <si>
    <t>Ecuador</t>
  </si>
  <si>
    <t>Corea del Sur</t>
  </si>
  <si>
    <t>Cuba</t>
  </si>
  <si>
    <t>Australia</t>
  </si>
  <si>
    <t>Nueva Zelanda</t>
  </si>
  <si>
    <t>Alemania</t>
  </si>
  <si>
    <t>Especie</t>
  </si>
  <si>
    <t>Papa</t>
  </si>
  <si>
    <t>USD CIF</t>
  </si>
  <si>
    <t>Bélgica</t>
  </si>
  <si>
    <t>China</t>
  </si>
  <si>
    <t>Países Bajos</t>
  </si>
  <si>
    <t>Colombia</t>
  </si>
  <si>
    <t>Taiwán</t>
  </si>
  <si>
    <t>Rusia</t>
  </si>
  <si>
    <t>Chile</t>
  </si>
  <si>
    <t>México</t>
  </si>
  <si>
    <t>Polonia</t>
  </si>
  <si>
    <t>Dinamarca</t>
  </si>
  <si>
    <t>Austria</t>
  </si>
  <si>
    <t>Francia</t>
  </si>
  <si>
    <t>Origen o destino no precisado</t>
  </si>
  <si>
    <t>Japón</t>
  </si>
  <si>
    <t>Reino Unido</t>
  </si>
  <si>
    <t>Suiza</t>
  </si>
  <si>
    <t>Suecia</t>
  </si>
  <si>
    <t>14.460*</t>
  </si>
  <si>
    <t>1.649*</t>
  </si>
  <si>
    <t>España</t>
  </si>
  <si>
    <t>Turquía</t>
  </si>
  <si>
    <t>Letonia</t>
  </si>
  <si>
    <t>India</t>
  </si>
  <si>
    <t>Italia</t>
  </si>
  <si>
    <t>Eslovenia</t>
  </si>
  <si>
    <t xml:space="preserve">Fecha </t>
  </si>
  <si>
    <t>Variedad</t>
  </si>
  <si>
    <t>$ nominales con IVA / 25 Kg</t>
  </si>
  <si>
    <t>Asterix</t>
  </si>
  <si>
    <t>Cardinal</t>
  </si>
  <si>
    <t>Patagonia</t>
  </si>
  <si>
    <t>Rodeo</t>
  </si>
  <si>
    <t>Rosara</t>
  </si>
  <si>
    <t>Pehuenche</t>
  </si>
  <si>
    <t>Puyehue</t>
  </si>
  <si>
    <t>Pukará</t>
  </si>
  <si>
    <t>Karú</t>
  </si>
  <si>
    <t>Mercado</t>
  </si>
  <si>
    <t>Fecha</t>
  </si>
  <si>
    <t>Clasificación</t>
  </si>
  <si>
    <t>Calidad</t>
  </si>
  <si>
    <t>Volumen</t>
  </si>
  <si>
    <t>Precio mínimo</t>
  </si>
  <si>
    <t>Precio máximo</t>
  </si>
  <si>
    <t>Precio promedio ponderado</t>
  </si>
  <si>
    <t>Unidad de comercialización</t>
  </si>
  <si>
    <t>Origen</t>
  </si>
  <si>
    <t>Femacal de La Calera</t>
  </si>
  <si>
    <t>Hortaliza</t>
  </si>
  <si>
    <t>1a nueva(o)</t>
  </si>
  <si>
    <t>$/saco 25 kilos</t>
  </si>
  <si>
    <t>Provincia de Quillota</t>
  </si>
  <si>
    <t>Feria Lagunitas de Puerto Montt</t>
  </si>
  <si>
    <t>1a (guarda lavada)</t>
  </si>
  <si>
    <t>$/malla 25 kilos</t>
  </si>
  <si>
    <t>Provincia de Llanquihue</t>
  </si>
  <si>
    <t>Región de La Araucanía</t>
  </si>
  <si>
    <t>1a (guarda)</t>
  </si>
  <si>
    <t>Macroferia Regional de Talca</t>
  </si>
  <si>
    <t>1a (cosecha)</t>
  </si>
  <si>
    <t>Región de O'Higgins</t>
  </si>
  <si>
    <t>Mercado Mayorista Lo Valledor de Santiago</t>
  </si>
  <si>
    <t>1a (cosecha lavada)</t>
  </si>
  <si>
    <t>Provincia de Melipilla</t>
  </si>
  <si>
    <t>Provincia de Talagante</t>
  </si>
  <si>
    <t>Terminal Hortofrutícola Agro Chillán</t>
  </si>
  <si>
    <t>Provincia de Diguillín</t>
  </si>
  <si>
    <t>Terminal La Palmera de La Serena</t>
  </si>
  <si>
    <t>Provincia del Elquí</t>
  </si>
  <si>
    <t>Vega Central Mapocho de Santiago</t>
  </si>
  <si>
    <t>Provincia de Linares</t>
  </si>
  <si>
    <t>1a (nueva lavada)</t>
  </si>
  <si>
    <t>Vega Modelo de Temuco</t>
  </si>
  <si>
    <t>Provincia de Cautín</t>
  </si>
  <si>
    <t>Vega Monumental Concepción</t>
  </si>
  <si>
    <t>Provincia de Arauco</t>
  </si>
  <si>
    <t>2a (guarda)</t>
  </si>
  <si>
    <t>Provincia de Petorca</t>
  </si>
  <si>
    <t>2a nueva(o)</t>
  </si>
  <si>
    <t>La Ligua</t>
  </si>
  <si>
    <t>Provincia de Maipo</t>
  </si>
  <si>
    <r>
      <t xml:space="preserve">Costos por hectárea según rendimiento esperado ($/ha) </t>
    </r>
    <r>
      <rPr>
        <b/>
        <vertAlign val="superscript"/>
        <sz val="10"/>
        <color indexed="8"/>
        <rFont val="Arial"/>
        <family val="2"/>
      </rPr>
      <t>1</t>
    </r>
  </si>
  <si>
    <t>Fecha de publicación: 2018 Región La Araucanía, 2019 Región Bio Bío, 2017 Región O'Higgins</t>
  </si>
  <si>
    <r>
      <t xml:space="preserve">Región de La Araucanía
</t>
    </r>
    <r>
      <rPr>
        <sz val="10"/>
        <rFont val="Arial"/>
        <family val="2"/>
      </rPr>
      <t>Variedad Patagonia, Pucará o Desiree
Papa Guarda riego</t>
    </r>
  </si>
  <si>
    <r>
      <t xml:space="preserve">Región del Bio Bío
</t>
    </r>
    <r>
      <rPr>
        <sz val="10"/>
        <rFont val="Arial"/>
        <family val="2"/>
      </rPr>
      <t>Variedad Patagonia, Karú
Papa Guarda riego</t>
    </r>
  </si>
  <si>
    <r>
      <rPr>
        <b/>
        <sz val="10"/>
        <color theme="1"/>
        <rFont val="Arial"/>
        <family val="2"/>
      </rPr>
      <t>Región de O'Higgins</t>
    </r>
    <r>
      <rPr>
        <sz val="10"/>
        <color theme="1"/>
        <rFont val="Arial"/>
        <family val="2"/>
      </rPr>
      <t xml:space="preserve">
Variedad Pukará</t>
    </r>
  </si>
  <si>
    <t>Mano de obra</t>
  </si>
  <si>
    <t>Maquinaria</t>
  </si>
  <si>
    <t>Insumos</t>
  </si>
  <si>
    <r>
      <t>Otros costos (indirectos + imprevistos)</t>
    </r>
    <r>
      <rPr>
        <b/>
        <vertAlign val="superscript"/>
        <sz val="10"/>
        <rFont val="Arial"/>
        <family val="2"/>
      </rPr>
      <t>2</t>
    </r>
  </si>
  <si>
    <t>Total costos</t>
  </si>
  <si>
    <r>
      <t>Precio papa mayorista saco 25 kg sin IVA</t>
    </r>
    <r>
      <rPr>
        <b/>
        <vertAlign val="superscript"/>
        <sz val="10"/>
        <rFont val="Arial"/>
        <family val="2"/>
      </rPr>
      <t>3</t>
    </r>
  </si>
  <si>
    <t xml:space="preserve">Ingreso por hectárea </t>
  </si>
  <si>
    <t>Margen neto por hectárea</t>
  </si>
  <si>
    <r>
      <t xml:space="preserve">Análisis de sensibilidad </t>
    </r>
    <r>
      <rPr>
        <b/>
        <vertAlign val="superscript"/>
        <sz val="10"/>
        <color indexed="9"/>
        <rFont val="Arial"/>
        <family val="2"/>
      </rPr>
      <t>4</t>
    </r>
    <r>
      <rPr>
        <b/>
        <sz val="10"/>
        <color indexed="9"/>
        <rFont val="Arial"/>
        <family val="2"/>
      </rPr>
      <t xml:space="preserve">
Margen neto ($/ha) Región de La Araucanía</t>
    </r>
  </si>
  <si>
    <t>Rendimiento (Kg/ha)</t>
  </si>
  <si>
    <t>Precio ($/saco 25 kg)</t>
  </si>
  <si>
    <r>
      <t xml:space="preserve">Punto de Equilibrio Región de La Araucanía </t>
    </r>
    <r>
      <rPr>
        <b/>
        <vertAlign val="superscript"/>
        <sz val="10"/>
        <color indexed="9"/>
        <rFont val="Arial"/>
        <family val="2"/>
      </rPr>
      <t>5</t>
    </r>
  </si>
  <si>
    <t>Rendimiento (kg/ha)</t>
  </si>
  <si>
    <t>Costo unitario mínimo saco 25 kg</t>
  </si>
  <si>
    <r>
      <rPr>
        <i/>
        <sz val="10"/>
        <rFont val="Arial"/>
        <family val="2"/>
      </rPr>
      <t>Fuente:</t>
    </r>
    <r>
      <rPr>
        <sz val="10"/>
        <rFont val="Arial"/>
        <family val="2"/>
      </rPr>
      <t xml:space="preserve"> Odepa</t>
    </r>
  </si>
  <si>
    <t>Notas:</t>
  </si>
  <si>
    <t xml:space="preserve">(1) Las fichas completas por región se encuentran publicadas en el sitio web www.odepa.cl/rubro/papas-y-tuberculos </t>
  </si>
  <si>
    <t>(2) Costos Indirectos: corresponde al costo financiero, y equivale a 1,5% mensual simple. Tasa de interés promedio de las empresas distribuidoras de insumos. Imprevistos: corresponde al 5% del total de los costos.</t>
  </si>
  <si>
    <r>
      <t xml:space="preserve">(3) El precio de la papa utilizado corresponde al precio promedio mayorista regional de </t>
    </r>
    <r>
      <rPr>
        <sz val="10"/>
        <color rgb="FFFF0000"/>
        <rFont val="Arial"/>
        <family val="2"/>
      </rPr>
      <t>octubre</t>
    </r>
    <r>
      <rPr>
        <sz val="10"/>
        <rFont val="Arial"/>
        <family val="2"/>
      </rPr>
      <t xml:space="preserve"> de 2020.</t>
    </r>
  </si>
  <si>
    <t>(4) Este análisis entrega márgenes netos bajo tres escenarios diferentes de precio y rendimiento de la papa.</t>
  </si>
  <si>
    <t>(5) Representa el precio de venta mínimo para cubrir los costos totales de producción para distintos rendimientos.</t>
  </si>
  <si>
    <t>Los costos estimados están orientados a un sistema tecnológico promedio de producción.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</si>
</sst>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;&quot;$&quot;\-#,##0"/>
    <numFmt numFmtId="6" formatCode="&quot;$&quot;#,##0;[Red]&quot;$&quot;\-#,##0"/>
    <numFmt numFmtId="42" formatCode="_ &quot;$&quot;* #,##0_ ;_ &quot;$&quot;* \-#,##0_ ;_ &quot;$&quot;* &quot;-&quot;_ ;_ @_ "/>
    <numFmt numFmtId="41" formatCode="_ * #,##0_ ;_ * \-#,##0_ ;_ * &quot;-&quot;_ ;_ @_ "/>
    <numFmt numFmtId="43" formatCode="_ * #,##0.00_ ;_ * \-#,##0.00_ ;_ * &quot;-&quot;??_ ;_ @_ "/>
    <numFmt numFmtId="164" formatCode="_ * #,##0.0_ ;_ * \-#,##0.0_ ;_ * &quot;-&quot;_ ;_ @_ "/>
    <numFmt numFmtId="166" formatCode="#,##0.0_ ;\-#,##0.0\ "/>
    <numFmt numFmtId="169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67">
    <xf numFmtId="0" fontId="0" fillId="0" borderId="0" xfId="0"/>
    <xf numFmtId="22" fontId="0" fillId="0" borderId="0" xfId="0" applyNumberFormat="1"/>
    <xf numFmtId="0" fontId="3" fillId="0" borderId="4" xfId="0" applyFont="1" applyBorder="1"/>
    <xf numFmtId="0" fontId="1" fillId="0" borderId="3" xfId="0" applyFont="1" applyBorder="1"/>
    <xf numFmtId="164" fontId="0" fillId="0" borderId="0" xfId="2" applyNumberFormat="1" applyFont="1"/>
    <xf numFmtId="0" fontId="2" fillId="2" borderId="0" xfId="0" applyFont="1" applyFill="1" applyBorder="1"/>
    <xf numFmtId="0" fontId="0" fillId="0" borderId="3" xfId="0" applyFont="1" applyBorder="1"/>
    <xf numFmtId="0" fontId="0" fillId="0" borderId="0" xfId="0" applyFont="1" applyBorder="1"/>
    <xf numFmtId="0" fontId="0" fillId="0" borderId="0" xfId="2" applyNumberFormat="1" applyFont="1"/>
    <xf numFmtId="0" fontId="1" fillId="3" borderId="9" xfId="0" applyFont="1" applyFill="1" applyBorder="1" applyAlignment="1">
      <alignment wrapText="1"/>
    </xf>
    <xf numFmtId="15" fontId="1" fillId="3" borderId="9" xfId="0" applyNumberFormat="1" applyFont="1" applyFill="1" applyBorder="1" applyAlignment="1">
      <alignment wrapText="1"/>
    </xf>
    <xf numFmtId="3" fontId="1" fillId="3" borderId="9" xfId="0" applyNumberFormat="1" applyFont="1" applyFill="1" applyBorder="1" applyAlignment="1">
      <alignment wrapText="1"/>
    </xf>
    <xf numFmtId="0" fontId="1" fillId="0" borderId="9" xfId="0" applyFont="1" applyBorder="1" applyAlignment="1">
      <alignment wrapText="1"/>
    </xf>
    <xf numFmtId="15" fontId="1" fillId="0" borderId="9" xfId="0" applyNumberFormat="1" applyFont="1" applyBorder="1" applyAlignment="1">
      <alignment wrapText="1"/>
    </xf>
    <xf numFmtId="3" fontId="1" fillId="0" borderId="9" xfId="0" applyNumberFormat="1" applyFont="1" applyBorder="1" applyAlignment="1">
      <alignment wrapText="1"/>
    </xf>
    <xf numFmtId="0" fontId="1" fillId="3" borderId="2" xfId="0" applyFont="1" applyFill="1" applyBorder="1"/>
    <xf numFmtId="0" fontId="1" fillId="0" borderId="2" xfId="0" applyFont="1" applyBorder="1"/>
    <xf numFmtId="0" fontId="1" fillId="3" borderId="1" xfId="0" applyFont="1" applyFill="1" applyBorder="1"/>
    <xf numFmtId="0" fontId="1" fillId="0" borderId="1" xfId="0" applyFont="1" applyBorder="1"/>
    <xf numFmtId="15" fontId="1" fillId="3" borderId="2" xfId="0" applyNumberFormat="1" applyFont="1" applyFill="1" applyBorder="1"/>
    <xf numFmtId="3" fontId="1" fillId="3" borderId="2" xfId="0" applyNumberFormat="1" applyFont="1" applyFill="1" applyBorder="1"/>
    <xf numFmtId="15" fontId="1" fillId="0" borderId="2" xfId="0" applyNumberFormat="1" applyFont="1" applyBorder="1"/>
    <xf numFmtId="3" fontId="1" fillId="0" borderId="2" xfId="0" applyNumberFormat="1" applyFont="1" applyBorder="1"/>
    <xf numFmtId="0" fontId="1" fillId="5" borderId="2" xfId="4" applyFill="1" applyBorder="1"/>
    <xf numFmtId="3" fontId="1" fillId="5" borderId="2" xfId="4" applyNumberFormat="1" applyFill="1" applyBorder="1" applyAlignment="1">
      <alignment horizontal="center"/>
    </xf>
    <xf numFmtId="0" fontId="1" fillId="5" borderId="2" xfId="5" applyFill="1" applyBorder="1"/>
    <xf numFmtId="3" fontId="1" fillId="5" borderId="2" xfId="5" applyNumberFormat="1" applyFill="1" applyBorder="1" applyAlignment="1">
      <alignment horizontal="center"/>
    </xf>
    <xf numFmtId="0" fontId="1" fillId="5" borderId="2" xfId="6" applyFill="1" applyBorder="1"/>
    <xf numFmtId="0" fontId="1" fillId="5" borderId="2" xfId="6" applyFill="1" applyBorder="1" applyAlignment="1">
      <alignment horizontal="left"/>
    </xf>
    <xf numFmtId="3" fontId="1" fillId="5" borderId="2" xfId="6" applyNumberFormat="1" applyFill="1" applyBorder="1" applyAlignment="1">
      <alignment horizontal="center"/>
    </xf>
    <xf numFmtId="0" fontId="5" fillId="4" borderId="6" xfId="0" applyFont="1" applyFill="1" applyBorder="1" applyAlignment="1">
      <alignment horizontal="center" wrapText="1"/>
    </xf>
    <xf numFmtId="0" fontId="6" fillId="6" borderId="0" xfId="0" applyFont="1" applyFill="1" applyAlignment="1">
      <alignment horizontal="center" vertical="center" wrapText="1"/>
    </xf>
    <xf numFmtId="0" fontId="3" fillId="6" borderId="0" xfId="0" applyFont="1" applyFill="1"/>
    <xf numFmtId="0" fontId="6" fillId="6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vertical="center" wrapText="1"/>
    </xf>
    <xf numFmtId="166" fontId="8" fillId="6" borderId="9" xfId="2" applyNumberFormat="1" applyFont="1" applyFill="1" applyBorder="1" applyAlignment="1">
      <alignment horizontal="center" vertical="center" wrapText="1"/>
    </xf>
    <xf numFmtId="5" fontId="8" fillId="6" borderId="9" xfId="3" applyNumberFormat="1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vertical="center"/>
    </xf>
    <xf numFmtId="0" fontId="11" fillId="6" borderId="9" xfId="0" applyFont="1" applyFill="1" applyBorder="1" applyAlignment="1">
      <alignment horizontal="right" vertical="center" wrapText="1"/>
    </xf>
    <xf numFmtId="5" fontId="12" fillId="6" borderId="9" xfId="3" applyNumberFormat="1" applyFont="1" applyFill="1" applyBorder="1" applyAlignment="1">
      <alignment horizontal="right" vertical="center" wrapText="1"/>
    </xf>
    <xf numFmtId="5" fontId="13" fillId="0" borderId="9" xfId="3" applyNumberFormat="1" applyFont="1" applyFill="1" applyBorder="1" applyAlignment="1">
      <alignment horizontal="center" vertical="center" wrapText="1"/>
    </xf>
    <xf numFmtId="5" fontId="13" fillId="6" borderId="9" xfId="3" applyNumberFormat="1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right"/>
    </xf>
    <xf numFmtId="6" fontId="11" fillId="6" borderId="9" xfId="3" applyNumberFormat="1" applyFont="1" applyFill="1" applyBorder="1" applyAlignment="1">
      <alignment horizontal="right" vertical="center" wrapText="1"/>
    </xf>
    <xf numFmtId="0" fontId="6" fillId="6" borderId="0" xfId="0" applyFont="1" applyFill="1"/>
    <xf numFmtId="5" fontId="12" fillId="6" borderId="0" xfId="3" applyNumberFormat="1" applyFont="1" applyFill="1" applyBorder="1" applyAlignment="1">
      <alignment vertical="center" wrapText="1"/>
    </xf>
    <xf numFmtId="0" fontId="14" fillId="7" borderId="10" xfId="0" applyFont="1" applyFill="1" applyBorder="1" applyAlignment="1">
      <alignment horizontal="center" wrapText="1"/>
    </xf>
    <xf numFmtId="0" fontId="14" fillId="7" borderId="7" xfId="0" applyFont="1" applyFill="1" applyBorder="1" applyAlignment="1">
      <alignment horizontal="center" wrapText="1"/>
    </xf>
    <xf numFmtId="0" fontId="14" fillId="7" borderId="8" xfId="0" applyFont="1" applyFill="1" applyBorder="1" applyAlignment="1">
      <alignment horizontal="center" wrapText="1"/>
    </xf>
    <xf numFmtId="0" fontId="6" fillId="6" borderId="10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169" fontId="6" fillId="6" borderId="6" xfId="1" applyNumberFormat="1" applyFont="1" applyFill="1" applyBorder="1" applyAlignment="1">
      <alignment horizontal="center" vertical="center"/>
    </xf>
    <xf numFmtId="5" fontId="6" fillId="6" borderId="9" xfId="3" applyNumberFormat="1" applyFont="1" applyFill="1" applyBorder="1" applyAlignment="1">
      <alignment horizontal="center" vertical="center" wrapText="1"/>
    </xf>
    <xf numFmtId="3" fontId="6" fillId="6" borderId="9" xfId="1" applyNumberFormat="1" applyFont="1" applyFill="1" applyBorder="1" applyAlignment="1">
      <alignment horizontal="center" vertical="center"/>
    </xf>
    <xf numFmtId="6" fontId="12" fillId="6" borderId="9" xfId="3" applyNumberFormat="1" applyFont="1" applyFill="1" applyBorder="1" applyAlignment="1">
      <alignment horizontal="center" vertical="center" wrapText="1"/>
    </xf>
    <xf numFmtId="3" fontId="6" fillId="6" borderId="0" xfId="1" applyNumberFormat="1" applyFont="1" applyFill="1" applyBorder="1" applyAlignment="1">
      <alignment horizontal="center" vertical="center"/>
    </xf>
    <xf numFmtId="6" fontId="8" fillId="6" borderId="0" xfId="3" applyNumberFormat="1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left"/>
    </xf>
    <xf numFmtId="3" fontId="8" fillId="6" borderId="6" xfId="1" applyNumberFormat="1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left"/>
    </xf>
    <xf numFmtId="5" fontId="12" fillId="6" borderId="9" xfId="3" applyNumberFormat="1" applyFont="1" applyFill="1" applyBorder="1" applyAlignment="1">
      <alignment horizontal="center" vertical="center" wrapText="1"/>
    </xf>
    <xf numFmtId="0" fontId="8" fillId="6" borderId="0" xfId="0" applyFont="1" applyFill="1" applyAlignment="1">
      <alignment vertical="center"/>
    </xf>
    <xf numFmtId="0" fontId="3" fillId="6" borderId="0" xfId="0" applyFont="1" applyFill="1" applyAlignment="1">
      <alignment horizontal="left"/>
    </xf>
    <xf numFmtId="0" fontId="3" fillId="6" borderId="0" xfId="0" applyFont="1" applyFill="1" applyAlignment="1">
      <alignment horizontal="left" wrapText="1"/>
    </xf>
    <xf numFmtId="0" fontId="8" fillId="6" borderId="0" xfId="0" applyFont="1" applyFill="1" applyAlignment="1">
      <alignment horizontal="left"/>
    </xf>
    <xf numFmtId="169" fontId="6" fillId="6" borderId="5" xfId="1" applyNumberFormat="1" applyFont="1" applyFill="1" applyBorder="1" applyAlignment="1">
      <alignment horizontal="center" vertical="center"/>
    </xf>
  </cellXfs>
  <cellStyles count="7">
    <cellStyle name="Millares" xfId="1" builtinId="3"/>
    <cellStyle name="Millares [0]" xfId="2" builtinId="6"/>
    <cellStyle name="Moneda [0]" xfId="3" builtinId="7"/>
    <cellStyle name="Normal" xfId="0" builtinId="0"/>
    <cellStyle name="Normal 4" xfId="4" xr:uid="{AD271B98-D033-499A-8D97-DB8B6AC8AEED}"/>
    <cellStyle name="Normal 5" xfId="5" xr:uid="{8BBD02DC-9FBE-4B5B-8FD8-0669B72A6F6E}"/>
    <cellStyle name="Normal 7" xfId="6" xr:uid="{B82D84A3-D9A6-46E5-830F-39B4BE582A18}"/>
  </cellStyles>
  <dxfs count="3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0" formatCode="dd/mmm/yy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0" formatCode="dd/mmm/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0" formatCode="General"/>
    </dxf>
    <dxf>
      <numFmt numFmtId="27" formatCode="dd/mm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C362DBE-C24F-45FF-96A1-024B0476A84E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Precio mayorista" tableColumnId="1"/>
      <queryTableField id="2" name="Mes" tableColumnId="2"/>
      <queryTableField id="3" name="Año" tableColumnId="3"/>
      <queryTableField id="4" name="CLP/25 Kg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84B17FBE-50B6-4479-BCB2-8830E4A48A84}" autoFormatId="16" applyNumberFormats="0" applyBorderFormats="0" applyFontFormats="0" applyPatternFormats="0" applyAlignmentFormats="0" applyWidthHeightFormats="0">
  <queryTableRefresh nextId="6" unboundColumnsLeft="1">
    <queryTableFields count="5">
      <queryTableField id="5" dataBound="0" tableColumnId="5"/>
      <queryTableField id="1" name="Punto de venta" tableColumnId="1"/>
      <queryTableField id="2" name="Semana" tableColumnId="2"/>
      <queryTableField id="3" name="Region" tableColumnId="3"/>
      <queryTableField id="4" name="Precio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755D13-7BC5-4423-BE7C-5750839E49AA}" autoFormatId="16" applyNumberFormats="0" applyBorderFormats="0" applyFontFormats="0" applyPatternFormats="0" applyAlignmentFormats="0" applyWidthHeightFormats="0">
  <queryTableRefresh nextId="4">
    <queryTableFields count="3">
      <queryTableField id="1" name="Fecha " tableColumnId="1"/>
      <queryTableField id="2" name="Variedad" tableColumnId="2"/>
      <queryTableField id="3" name="precio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BBEBFF-86E3-4BB1-99F7-DEFB97C9CBC8}" name="Superficie_prod_rdto_pb" displayName="Superficie_prod_rdto_pb" ref="A1:H188" totalsRowShown="0" headerRowDxfId="24" dataDxfId="25" headerRowCellStyle="Millares [0]" dataCellStyle="Millares [0]">
  <autoFilter ref="A1:H188" xr:uid="{4C2EF8E0-5C07-4F5A-B469-294A6A88DF24}"/>
  <tableColumns count="8">
    <tableColumn id="6" xr3:uid="{FDE17DB7-9282-4CF7-95B9-92A487D56E06}" name="Año 1" dataDxfId="17" dataCellStyle="Millares [0]">
      <calculatedColumnFormula>+VLOOKUP(Superficie_prod_rdto_pb[[#This Row],[Año agrícola]],Codigo_año[],2,0)</calculatedColumnFormula>
    </tableColumn>
    <tableColumn id="7" xr3:uid="{BC018141-C2A4-4BD1-8931-A4DD97A8E62B}" name="Año 2" dataDxfId="16" dataCellStyle="Millares [0]">
      <calculatedColumnFormula>+VLOOKUP(Superficie_prod_rdto_pb[[#This Row],[Año agrícola]],Codigo_año[],3,0)</calculatedColumnFormula>
    </tableColumn>
    <tableColumn id="8" xr3:uid="{8B6E403A-0BC9-4B97-BB2F-C6FBB2F4140B}" name="Codreg" dataDxfId="18" dataCellStyle="Millares [0]">
      <calculatedColumnFormula>+VLOOKUP(Superficie_prod_rdto_pb[[#This Row],[Región]],Códigos!$A$2:$B$24,2,0)</calculatedColumnFormula>
    </tableColumn>
    <tableColumn id="1" xr3:uid="{CDB94872-FA89-461C-9EC8-2483DC21DA60}" name="Año agrícola" dataDxfId="30" dataCellStyle="Millares [0]"/>
    <tableColumn id="2" xr3:uid="{F6886FBB-8257-4B0D-9712-5B0B2DB921A1}" name="Región" dataDxfId="29" dataCellStyle="Millares [0]"/>
    <tableColumn id="3" xr3:uid="{AED0DA8A-E892-4592-B6C2-680742902DB5}" name="Superficie (ha)" dataDxfId="28" dataCellStyle="Millares [0]"/>
    <tableColumn id="4" xr3:uid="{3BA96448-B31A-4262-B2D8-2F3C0F62D45A}" name="Producción (ton)" dataDxfId="27" dataCellStyle="Millares [0]"/>
    <tableColumn id="5" xr3:uid="{12DBC839-B936-4CB7-81D2-121EA829955E}" name="Rendimiento (ton/ha)" dataDxfId="26" dataCellStyle="Millares [0]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AF40E4-BE31-472F-A33B-1AC1A3E02F03}" name="Precio_mes_pb" displayName="Precio_mes_pb" ref="A1:E101" tableType="queryTable" totalsRowShown="0">
  <autoFilter ref="A1:E101" xr:uid="{4AEDB8FE-0897-48FE-B50F-0057E67E4FDF}"/>
  <tableColumns count="5">
    <tableColumn id="1" xr3:uid="{BB25024B-3256-4C47-AFA1-2401027538B7}" uniqueName="1" name="Categoría" queryTableFieldId="1" dataDxfId="38"/>
    <tableColumn id="2" xr3:uid="{04B02993-A345-4BE9-BF86-CC70EB35F2EA}" uniqueName="2" name="Mes" queryTableFieldId="2" dataDxfId="37"/>
    <tableColumn id="3" xr3:uid="{D4197859-23DD-4BCA-BAE2-689C8C0732BF}" uniqueName="3" name="Año" queryTableFieldId="3" dataDxfId="36"/>
    <tableColumn id="4" xr3:uid="{3CA8CE32-FD3A-442E-A72A-363AF022B20A}" uniqueName="4" name="$ nominales con IVA / Kg" queryTableFieldId="4"/>
    <tableColumn id="5" xr3:uid="{B4BB6D08-B003-4D0B-8CE5-3EEA11DE3B02}" uniqueName="5" name="$ nominales con IVA / 25 kilos2" queryTableFieldId="5" dataDxfId="35">
      <calculatedColumnFormula>+Precio_mes_pb[[#This Row],[$ nominales con IVA / Kg]]/25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2803F5-F737-4BD2-ACA0-6288B12B719F}" name="Precio_semana_pb" displayName="Precio_semana_pb" ref="A1:E325" tableType="queryTable" totalsRowShown="0">
  <autoFilter ref="A1:E325" xr:uid="{5E23DC6A-B515-4F32-9FFE-0BCFC3F5105B}"/>
  <tableColumns count="5">
    <tableColumn id="5" xr3:uid="{0A447258-C968-4654-9E48-E44B6BBA5721}" uniqueName="5" name="Codreg" queryTableFieldId="5" dataDxfId="31">
      <calculatedColumnFormula>+VLOOKUP(Precio_semana_pb[[#This Row],[Region]],Códigos!$A$2:$B$24,2,0)</calculatedColumnFormula>
    </tableColumn>
    <tableColumn id="1" xr3:uid="{CD841E45-7F21-42DC-BF38-28479386E7CF}" uniqueName="1" name="Punto de venta" queryTableFieldId="1" dataDxfId="34"/>
    <tableColumn id="2" xr3:uid="{064DFB7A-44C9-4806-81BB-7540788C8B5E}" uniqueName="2" name="Semana" queryTableFieldId="2" dataDxfId="33"/>
    <tableColumn id="3" xr3:uid="{B79F70F1-71E8-43DA-9767-5EF49B610080}" uniqueName="3" name="Region" queryTableFieldId="3" dataDxfId="32"/>
    <tableColumn id="4" xr3:uid="{DC9E6E5B-EDBC-4C5B-87C1-FC4E7EA9E5EF}" uniqueName="4" name="$ / kilo nominales con IVA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5346EAB-27AB-4CBD-8706-C14A82362967}" name="Precios_diarios" displayName="Precios_diarios" ref="A1:N177" totalsRowShown="0" headerRowDxfId="0" headerRowBorderDxfId="12" tableBorderDxfId="13">
  <autoFilter ref="A1:N177" xr:uid="{65A29725-6813-44FA-B3F9-FC1EBC1D0E5E}"/>
  <tableColumns count="14">
    <tableColumn id="1" xr3:uid="{A4337C75-6C9B-434A-B9EC-83256A265017}" name="Mercado" dataDxfId="11"/>
    <tableColumn id="2" xr3:uid="{E29E9779-4433-4ABD-9A59-89F15883FE49}" name="Región" dataDxfId="10"/>
    <tableColumn id="3" xr3:uid="{DA822B88-A7BC-48B8-ADEF-822EFCE83F33}" name="Codreg" dataDxfId="9"/>
    <tableColumn id="4" xr3:uid="{1865BE61-1C56-40F7-A526-FBF85C6E0D75}" name="Fecha" dataDxfId="8"/>
    <tableColumn id="5" xr3:uid="{371F719B-0F80-4A79-A340-2AA7F81CF98D}" name="Clasificación" dataDxfId="7"/>
    <tableColumn id="6" xr3:uid="{A8CD1D6E-8E20-4B63-B54A-0826BAC265E1}" name="Producto" dataDxfId="6"/>
    <tableColumn id="7" xr3:uid="{8945C1F0-3A82-4FB3-B83C-57F0D062C132}" name="Variedad" dataDxfId="5"/>
    <tableColumn id="8" xr3:uid="{F91952ED-4AAE-4518-8560-05C9A44D483A}" name="Calidad" dataDxfId="4"/>
    <tableColumn id="9" xr3:uid="{EE84182A-6DB0-4734-BB2D-D15E18C5DD49}" name="Volumen" dataDxfId="3"/>
    <tableColumn id="10" xr3:uid="{5C1EA639-330C-48F4-BEEE-7D7E17755D7A}" name="Precio mínimo"/>
    <tableColumn id="11" xr3:uid="{4BE26954-D08C-406A-A25F-960533264AAA}" name="Precio máximo"/>
    <tableColumn id="12" xr3:uid="{19F6B318-F1FB-4C5B-859F-C80AE577DE72}" name="Precio promedio ponderado"/>
    <tableColumn id="13" xr3:uid="{5F3671D5-AB39-48A9-A24D-81079F82FCFD}" name="Unidad de comercialización" dataDxfId="2"/>
    <tableColumn id="14" xr3:uid="{2194155E-31F1-47D0-B2B1-3B68D583C4DE}" name="Origen" dataDxfId="1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FA75B36-BCDD-47B8-8EB6-858FF1954781}" name="Precio_diario_var" displayName="Precio_diario_var" ref="A1:C180" tableType="queryTable" totalsRowShown="0">
  <autoFilter ref="A1:C180" xr:uid="{7EC04CCE-D0DA-42A1-9686-314E126A5210}"/>
  <tableColumns count="3">
    <tableColumn id="1" xr3:uid="{B99FCC5E-5237-49DA-B18E-BC44E2A67695}" uniqueName="1" name="Fecha " queryTableFieldId="1" dataDxfId="15"/>
    <tableColumn id="2" xr3:uid="{49B42F62-4DB0-4DAB-95AA-E07BED6023BF}" uniqueName="2" name="Variedad" queryTableFieldId="2" dataDxfId="14"/>
    <tableColumn id="3" xr3:uid="{53F3D11F-382F-4CA1-801F-97DBF3F0DE4D}" uniqueName="3" name="$ nominales con IVA / 25 Kg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0131B00-4B1B-4685-A1CB-EB45C777E49F}" name="Exportaciones_pb" displayName="Exportaciones_pb" ref="A1:F53" totalsRowShown="0">
  <autoFilter ref="A1:F53" xr:uid="{85F58F8E-1B5D-49E2-A7CD-C09711D477EF}"/>
  <tableColumns count="6">
    <tableColumn id="1" xr3:uid="{57AC6278-7027-4A90-970F-2D2D169FB50C}" name="Especie"/>
    <tableColumn id="2" xr3:uid="{86DEADE4-60FB-4C17-ADA2-104441D63F46}" name="Producto"/>
    <tableColumn id="3" xr3:uid="{DC9C90C0-0416-4205-9E21-30A94E5F606F}" name="País"/>
    <tableColumn id="4" xr3:uid="{B86640DB-4C1C-4D79-8BB6-A1D4523C2F8A}" name="Año"/>
    <tableColumn id="5" xr3:uid="{2980BC38-2B9F-405D-8636-20CC44868BBF}" name="Kg"/>
    <tableColumn id="6" xr3:uid="{A218C1B6-F5AE-4804-A11A-DD81EA1B408E}" name="USD FOB"/>
  </tableColumns>
  <tableStyleInfo name="TableStyleMedium1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418596F-9524-4B74-8B85-32DFFEB0D177}" name="Importaciones_pb" displayName="Importaciones_pb" ref="A1:E177" totalsRowShown="0">
  <autoFilter ref="A1:E177" xr:uid="{0181022E-3A85-406C-9D84-01930C407A94}"/>
  <tableColumns count="5">
    <tableColumn id="1" xr3:uid="{10CC6739-86E1-4977-A8A9-9CA3F24DC0E3}" name="Producto"/>
    <tableColumn id="2" xr3:uid="{282D885D-B6A8-45AB-A0C7-2185F92BBCA6}" name="País"/>
    <tableColumn id="3" xr3:uid="{D229E521-5EB3-4836-AC1A-13F8DE7739CA}" name="Año"/>
    <tableColumn id="4" xr3:uid="{BE52371D-2BB5-4B54-BEFA-F46E1399B535}" name="Kg"/>
    <tableColumn id="5" xr3:uid="{5154BD0B-B82B-48FE-9864-44CB3A758840}" name="USD CIF"/>
  </tableColumns>
  <tableStyleInfo name="TableStyleMedium1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5DF553-1060-4BC1-B63D-F948AF71F58F}" name="Codigos_region" displayName="Codigos_region" ref="A1:B24" totalsRowShown="0" headerRowDxfId="19" dataDxfId="20" tableBorderDxfId="23">
  <autoFilter ref="A1:B24" xr:uid="{7EAC2247-0557-4D64-88D1-AC4B6E70F675}"/>
  <tableColumns count="2">
    <tableColumn id="1" xr3:uid="{48149EFC-1E56-49DF-8A37-2B4B9D0040E7}" name="Región" dataDxfId="22"/>
    <tableColumn id="2" xr3:uid="{F5C45D51-155E-4016-AC25-6A5772BD0D28}" name="Codreg" dataDxfId="21"/>
  </tableColumns>
  <tableStyleInfo name="TableStyleMedium1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F28046-8833-4476-9EBE-AED40435A547}" name="Codigo_año" displayName="Codigo_año" ref="E1:G21" totalsRowShown="0">
  <autoFilter ref="E1:G21" xr:uid="{C8E30178-86B7-4D7E-AEE6-16E0437C3961}"/>
  <tableColumns count="3">
    <tableColumn id="1" xr3:uid="{62425135-AB6B-414D-BB8C-EA09C23B0704}" name="Temporada"/>
    <tableColumn id="2" xr3:uid="{EAA5E52D-CD57-4688-BA1A-F0340AD84040}" name="Año 1"/>
    <tableColumn id="3" xr3:uid="{9E6C2032-E5BE-4D9A-B39C-EF34A3A2BC32}" name="Año 2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78134-4752-4FCB-A915-B38519B0836A}">
  <dimension ref="A1:H188"/>
  <sheetViews>
    <sheetView workbookViewId="0">
      <selection activeCell="C192" sqref="C192"/>
    </sheetView>
  </sheetViews>
  <sheetFormatPr baseColWidth="10" defaultRowHeight="14.5" x14ac:dyDescent="0.35"/>
  <cols>
    <col min="4" max="4" width="14" customWidth="1"/>
    <col min="5" max="5" width="20.7265625" customWidth="1"/>
    <col min="6" max="6" width="12.90625" customWidth="1"/>
    <col min="7" max="7" width="15" customWidth="1"/>
    <col min="8" max="8" width="16.54296875" customWidth="1"/>
  </cols>
  <sheetData>
    <row r="1" spans="1:8" x14ac:dyDescent="0.35">
      <c r="A1" s="4" t="s">
        <v>75</v>
      </c>
      <c r="B1" s="4" t="s">
        <v>76</v>
      </c>
      <c r="C1" s="4" t="s">
        <v>38</v>
      </c>
      <c r="D1" s="4" t="s">
        <v>42</v>
      </c>
      <c r="E1" s="4" t="s">
        <v>39</v>
      </c>
      <c r="F1" s="4" t="s">
        <v>43</v>
      </c>
      <c r="G1" s="4" t="s">
        <v>44</v>
      </c>
      <c r="H1" s="4" t="s">
        <v>45</v>
      </c>
    </row>
    <row r="2" spans="1:8" x14ac:dyDescent="0.35">
      <c r="A2" s="8">
        <f>+VLOOKUP(Superficie_prod_rdto_pb[[#This Row],[Año agrícola]],Codigo_año[],2,0)</f>
        <v>2003</v>
      </c>
      <c r="B2" s="8">
        <f>+VLOOKUP(Superficie_prod_rdto_pb[[#This Row],[Año agrícola]],Codigo_año[],3,0)</f>
        <v>2004</v>
      </c>
      <c r="C2" s="4">
        <f>+VLOOKUP(Superficie_prod_rdto_pb[[#This Row],[Región]],Códigos!$A$2:$B$24,2,0)</f>
        <v>4</v>
      </c>
      <c r="D2" s="4" t="s">
        <v>46</v>
      </c>
      <c r="E2" s="4" t="s">
        <v>47</v>
      </c>
      <c r="F2" s="4">
        <v>5400</v>
      </c>
      <c r="G2" s="4">
        <v>109620</v>
      </c>
      <c r="H2" s="4">
        <v>20.3</v>
      </c>
    </row>
    <row r="3" spans="1:8" x14ac:dyDescent="0.35">
      <c r="A3" s="8">
        <f>+VLOOKUP(Superficie_prod_rdto_pb[[#This Row],[Año agrícola]],Codigo_año[],2,0)</f>
        <v>2003</v>
      </c>
      <c r="B3" s="8">
        <f>+VLOOKUP(Superficie_prod_rdto_pb[[#This Row],[Año agrícola]],Codigo_año[],3,0)</f>
        <v>2004</v>
      </c>
      <c r="C3" s="4">
        <f>+VLOOKUP(Superficie_prod_rdto_pb[[#This Row],[Región]],Códigos!$A$2:$B$24,2,0)</f>
        <v>5</v>
      </c>
      <c r="D3" s="4" t="s">
        <v>46</v>
      </c>
      <c r="E3" s="4" t="s">
        <v>48</v>
      </c>
      <c r="F3" s="4">
        <v>1200</v>
      </c>
      <c r="G3" s="4">
        <v>15000</v>
      </c>
      <c r="H3" s="4">
        <v>12.5</v>
      </c>
    </row>
    <row r="4" spans="1:8" x14ac:dyDescent="0.35">
      <c r="A4" s="8">
        <f>+VLOOKUP(Superficie_prod_rdto_pb[[#This Row],[Año agrícola]],Codigo_año[],2,0)</f>
        <v>2003</v>
      </c>
      <c r="B4" s="8">
        <f>+VLOOKUP(Superficie_prod_rdto_pb[[#This Row],[Año agrícola]],Codigo_año[],3,0)</f>
        <v>2004</v>
      </c>
      <c r="C4" s="4">
        <f>+VLOOKUP(Superficie_prod_rdto_pb[[#This Row],[Región]],Códigos!$A$2:$B$24,2,0)</f>
        <v>13</v>
      </c>
      <c r="D4" s="4" t="s">
        <v>46</v>
      </c>
      <c r="E4" s="4" t="s">
        <v>49</v>
      </c>
      <c r="F4" s="4">
        <v>4000</v>
      </c>
      <c r="G4" s="4">
        <v>63360</v>
      </c>
      <c r="H4" s="4">
        <v>15.84</v>
      </c>
    </row>
    <row r="5" spans="1:8" x14ac:dyDescent="0.35">
      <c r="A5" s="8">
        <f>+VLOOKUP(Superficie_prod_rdto_pb[[#This Row],[Año agrícola]],Codigo_año[],2,0)</f>
        <v>2003</v>
      </c>
      <c r="B5" s="8">
        <f>+VLOOKUP(Superficie_prod_rdto_pb[[#This Row],[Año agrícola]],Codigo_año[],3,0)</f>
        <v>2004</v>
      </c>
      <c r="C5" s="4">
        <f>+VLOOKUP(Superficie_prod_rdto_pb[[#This Row],[Región]],Códigos!$A$2:$B$24,2,0)</f>
        <v>6</v>
      </c>
      <c r="D5" s="4" t="s">
        <v>46</v>
      </c>
      <c r="E5" s="4" t="s">
        <v>50</v>
      </c>
      <c r="F5" s="4">
        <v>3450</v>
      </c>
      <c r="G5" s="4">
        <v>65550</v>
      </c>
      <c r="H5" s="4">
        <v>19</v>
      </c>
    </row>
    <row r="6" spans="1:8" x14ac:dyDescent="0.35">
      <c r="A6" s="8">
        <f>+VLOOKUP(Superficie_prod_rdto_pb[[#This Row],[Año agrícola]],Codigo_año[],2,0)</f>
        <v>2003</v>
      </c>
      <c r="B6" s="8">
        <f>+VLOOKUP(Superficie_prod_rdto_pb[[#This Row],[Año agrícola]],Codigo_año[],3,0)</f>
        <v>2004</v>
      </c>
      <c r="C6" s="4">
        <f>+VLOOKUP(Superficie_prod_rdto_pb[[#This Row],[Región]],Códigos!$A$2:$B$24,2,0)</f>
        <v>7</v>
      </c>
      <c r="D6" s="4" t="s">
        <v>46</v>
      </c>
      <c r="E6" s="4" t="s">
        <v>51</v>
      </c>
      <c r="F6" s="4">
        <v>3800</v>
      </c>
      <c r="G6" s="4">
        <v>57190</v>
      </c>
      <c r="H6" s="4">
        <v>15.05</v>
      </c>
    </row>
    <row r="7" spans="1:8" x14ac:dyDescent="0.35">
      <c r="A7" s="8">
        <f>+VLOOKUP(Superficie_prod_rdto_pb[[#This Row],[Año agrícola]],Codigo_año[],2,0)</f>
        <v>2003</v>
      </c>
      <c r="B7" s="8">
        <f>+VLOOKUP(Superficie_prod_rdto_pb[[#This Row],[Año agrícola]],Codigo_año[],3,0)</f>
        <v>2004</v>
      </c>
      <c r="C7" s="4">
        <f>+VLOOKUP(Superficie_prod_rdto_pb[[#This Row],[Región]],Códigos!$A$2:$B$24,2,0)</f>
        <v>16</v>
      </c>
      <c r="D7" s="4" t="s">
        <v>46</v>
      </c>
      <c r="E7" s="4" t="s">
        <v>52</v>
      </c>
      <c r="F7" s="4" t="s">
        <v>53</v>
      </c>
      <c r="G7" s="4" t="s">
        <v>53</v>
      </c>
      <c r="H7" s="4" t="s">
        <v>53</v>
      </c>
    </row>
    <row r="8" spans="1:8" x14ac:dyDescent="0.35">
      <c r="A8" s="8">
        <f>+VLOOKUP(Superficie_prod_rdto_pb[[#This Row],[Año agrícola]],Codigo_año[],2,0)</f>
        <v>2003</v>
      </c>
      <c r="B8" s="8">
        <f>+VLOOKUP(Superficie_prod_rdto_pb[[#This Row],[Año agrícola]],Codigo_año[],3,0)</f>
        <v>2004</v>
      </c>
      <c r="C8" s="4">
        <f>+VLOOKUP(Superficie_prod_rdto_pb[[#This Row],[Región]],Códigos!$A$2:$B$24,2,0)</f>
        <v>8</v>
      </c>
      <c r="D8" s="4" t="s">
        <v>46</v>
      </c>
      <c r="E8" s="4" t="s">
        <v>54</v>
      </c>
      <c r="F8" s="4">
        <v>6400</v>
      </c>
      <c r="G8" s="4">
        <v>128320</v>
      </c>
      <c r="H8" s="4">
        <v>20.05</v>
      </c>
    </row>
    <row r="9" spans="1:8" x14ac:dyDescent="0.35">
      <c r="A9" s="8">
        <f>+VLOOKUP(Superficie_prod_rdto_pb[[#This Row],[Año agrícola]],Codigo_año[],2,0)</f>
        <v>2003</v>
      </c>
      <c r="B9" s="8">
        <f>+VLOOKUP(Superficie_prod_rdto_pb[[#This Row],[Año agrícola]],Codigo_año[],3,0)</f>
        <v>2004</v>
      </c>
      <c r="C9" s="4">
        <f>+VLOOKUP(Superficie_prod_rdto_pb[[#This Row],[Región]],Códigos!$A$2:$B$24,2,0)</f>
        <v>9</v>
      </c>
      <c r="D9" s="4" t="s">
        <v>46</v>
      </c>
      <c r="E9" s="4" t="s">
        <v>55</v>
      </c>
      <c r="F9" s="4">
        <v>16800</v>
      </c>
      <c r="G9" s="4">
        <v>302400</v>
      </c>
      <c r="H9" s="4">
        <v>18</v>
      </c>
    </row>
    <row r="10" spans="1:8" x14ac:dyDescent="0.35">
      <c r="A10" s="8">
        <f>+VLOOKUP(Superficie_prod_rdto_pb[[#This Row],[Año agrícola]],Codigo_año[],2,0)</f>
        <v>2003</v>
      </c>
      <c r="B10" s="8">
        <f>+VLOOKUP(Superficie_prod_rdto_pb[[#This Row],[Año agrícola]],Codigo_año[],3,0)</f>
        <v>2004</v>
      </c>
      <c r="C10" s="4">
        <f>+VLOOKUP(Superficie_prod_rdto_pb[[#This Row],[Región]],Códigos!$A$2:$B$24,2,0)</f>
        <v>14</v>
      </c>
      <c r="D10" s="4" t="s">
        <v>46</v>
      </c>
      <c r="E10" s="4" t="s">
        <v>56</v>
      </c>
      <c r="F10" s="4" t="s">
        <v>53</v>
      </c>
      <c r="G10" s="4" t="s">
        <v>53</v>
      </c>
      <c r="H10" s="4" t="s">
        <v>53</v>
      </c>
    </row>
    <row r="11" spans="1:8" x14ac:dyDescent="0.35">
      <c r="A11" s="8">
        <f>+VLOOKUP(Superficie_prod_rdto_pb[[#This Row],[Año agrícola]],Codigo_año[],2,0)</f>
        <v>2003</v>
      </c>
      <c r="B11" s="8">
        <f>+VLOOKUP(Superficie_prod_rdto_pb[[#This Row],[Año agrícola]],Codigo_año[],3,0)</f>
        <v>2004</v>
      </c>
      <c r="C11" s="4">
        <f>+VLOOKUP(Superficie_prod_rdto_pb[[#This Row],[Región]],Códigos!$A$2:$B$24,2,0)</f>
        <v>10</v>
      </c>
      <c r="D11" s="4" t="s">
        <v>46</v>
      </c>
      <c r="E11" s="4" t="s">
        <v>57</v>
      </c>
      <c r="F11" s="4">
        <v>17200</v>
      </c>
      <c r="G11" s="4">
        <v>390784</v>
      </c>
      <c r="H11" s="4">
        <v>22.72</v>
      </c>
    </row>
    <row r="12" spans="1:8" x14ac:dyDescent="0.35">
      <c r="A12" s="8">
        <f>+VLOOKUP(Superficie_prod_rdto_pb[[#This Row],[Año agrícola]],Codigo_año[],2,0)</f>
        <v>2003</v>
      </c>
      <c r="B12" s="8">
        <f>+VLOOKUP(Superficie_prod_rdto_pb[[#This Row],[Año agrícola]],Codigo_año[],3,0)</f>
        <v>2004</v>
      </c>
      <c r="C12" s="4">
        <f>+VLOOKUP(Superficie_prod_rdto_pb[[#This Row],[Región]],Códigos!$A$2:$B$24,2,0)</f>
        <v>99</v>
      </c>
      <c r="D12" s="4" t="s">
        <v>46</v>
      </c>
      <c r="E12" s="4" t="s">
        <v>58</v>
      </c>
      <c r="F12" s="4">
        <v>1310</v>
      </c>
      <c r="G12" s="4">
        <v>11946</v>
      </c>
      <c r="H12" s="4">
        <v>9.1190839694656489</v>
      </c>
    </row>
    <row r="13" spans="1:8" x14ac:dyDescent="0.35">
      <c r="A13" s="8">
        <f>+VLOOKUP(Superficie_prod_rdto_pb[[#This Row],[Año agrícola]],Codigo_año[],2,0)</f>
        <v>2004</v>
      </c>
      <c r="B13" s="8">
        <f>+VLOOKUP(Superficie_prod_rdto_pb[[#This Row],[Año agrícola]],Codigo_año[],3,0)</f>
        <v>2005</v>
      </c>
      <c r="C13" s="4">
        <f>+VLOOKUP(Superficie_prod_rdto_pb[[#This Row],[Región]],Códigos!$A$2:$B$24,2,0)</f>
        <v>4</v>
      </c>
      <c r="D13" s="4" t="s">
        <v>59</v>
      </c>
      <c r="E13" s="4" t="s">
        <v>47</v>
      </c>
      <c r="F13" s="4">
        <v>4960</v>
      </c>
      <c r="G13" s="4">
        <v>106540.8</v>
      </c>
      <c r="H13" s="4">
        <v>21.48</v>
      </c>
    </row>
    <row r="14" spans="1:8" x14ac:dyDescent="0.35">
      <c r="A14" s="8">
        <f>+VLOOKUP(Superficie_prod_rdto_pb[[#This Row],[Año agrícola]],Codigo_año[],2,0)</f>
        <v>2004</v>
      </c>
      <c r="B14" s="8">
        <f>+VLOOKUP(Superficie_prod_rdto_pb[[#This Row],[Año agrícola]],Codigo_año[],3,0)</f>
        <v>2005</v>
      </c>
      <c r="C14" s="4">
        <f>+VLOOKUP(Superficie_prod_rdto_pb[[#This Row],[Región]],Códigos!$A$2:$B$24,2,0)</f>
        <v>5</v>
      </c>
      <c r="D14" s="4" t="s">
        <v>59</v>
      </c>
      <c r="E14" s="4" t="s">
        <v>48</v>
      </c>
      <c r="F14" s="4">
        <v>1550</v>
      </c>
      <c r="G14" s="4">
        <v>25575</v>
      </c>
      <c r="H14" s="4">
        <v>16.5</v>
      </c>
    </row>
    <row r="15" spans="1:8" x14ac:dyDescent="0.35">
      <c r="A15" s="8">
        <f>+VLOOKUP(Superficie_prod_rdto_pb[[#This Row],[Año agrícola]],Codigo_año[],2,0)</f>
        <v>2004</v>
      </c>
      <c r="B15" s="8">
        <f>+VLOOKUP(Superficie_prod_rdto_pb[[#This Row],[Año agrícola]],Codigo_año[],3,0)</f>
        <v>2005</v>
      </c>
      <c r="C15" s="4">
        <f>+VLOOKUP(Superficie_prod_rdto_pb[[#This Row],[Región]],Códigos!$A$2:$B$24,2,0)</f>
        <v>13</v>
      </c>
      <c r="D15" s="4" t="s">
        <v>59</v>
      </c>
      <c r="E15" s="4" t="s">
        <v>49</v>
      </c>
      <c r="F15" s="4">
        <v>3260</v>
      </c>
      <c r="G15" s="4">
        <v>43227.6</v>
      </c>
      <c r="H15" s="4">
        <v>13.26</v>
      </c>
    </row>
    <row r="16" spans="1:8" x14ac:dyDescent="0.35">
      <c r="A16" s="8">
        <f>+VLOOKUP(Superficie_prod_rdto_pb[[#This Row],[Año agrícola]],Codigo_año[],2,0)</f>
        <v>2004</v>
      </c>
      <c r="B16" s="8">
        <f>+VLOOKUP(Superficie_prod_rdto_pb[[#This Row],[Año agrícola]],Codigo_año[],3,0)</f>
        <v>2005</v>
      </c>
      <c r="C16" s="4">
        <f>+VLOOKUP(Superficie_prod_rdto_pb[[#This Row],[Región]],Códigos!$A$2:$B$24,2,0)</f>
        <v>6</v>
      </c>
      <c r="D16" s="4" t="s">
        <v>59</v>
      </c>
      <c r="E16" s="4" t="s">
        <v>50</v>
      </c>
      <c r="F16" s="4">
        <v>2820</v>
      </c>
      <c r="G16" s="4">
        <v>56512.800000000003</v>
      </c>
      <c r="H16" s="4">
        <v>20.04</v>
      </c>
    </row>
    <row r="17" spans="1:8" x14ac:dyDescent="0.35">
      <c r="A17" s="8">
        <f>+VLOOKUP(Superficie_prod_rdto_pb[[#This Row],[Año agrícola]],Codigo_año[],2,0)</f>
        <v>2004</v>
      </c>
      <c r="B17" s="8">
        <f>+VLOOKUP(Superficie_prod_rdto_pb[[#This Row],[Año agrícola]],Codigo_año[],3,0)</f>
        <v>2005</v>
      </c>
      <c r="C17" s="4">
        <f>+VLOOKUP(Superficie_prod_rdto_pb[[#This Row],[Región]],Códigos!$A$2:$B$24,2,0)</f>
        <v>7</v>
      </c>
      <c r="D17" s="4" t="s">
        <v>59</v>
      </c>
      <c r="E17" s="4" t="s">
        <v>51</v>
      </c>
      <c r="F17" s="4">
        <v>2800</v>
      </c>
      <c r="G17" s="4">
        <v>42448</v>
      </c>
      <c r="H17" s="4">
        <v>15.16</v>
      </c>
    </row>
    <row r="18" spans="1:8" x14ac:dyDescent="0.35">
      <c r="A18" s="8">
        <f>+VLOOKUP(Superficie_prod_rdto_pb[[#This Row],[Año agrícola]],Codigo_año[],2,0)</f>
        <v>2004</v>
      </c>
      <c r="B18" s="8">
        <f>+VLOOKUP(Superficie_prod_rdto_pb[[#This Row],[Año agrícola]],Codigo_año[],3,0)</f>
        <v>2005</v>
      </c>
      <c r="C18" s="4">
        <f>+VLOOKUP(Superficie_prod_rdto_pb[[#This Row],[Región]],Códigos!$A$2:$B$24,2,0)</f>
        <v>16</v>
      </c>
      <c r="D18" s="4" t="s">
        <v>59</v>
      </c>
      <c r="E18" s="4" t="s">
        <v>52</v>
      </c>
      <c r="F18" s="4" t="s">
        <v>53</v>
      </c>
      <c r="G18" s="4" t="s">
        <v>53</v>
      </c>
      <c r="H18" s="4" t="s">
        <v>53</v>
      </c>
    </row>
    <row r="19" spans="1:8" x14ac:dyDescent="0.35">
      <c r="A19" s="8">
        <f>+VLOOKUP(Superficie_prod_rdto_pb[[#This Row],[Año agrícola]],Codigo_año[],2,0)</f>
        <v>2004</v>
      </c>
      <c r="B19" s="8">
        <f>+VLOOKUP(Superficie_prod_rdto_pb[[#This Row],[Año agrícola]],Codigo_año[],3,0)</f>
        <v>2005</v>
      </c>
      <c r="C19" s="4">
        <f>+VLOOKUP(Superficie_prod_rdto_pb[[#This Row],[Región]],Códigos!$A$2:$B$24,2,0)</f>
        <v>8</v>
      </c>
      <c r="D19" s="4" t="s">
        <v>59</v>
      </c>
      <c r="E19" s="4" t="s">
        <v>54</v>
      </c>
      <c r="F19" s="4">
        <v>6290</v>
      </c>
      <c r="G19" s="4">
        <v>127498.3</v>
      </c>
      <c r="H19" s="4">
        <v>20.27</v>
      </c>
    </row>
    <row r="20" spans="1:8" x14ac:dyDescent="0.35">
      <c r="A20" s="8">
        <f>+VLOOKUP(Superficie_prod_rdto_pb[[#This Row],[Año agrícola]],Codigo_año[],2,0)</f>
        <v>2004</v>
      </c>
      <c r="B20" s="8">
        <f>+VLOOKUP(Superficie_prod_rdto_pb[[#This Row],[Año agrícola]],Codigo_año[],3,0)</f>
        <v>2005</v>
      </c>
      <c r="C20" s="4">
        <f>+VLOOKUP(Superficie_prod_rdto_pb[[#This Row],[Región]],Códigos!$A$2:$B$24,2,0)</f>
        <v>9</v>
      </c>
      <c r="D20" s="4" t="s">
        <v>59</v>
      </c>
      <c r="E20" s="4" t="s">
        <v>55</v>
      </c>
      <c r="F20" s="4">
        <v>15620</v>
      </c>
      <c r="G20" s="4">
        <v>321303.40000000002</v>
      </c>
      <c r="H20" s="4">
        <v>20.57</v>
      </c>
    </row>
    <row r="21" spans="1:8" x14ac:dyDescent="0.35">
      <c r="A21" s="8">
        <f>+VLOOKUP(Superficie_prod_rdto_pb[[#This Row],[Año agrícola]],Codigo_año[],2,0)</f>
        <v>2004</v>
      </c>
      <c r="B21" s="8">
        <f>+VLOOKUP(Superficie_prod_rdto_pb[[#This Row],[Año agrícola]],Codigo_año[],3,0)</f>
        <v>2005</v>
      </c>
      <c r="C21" s="4">
        <f>+VLOOKUP(Superficie_prod_rdto_pb[[#This Row],[Región]],Códigos!$A$2:$B$24,2,0)</f>
        <v>14</v>
      </c>
      <c r="D21" s="4" t="s">
        <v>59</v>
      </c>
      <c r="E21" s="4" t="s">
        <v>56</v>
      </c>
      <c r="F21" s="4" t="s">
        <v>53</v>
      </c>
      <c r="G21" s="4" t="s">
        <v>53</v>
      </c>
      <c r="H21" s="4" t="s">
        <v>53</v>
      </c>
    </row>
    <row r="22" spans="1:8" x14ac:dyDescent="0.35">
      <c r="A22" s="8">
        <f>+VLOOKUP(Superficie_prod_rdto_pb[[#This Row],[Año agrícola]],Codigo_año[],2,0)</f>
        <v>2004</v>
      </c>
      <c r="B22" s="8">
        <f>+VLOOKUP(Superficie_prod_rdto_pb[[#This Row],[Año agrícola]],Codigo_año[],3,0)</f>
        <v>2005</v>
      </c>
      <c r="C22" s="4">
        <f>+VLOOKUP(Superficie_prod_rdto_pb[[#This Row],[Región]],Códigos!$A$2:$B$24,2,0)</f>
        <v>10</v>
      </c>
      <c r="D22" s="4" t="s">
        <v>59</v>
      </c>
      <c r="E22" s="4" t="s">
        <v>57</v>
      </c>
      <c r="F22" s="4">
        <v>17010</v>
      </c>
      <c r="G22" s="4">
        <v>380683.8</v>
      </c>
      <c r="H22" s="4">
        <v>22.380000000000003</v>
      </c>
    </row>
    <row r="23" spans="1:8" x14ac:dyDescent="0.35">
      <c r="A23" s="8">
        <f>+VLOOKUP(Superficie_prod_rdto_pb[[#This Row],[Año agrícola]],Codigo_año[],2,0)</f>
        <v>2004</v>
      </c>
      <c r="B23" s="8">
        <f>+VLOOKUP(Superficie_prod_rdto_pb[[#This Row],[Año agrícola]],Codigo_año[],3,0)</f>
        <v>2005</v>
      </c>
      <c r="C23" s="4">
        <f>+VLOOKUP(Superficie_prod_rdto_pb[[#This Row],[Región]],Códigos!$A$2:$B$24,2,0)</f>
        <v>99</v>
      </c>
      <c r="D23" s="4" t="s">
        <v>59</v>
      </c>
      <c r="E23" s="4" t="s">
        <v>58</v>
      </c>
      <c r="F23" s="4">
        <v>1310</v>
      </c>
      <c r="G23" s="4">
        <v>11946</v>
      </c>
      <c r="H23" s="4">
        <v>9.1190839694656489</v>
      </c>
    </row>
    <row r="24" spans="1:8" x14ac:dyDescent="0.35">
      <c r="A24" s="8">
        <f>+VLOOKUP(Superficie_prod_rdto_pb[[#This Row],[Año agrícola]],Codigo_año[],2,0)</f>
        <v>2005</v>
      </c>
      <c r="B24" s="8">
        <f>+VLOOKUP(Superficie_prod_rdto_pb[[#This Row],[Año agrícola]],Codigo_año[],3,0)</f>
        <v>2006</v>
      </c>
      <c r="C24" s="4">
        <f>+VLOOKUP(Superficie_prod_rdto_pb[[#This Row],[Región]],Códigos!$A$2:$B$24,2,0)</f>
        <v>4</v>
      </c>
      <c r="D24" s="4" t="s">
        <v>60</v>
      </c>
      <c r="E24" s="4" t="s">
        <v>47</v>
      </c>
      <c r="F24" s="4">
        <v>5590</v>
      </c>
      <c r="G24" s="4">
        <v>120464.5</v>
      </c>
      <c r="H24" s="4">
        <v>21.55</v>
      </c>
    </row>
    <row r="25" spans="1:8" x14ac:dyDescent="0.35">
      <c r="A25" s="8">
        <f>+VLOOKUP(Superficie_prod_rdto_pb[[#This Row],[Año agrícola]],Codigo_año[],2,0)</f>
        <v>2005</v>
      </c>
      <c r="B25" s="8">
        <f>+VLOOKUP(Superficie_prod_rdto_pb[[#This Row],[Año agrícola]],Codigo_año[],3,0)</f>
        <v>2006</v>
      </c>
      <c r="C25" s="4">
        <f>+VLOOKUP(Superficie_prod_rdto_pb[[#This Row],[Región]],Códigos!$A$2:$B$24,2,0)</f>
        <v>5</v>
      </c>
      <c r="D25" s="4" t="s">
        <v>60</v>
      </c>
      <c r="E25" s="4" t="s">
        <v>48</v>
      </c>
      <c r="F25" s="4">
        <v>1870</v>
      </c>
      <c r="G25" s="4">
        <v>31322.5</v>
      </c>
      <c r="H25" s="4">
        <v>16.75</v>
      </c>
    </row>
    <row r="26" spans="1:8" x14ac:dyDescent="0.35">
      <c r="A26" s="8">
        <f>+VLOOKUP(Superficie_prod_rdto_pb[[#This Row],[Año agrícola]],Codigo_año[],2,0)</f>
        <v>2005</v>
      </c>
      <c r="B26" s="8">
        <f>+VLOOKUP(Superficie_prod_rdto_pb[[#This Row],[Año agrícola]],Codigo_año[],3,0)</f>
        <v>2006</v>
      </c>
      <c r="C26" s="4">
        <f>+VLOOKUP(Superficie_prod_rdto_pb[[#This Row],[Región]],Códigos!$A$2:$B$24,2,0)</f>
        <v>13</v>
      </c>
      <c r="D26" s="4" t="s">
        <v>60</v>
      </c>
      <c r="E26" s="4" t="s">
        <v>49</v>
      </c>
      <c r="F26" s="4">
        <v>4000</v>
      </c>
      <c r="G26" s="4">
        <v>59440</v>
      </c>
      <c r="H26" s="4">
        <v>14.86</v>
      </c>
    </row>
    <row r="27" spans="1:8" x14ac:dyDescent="0.35">
      <c r="A27" s="8">
        <f>+VLOOKUP(Superficie_prod_rdto_pb[[#This Row],[Año agrícola]],Codigo_año[],2,0)</f>
        <v>2005</v>
      </c>
      <c r="B27" s="8">
        <f>+VLOOKUP(Superficie_prod_rdto_pb[[#This Row],[Año agrícola]],Codigo_año[],3,0)</f>
        <v>2006</v>
      </c>
      <c r="C27" s="4">
        <f>+VLOOKUP(Superficie_prod_rdto_pb[[#This Row],[Región]],Códigos!$A$2:$B$24,2,0)</f>
        <v>6</v>
      </c>
      <c r="D27" s="4" t="s">
        <v>60</v>
      </c>
      <c r="E27" s="4" t="s">
        <v>50</v>
      </c>
      <c r="F27" s="4">
        <v>3410</v>
      </c>
      <c r="G27" s="4">
        <v>44261.8</v>
      </c>
      <c r="H27" s="4">
        <v>12.98</v>
      </c>
    </row>
    <row r="28" spans="1:8" x14ac:dyDescent="0.35">
      <c r="A28" s="8">
        <f>+VLOOKUP(Superficie_prod_rdto_pb[[#This Row],[Año agrícola]],Codigo_año[],2,0)</f>
        <v>2005</v>
      </c>
      <c r="B28" s="8">
        <f>+VLOOKUP(Superficie_prod_rdto_pb[[#This Row],[Año agrícola]],Codigo_año[],3,0)</f>
        <v>2006</v>
      </c>
      <c r="C28" s="4">
        <f>+VLOOKUP(Superficie_prod_rdto_pb[[#This Row],[Región]],Códigos!$A$2:$B$24,2,0)</f>
        <v>7</v>
      </c>
      <c r="D28" s="4" t="s">
        <v>60</v>
      </c>
      <c r="E28" s="4" t="s">
        <v>51</v>
      </c>
      <c r="F28" s="4">
        <v>3740</v>
      </c>
      <c r="G28" s="4">
        <v>63355.6</v>
      </c>
      <c r="H28" s="4">
        <v>16.940000000000001</v>
      </c>
    </row>
    <row r="29" spans="1:8" x14ac:dyDescent="0.35">
      <c r="A29" s="8">
        <f>+VLOOKUP(Superficie_prod_rdto_pb[[#This Row],[Año agrícola]],Codigo_año[],2,0)</f>
        <v>2005</v>
      </c>
      <c r="B29" s="8">
        <f>+VLOOKUP(Superficie_prod_rdto_pb[[#This Row],[Año agrícola]],Codigo_año[],3,0)</f>
        <v>2006</v>
      </c>
      <c r="C29" s="4">
        <f>+VLOOKUP(Superficie_prod_rdto_pb[[#This Row],[Región]],Códigos!$A$2:$B$24,2,0)</f>
        <v>16</v>
      </c>
      <c r="D29" s="4" t="s">
        <v>60</v>
      </c>
      <c r="E29" s="4" t="s">
        <v>52</v>
      </c>
      <c r="F29" s="4" t="s">
        <v>53</v>
      </c>
      <c r="G29" s="4" t="s">
        <v>53</v>
      </c>
      <c r="H29" s="4" t="s">
        <v>53</v>
      </c>
    </row>
    <row r="30" spans="1:8" x14ac:dyDescent="0.35">
      <c r="A30" s="8">
        <f>+VLOOKUP(Superficie_prod_rdto_pb[[#This Row],[Año agrícola]],Codigo_año[],2,0)</f>
        <v>2005</v>
      </c>
      <c r="B30" s="8">
        <f>+VLOOKUP(Superficie_prod_rdto_pb[[#This Row],[Año agrícola]],Codigo_año[],3,0)</f>
        <v>2006</v>
      </c>
      <c r="C30" s="4">
        <f>+VLOOKUP(Superficie_prod_rdto_pb[[#This Row],[Región]],Códigos!$A$2:$B$24,2,0)</f>
        <v>8</v>
      </c>
      <c r="D30" s="4" t="s">
        <v>60</v>
      </c>
      <c r="E30" s="4" t="s">
        <v>54</v>
      </c>
      <c r="F30" s="4">
        <v>6600</v>
      </c>
      <c r="G30" s="4">
        <v>131670</v>
      </c>
      <c r="H30" s="4">
        <v>19.95</v>
      </c>
    </row>
    <row r="31" spans="1:8" x14ac:dyDescent="0.35">
      <c r="A31" s="8">
        <f>+VLOOKUP(Superficie_prod_rdto_pb[[#This Row],[Año agrícola]],Codigo_año[],2,0)</f>
        <v>2005</v>
      </c>
      <c r="B31" s="8">
        <f>+VLOOKUP(Superficie_prod_rdto_pb[[#This Row],[Año agrícola]],Codigo_año[],3,0)</f>
        <v>2006</v>
      </c>
      <c r="C31" s="4">
        <f>+VLOOKUP(Superficie_prod_rdto_pb[[#This Row],[Región]],Códigos!$A$2:$B$24,2,0)</f>
        <v>9</v>
      </c>
      <c r="D31" s="4" t="s">
        <v>60</v>
      </c>
      <c r="E31" s="4" t="s">
        <v>55</v>
      </c>
      <c r="F31" s="4">
        <v>17980</v>
      </c>
      <c r="G31" s="4">
        <v>446083.8</v>
      </c>
      <c r="H31" s="4">
        <v>24.81</v>
      </c>
    </row>
    <row r="32" spans="1:8" x14ac:dyDescent="0.35">
      <c r="A32" s="8">
        <f>+VLOOKUP(Superficie_prod_rdto_pb[[#This Row],[Año agrícola]],Codigo_año[],2,0)</f>
        <v>2005</v>
      </c>
      <c r="B32" s="8">
        <f>+VLOOKUP(Superficie_prod_rdto_pb[[#This Row],[Año agrícola]],Codigo_año[],3,0)</f>
        <v>2006</v>
      </c>
      <c r="C32" s="4">
        <f>+VLOOKUP(Superficie_prod_rdto_pb[[#This Row],[Región]],Códigos!$A$2:$B$24,2,0)</f>
        <v>14</v>
      </c>
      <c r="D32" s="4" t="s">
        <v>60</v>
      </c>
      <c r="E32" s="4" t="s">
        <v>56</v>
      </c>
      <c r="F32" s="4" t="s">
        <v>53</v>
      </c>
      <c r="G32" s="4" t="s">
        <v>53</v>
      </c>
      <c r="H32" s="4" t="s">
        <v>53</v>
      </c>
    </row>
    <row r="33" spans="1:8" x14ac:dyDescent="0.35">
      <c r="A33" s="8">
        <f>+VLOOKUP(Superficie_prod_rdto_pb[[#This Row],[Año agrícola]],Codigo_año[],2,0)</f>
        <v>2005</v>
      </c>
      <c r="B33" s="8">
        <f>+VLOOKUP(Superficie_prod_rdto_pb[[#This Row],[Año agrícola]],Codigo_año[],3,0)</f>
        <v>2006</v>
      </c>
      <c r="C33" s="4">
        <f>+VLOOKUP(Superficie_prod_rdto_pb[[#This Row],[Región]],Códigos!$A$2:$B$24,2,0)</f>
        <v>10</v>
      </c>
      <c r="D33" s="4" t="s">
        <v>60</v>
      </c>
      <c r="E33" s="4" t="s">
        <v>57</v>
      </c>
      <c r="F33" s="4">
        <v>18700</v>
      </c>
      <c r="G33" s="4">
        <v>482834</v>
      </c>
      <c r="H33" s="4">
        <v>25.82</v>
      </c>
    </row>
    <row r="34" spans="1:8" x14ac:dyDescent="0.35">
      <c r="A34" s="8">
        <f>+VLOOKUP(Superficie_prod_rdto_pb[[#This Row],[Año agrícola]],Codigo_año[],2,0)</f>
        <v>2005</v>
      </c>
      <c r="B34" s="8">
        <f>+VLOOKUP(Superficie_prod_rdto_pb[[#This Row],[Año agrícola]],Codigo_año[],3,0)</f>
        <v>2006</v>
      </c>
      <c r="C34" s="4">
        <f>+VLOOKUP(Superficie_prod_rdto_pb[[#This Row],[Región]],Códigos!$A$2:$B$24,2,0)</f>
        <v>99</v>
      </c>
      <c r="D34" s="4" t="s">
        <v>60</v>
      </c>
      <c r="E34" s="4" t="s">
        <v>58</v>
      </c>
      <c r="F34" s="4">
        <v>1310</v>
      </c>
      <c r="G34" s="4">
        <v>11946</v>
      </c>
      <c r="H34" s="4">
        <v>9.4073842480743544</v>
      </c>
    </row>
    <row r="35" spans="1:8" x14ac:dyDescent="0.35">
      <c r="A35" s="8">
        <f>+VLOOKUP(Superficie_prod_rdto_pb[[#This Row],[Año agrícola]],Codigo_año[],2,0)</f>
        <v>2006</v>
      </c>
      <c r="B35" s="8">
        <f>+VLOOKUP(Superficie_prod_rdto_pb[[#This Row],[Año agrícola]],Codigo_año[],3,0)</f>
        <v>2007</v>
      </c>
      <c r="C35" s="4">
        <f>+VLOOKUP(Superficie_prod_rdto_pb[[#This Row],[Región]],Códigos!$A$2:$B$24,2,0)</f>
        <v>4</v>
      </c>
      <c r="D35" s="4" t="s">
        <v>61</v>
      </c>
      <c r="E35" s="4" t="s">
        <v>47</v>
      </c>
      <c r="F35" s="4">
        <v>3236.8</v>
      </c>
      <c r="G35" s="4">
        <v>56405.8</v>
      </c>
      <c r="H35" s="4">
        <v>17.426408798813643</v>
      </c>
    </row>
    <row r="36" spans="1:8" x14ac:dyDescent="0.35">
      <c r="A36" s="8">
        <f>+VLOOKUP(Superficie_prod_rdto_pb[[#This Row],[Año agrícola]],Codigo_año[],2,0)</f>
        <v>2006</v>
      </c>
      <c r="B36" s="8">
        <f>+VLOOKUP(Superficie_prod_rdto_pb[[#This Row],[Año agrícola]],Codigo_año[],3,0)</f>
        <v>2007</v>
      </c>
      <c r="C36" s="4">
        <f>+VLOOKUP(Superficie_prod_rdto_pb[[#This Row],[Región]],Códigos!$A$2:$B$24,2,0)</f>
        <v>5</v>
      </c>
      <c r="D36" s="4" t="s">
        <v>61</v>
      </c>
      <c r="E36" s="4" t="s">
        <v>48</v>
      </c>
      <c r="F36" s="4">
        <v>2188.7800000000002</v>
      </c>
      <c r="G36" s="4">
        <v>20414.599999999999</v>
      </c>
      <c r="H36" s="4">
        <v>9.3375088133761874</v>
      </c>
    </row>
    <row r="37" spans="1:8" x14ac:dyDescent="0.35">
      <c r="A37" s="8">
        <f>+VLOOKUP(Superficie_prod_rdto_pb[[#This Row],[Año agrícola]],Codigo_año[],2,0)</f>
        <v>2006</v>
      </c>
      <c r="B37" s="8">
        <f>+VLOOKUP(Superficie_prod_rdto_pb[[#This Row],[Año agrícola]],Codigo_año[],3,0)</f>
        <v>2007</v>
      </c>
      <c r="C37" s="4">
        <f>+VLOOKUP(Superficie_prod_rdto_pb[[#This Row],[Región]],Códigos!$A$2:$B$24,2,0)</f>
        <v>13</v>
      </c>
      <c r="D37" s="4" t="s">
        <v>61</v>
      </c>
      <c r="E37" s="4" t="s">
        <v>49</v>
      </c>
      <c r="F37" s="4">
        <v>5236.7</v>
      </c>
      <c r="G37" s="4">
        <v>87051.9</v>
      </c>
      <c r="H37" s="4">
        <v>16.623426967364942</v>
      </c>
    </row>
    <row r="38" spans="1:8" x14ac:dyDescent="0.35">
      <c r="A38" s="8">
        <f>+VLOOKUP(Superficie_prod_rdto_pb[[#This Row],[Año agrícola]],Codigo_año[],2,0)</f>
        <v>2006</v>
      </c>
      <c r="B38" s="8">
        <f>+VLOOKUP(Superficie_prod_rdto_pb[[#This Row],[Año agrícola]],Codigo_año[],3,0)</f>
        <v>2007</v>
      </c>
      <c r="C38" s="4">
        <f>+VLOOKUP(Superficie_prod_rdto_pb[[#This Row],[Región]],Códigos!$A$2:$B$24,2,0)</f>
        <v>6</v>
      </c>
      <c r="D38" s="4" t="s">
        <v>61</v>
      </c>
      <c r="E38" s="4" t="s">
        <v>50</v>
      </c>
      <c r="F38" s="4">
        <v>1711.1</v>
      </c>
      <c r="G38" s="4">
        <v>22726.799999999999</v>
      </c>
      <c r="H38" s="4">
        <v>13.281982350534744</v>
      </c>
    </row>
    <row r="39" spans="1:8" x14ac:dyDescent="0.35">
      <c r="A39" s="8">
        <f>+VLOOKUP(Superficie_prod_rdto_pb[[#This Row],[Año agrícola]],Codigo_año[],2,0)</f>
        <v>2006</v>
      </c>
      <c r="B39" s="8">
        <f>+VLOOKUP(Superficie_prod_rdto_pb[[#This Row],[Año agrícola]],Codigo_año[],3,0)</f>
        <v>2007</v>
      </c>
      <c r="C39" s="4">
        <f>+VLOOKUP(Superficie_prod_rdto_pb[[#This Row],[Región]],Códigos!$A$2:$B$24,2,0)</f>
        <v>7</v>
      </c>
      <c r="D39" s="4" t="s">
        <v>61</v>
      </c>
      <c r="E39" s="4" t="s">
        <v>51</v>
      </c>
      <c r="F39" s="4">
        <v>3368.74</v>
      </c>
      <c r="G39" s="4">
        <v>44973.2</v>
      </c>
      <c r="H39" s="4">
        <v>13.350154657230894</v>
      </c>
    </row>
    <row r="40" spans="1:8" x14ac:dyDescent="0.35">
      <c r="A40" s="8">
        <f>+VLOOKUP(Superficie_prod_rdto_pb[[#This Row],[Año agrícola]],Codigo_año[],2,0)</f>
        <v>2006</v>
      </c>
      <c r="B40" s="8">
        <f>+VLOOKUP(Superficie_prod_rdto_pb[[#This Row],[Año agrícola]],Codigo_año[],3,0)</f>
        <v>2007</v>
      </c>
      <c r="C40" s="4">
        <f>+VLOOKUP(Superficie_prod_rdto_pb[[#This Row],[Región]],Códigos!$A$2:$B$24,2,0)</f>
        <v>16</v>
      </c>
      <c r="D40" s="4" t="s">
        <v>61</v>
      </c>
      <c r="E40" s="4" t="s">
        <v>52</v>
      </c>
      <c r="F40" s="4" t="s">
        <v>53</v>
      </c>
      <c r="G40" s="4" t="s">
        <v>53</v>
      </c>
      <c r="H40" s="4" t="s">
        <v>53</v>
      </c>
    </row>
    <row r="41" spans="1:8" x14ac:dyDescent="0.35">
      <c r="A41" s="8">
        <f>+VLOOKUP(Superficie_prod_rdto_pb[[#This Row],[Año agrícola]],Codigo_año[],2,0)</f>
        <v>2006</v>
      </c>
      <c r="B41" s="8">
        <f>+VLOOKUP(Superficie_prod_rdto_pb[[#This Row],[Año agrícola]],Codigo_año[],3,0)</f>
        <v>2007</v>
      </c>
      <c r="C41" s="4">
        <f>+VLOOKUP(Superficie_prod_rdto_pb[[#This Row],[Región]],Códigos!$A$2:$B$24,2,0)</f>
        <v>8</v>
      </c>
      <c r="D41" s="4" t="s">
        <v>61</v>
      </c>
      <c r="E41" s="4" t="s">
        <v>54</v>
      </c>
      <c r="F41" s="4">
        <v>8440.58</v>
      </c>
      <c r="G41" s="4">
        <v>97715.5</v>
      </c>
      <c r="H41" s="4">
        <v>11.576870309860222</v>
      </c>
    </row>
    <row r="42" spans="1:8" x14ac:dyDescent="0.35">
      <c r="A42" s="8">
        <f>+VLOOKUP(Superficie_prod_rdto_pb[[#This Row],[Año agrícola]],Codigo_año[],2,0)</f>
        <v>2006</v>
      </c>
      <c r="B42" s="8">
        <f>+VLOOKUP(Superficie_prod_rdto_pb[[#This Row],[Año agrícola]],Codigo_año[],3,0)</f>
        <v>2007</v>
      </c>
      <c r="C42" s="4">
        <f>+VLOOKUP(Superficie_prod_rdto_pb[[#This Row],[Región]],Códigos!$A$2:$B$24,2,0)</f>
        <v>9</v>
      </c>
      <c r="D42" s="4" t="s">
        <v>61</v>
      </c>
      <c r="E42" s="4" t="s">
        <v>55</v>
      </c>
      <c r="F42" s="4">
        <v>14058.9</v>
      </c>
      <c r="G42" s="4">
        <v>212544.8</v>
      </c>
      <c r="H42" s="4">
        <v>15.118167139676645</v>
      </c>
    </row>
    <row r="43" spans="1:8" x14ac:dyDescent="0.35">
      <c r="A43" s="8">
        <f>+VLOOKUP(Superficie_prod_rdto_pb[[#This Row],[Año agrícola]],Codigo_año[],2,0)</f>
        <v>2006</v>
      </c>
      <c r="B43" s="8">
        <f>+VLOOKUP(Superficie_prod_rdto_pb[[#This Row],[Año agrícola]],Codigo_año[],3,0)</f>
        <v>2007</v>
      </c>
      <c r="C43" s="4">
        <f>+VLOOKUP(Superficie_prod_rdto_pb[[#This Row],[Región]],Códigos!$A$2:$B$24,2,0)</f>
        <v>14</v>
      </c>
      <c r="D43" s="4" t="s">
        <v>61</v>
      </c>
      <c r="E43" s="4" t="s">
        <v>56</v>
      </c>
      <c r="F43" s="4">
        <v>3971.3</v>
      </c>
      <c r="G43" s="4">
        <v>72423.3</v>
      </c>
      <c r="H43" s="4">
        <v>18.236673129705636</v>
      </c>
    </row>
    <row r="44" spans="1:8" x14ac:dyDescent="0.35">
      <c r="A44" s="8">
        <f>+VLOOKUP(Superficie_prod_rdto_pb[[#This Row],[Año agrícola]],Codigo_año[],2,0)</f>
        <v>2006</v>
      </c>
      <c r="B44" s="8">
        <f>+VLOOKUP(Superficie_prod_rdto_pb[[#This Row],[Año agrícola]],Codigo_año[],3,0)</f>
        <v>2007</v>
      </c>
      <c r="C44" s="4">
        <f>+VLOOKUP(Superficie_prod_rdto_pb[[#This Row],[Región]],Códigos!$A$2:$B$24,2,0)</f>
        <v>10</v>
      </c>
      <c r="D44" s="4" t="s">
        <v>61</v>
      </c>
      <c r="E44" s="4" t="s">
        <v>57</v>
      </c>
      <c r="F44" s="4">
        <v>11228.6</v>
      </c>
      <c r="G44" s="4">
        <v>213984.4</v>
      </c>
      <c r="H44" s="4">
        <v>19.057086368736975</v>
      </c>
    </row>
    <row r="45" spans="1:8" x14ac:dyDescent="0.35">
      <c r="A45" s="8">
        <f>+VLOOKUP(Superficie_prod_rdto_pb[[#This Row],[Año agrícola]],Codigo_año[],2,0)</f>
        <v>2006</v>
      </c>
      <c r="B45" s="8">
        <f>+VLOOKUP(Superficie_prod_rdto_pb[[#This Row],[Año agrícola]],Codigo_año[],3,0)</f>
        <v>2007</v>
      </c>
      <c r="C45" s="4">
        <f>+VLOOKUP(Superficie_prod_rdto_pb[[#This Row],[Región]],Códigos!$A$2:$B$24,2,0)</f>
        <v>99</v>
      </c>
      <c r="D45" s="4" t="s">
        <v>61</v>
      </c>
      <c r="E45" s="4" t="s">
        <v>58</v>
      </c>
      <c r="F45" s="4">
        <v>703.66</v>
      </c>
      <c r="G45" s="4">
        <v>6619.6</v>
      </c>
      <c r="H45" s="4">
        <v>9.1190793201133147</v>
      </c>
    </row>
    <row r="46" spans="1:8" x14ac:dyDescent="0.35">
      <c r="A46" s="8">
        <f>+VLOOKUP(Superficie_prod_rdto_pb[[#This Row],[Año agrícola]],Codigo_año[],2,0)</f>
        <v>2007</v>
      </c>
      <c r="B46" s="8">
        <f>+VLOOKUP(Superficie_prod_rdto_pb[[#This Row],[Año agrícola]],Codigo_año[],3,0)</f>
        <v>2008</v>
      </c>
      <c r="C46" s="4">
        <f>+VLOOKUP(Superficie_prod_rdto_pb[[#This Row],[Región]],Códigos!$A$2:$B$24,2,0)</f>
        <v>4</v>
      </c>
      <c r="D46" s="4" t="s">
        <v>62</v>
      </c>
      <c r="E46" s="4" t="s">
        <v>47</v>
      </c>
      <c r="F46" s="4">
        <v>3520</v>
      </c>
      <c r="G46" s="4">
        <v>66880</v>
      </c>
      <c r="H46" s="4">
        <v>19</v>
      </c>
    </row>
    <row r="47" spans="1:8" x14ac:dyDescent="0.35">
      <c r="A47" s="8">
        <f>+VLOOKUP(Superficie_prod_rdto_pb[[#This Row],[Año agrícola]],Codigo_año[],2,0)</f>
        <v>2007</v>
      </c>
      <c r="B47" s="8">
        <f>+VLOOKUP(Superficie_prod_rdto_pb[[#This Row],[Año agrícola]],Codigo_año[],3,0)</f>
        <v>2008</v>
      </c>
      <c r="C47" s="4">
        <f>+VLOOKUP(Superficie_prod_rdto_pb[[#This Row],[Región]],Códigos!$A$2:$B$24,2,0)</f>
        <v>5</v>
      </c>
      <c r="D47" s="4" t="s">
        <v>62</v>
      </c>
      <c r="E47" s="4" t="s">
        <v>48</v>
      </c>
      <c r="F47" s="4">
        <v>2040</v>
      </c>
      <c r="G47" s="4">
        <v>27744</v>
      </c>
      <c r="H47" s="4">
        <v>13.6</v>
      </c>
    </row>
    <row r="48" spans="1:8" x14ac:dyDescent="0.35">
      <c r="A48" s="8">
        <f>+VLOOKUP(Superficie_prod_rdto_pb[[#This Row],[Año agrícola]],Codigo_año[],2,0)</f>
        <v>2007</v>
      </c>
      <c r="B48" s="8">
        <f>+VLOOKUP(Superficie_prod_rdto_pb[[#This Row],[Año agrícola]],Codigo_año[],3,0)</f>
        <v>2008</v>
      </c>
      <c r="C48" s="4">
        <f>+VLOOKUP(Superficie_prod_rdto_pb[[#This Row],[Región]],Códigos!$A$2:$B$24,2,0)</f>
        <v>13</v>
      </c>
      <c r="D48" s="4" t="s">
        <v>62</v>
      </c>
      <c r="E48" s="4" t="s">
        <v>49</v>
      </c>
      <c r="F48" s="4">
        <v>5610</v>
      </c>
      <c r="G48" s="4">
        <v>86001.3</v>
      </c>
      <c r="H48" s="4">
        <v>15.330000000000002</v>
      </c>
    </row>
    <row r="49" spans="1:8" x14ac:dyDescent="0.35">
      <c r="A49" s="8">
        <f>+VLOOKUP(Superficie_prod_rdto_pb[[#This Row],[Año agrícola]],Codigo_año[],2,0)</f>
        <v>2007</v>
      </c>
      <c r="B49" s="8">
        <f>+VLOOKUP(Superficie_prod_rdto_pb[[#This Row],[Año agrícola]],Codigo_año[],3,0)</f>
        <v>2008</v>
      </c>
      <c r="C49" s="4">
        <f>+VLOOKUP(Superficie_prod_rdto_pb[[#This Row],[Región]],Códigos!$A$2:$B$24,2,0)</f>
        <v>6</v>
      </c>
      <c r="D49" s="4" t="s">
        <v>62</v>
      </c>
      <c r="E49" s="4" t="s">
        <v>50</v>
      </c>
      <c r="F49" s="4">
        <v>1570</v>
      </c>
      <c r="G49" s="4">
        <v>26690</v>
      </c>
      <c r="H49" s="4">
        <v>17</v>
      </c>
    </row>
    <row r="50" spans="1:8" x14ac:dyDescent="0.35">
      <c r="A50" s="8">
        <f>+VLOOKUP(Superficie_prod_rdto_pb[[#This Row],[Año agrícola]],Codigo_año[],2,0)</f>
        <v>2007</v>
      </c>
      <c r="B50" s="8">
        <f>+VLOOKUP(Superficie_prod_rdto_pb[[#This Row],[Año agrícola]],Codigo_año[],3,0)</f>
        <v>2008</v>
      </c>
      <c r="C50" s="4">
        <f>+VLOOKUP(Superficie_prod_rdto_pb[[#This Row],[Región]],Códigos!$A$2:$B$24,2,0)</f>
        <v>7</v>
      </c>
      <c r="D50" s="4" t="s">
        <v>62</v>
      </c>
      <c r="E50" s="4" t="s">
        <v>51</v>
      </c>
      <c r="F50" s="4">
        <v>3430</v>
      </c>
      <c r="G50" s="4">
        <v>58550.1</v>
      </c>
      <c r="H50" s="4">
        <v>17.07</v>
      </c>
    </row>
    <row r="51" spans="1:8" x14ac:dyDescent="0.35">
      <c r="A51" s="8">
        <f>+VLOOKUP(Superficie_prod_rdto_pb[[#This Row],[Año agrícola]],Codigo_año[],2,0)</f>
        <v>2007</v>
      </c>
      <c r="B51" s="8">
        <f>+VLOOKUP(Superficie_prod_rdto_pb[[#This Row],[Año agrícola]],Codigo_año[],3,0)</f>
        <v>2008</v>
      </c>
      <c r="C51" s="4">
        <f>+VLOOKUP(Superficie_prod_rdto_pb[[#This Row],[Región]],Códigos!$A$2:$B$24,2,0)</f>
        <v>16</v>
      </c>
      <c r="D51" s="4" t="s">
        <v>62</v>
      </c>
      <c r="E51" s="4" t="s">
        <v>52</v>
      </c>
      <c r="F51" s="4" t="s">
        <v>53</v>
      </c>
      <c r="G51" s="4" t="s">
        <v>53</v>
      </c>
      <c r="H51" s="4" t="s">
        <v>53</v>
      </c>
    </row>
    <row r="52" spans="1:8" x14ac:dyDescent="0.35">
      <c r="A52" s="8">
        <f>+VLOOKUP(Superficie_prod_rdto_pb[[#This Row],[Año agrícola]],Codigo_año[],2,0)</f>
        <v>2007</v>
      </c>
      <c r="B52" s="8">
        <f>+VLOOKUP(Superficie_prod_rdto_pb[[#This Row],[Año agrícola]],Codigo_año[],3,0)</f>
        <v>2008</v>
      </c>
      <c r="C52" s="4">
        <f>+VLOOKUP(Superficie_prod_rdto_pb[[#This Row],[Región]],Códigos!$A$2:$B$24,2,0)</f>
        <v>8</v>
      </c>
      <c r="D52" s="4" t="s">
        <v>62</v>
      </c>
      <c r="E52" s="4" t="s">
        <v>54</v>
      </c>
      <c r="F52" s="4">
        <v>8100</v>
      </c>
      <c r="G52" s="4">
        <v>135270</v>
      </c>
      <c r="H52" s="4">
        <v>16.7</v>
      </c>
    </row>
    <row r="53" spans="1:8" x14ac:dyDescent="0.35">
      <c r="A53" s="8">
        <f>+VLOOKUP(Superficie_prod_rdto_pb[[#This Row],[Año agrícola]],Codigo_año[],2,0)</f>
        <v>2007</v>
      </c>
      <c r="B53" s="8">
        <f>+VLOOKUP(Superficie_prod_rdto_pb[[#This Row],[Año agrícola]],Codigo_año[],3,0)</f>
        <v>2008</v>
      </c>
      <c r="C53" s="4">
        <f>+VLOOKUP(Superficie_prod_rdto_pb[[#This Row],[Región]],Códigos!$A$2:$B$24,2,0)</f>
        <v>9</v>
      </c>
      <c r="D53" s="4" t="s">
        <v>62</v>
      </c>
      <c r="E53" s="4" t="s">
        <v>55</v>
      </c>
      <c r="F53" s="4">
        <v>14800</v>
      </c>
      <c r="G53" s="4">
        <v>220224</v>
      </c>
      <c r="H53" s="4">
        <v>14.88</v>
      </c>
    </row>
    <row r="54" spans="1:8" x14ac:dyDescent="0.35">
      <c r="A54" s="8">
        <f>+VLOOKUP(Superficie_prod_rdto_pb[[#This Row],[Año agrícola]],Codigo_año[],2,0)</f>
        <v>2007</v>
      </c>
      <c r="B54" s="8">
        <f>+VLOOKUP(Superficie_prod_rdto_pb[[#This Row],[Año agrícola]],Codigo_año[],3,0)</f>
        <v>2008</v>
      </c>
      <c r="C54" s="4">
        <f>+VLOOKUP(Superficie_prod_rdto_pb[[#This Row],[Región]],Códigos!$A$2:$B$24,2,0)</f>
        <v>14</v>
      </c>
      <c r="D54" s="4" t="s">
        <v>62</v>
      </c>
      <c r="E54" s="4" t="s">
        <v>56</v>
      </c>
      <c r="F54" s="4">
        <v>4240</v>
      </c>
      <c r="G54" s="4">
        <v>86623.2</v>
      </c>
      <c r="H54" s="4">
        <v>20.43</v>
      </c>
    </row>
    <row r="55" spans="1:8" x14ac:dyDescent="0.35">
      <c r="A55" s="8">
        <f>+VLOOKUP(Superficie_prod_rdto_pb[[#This Row],[Año agrícola]],Codigo_año[],2,0)</f>
        <v>2007</v>
      </c>
      <c r="B55" s="8">
        <f>+VLOOKUP(Superficie_prod_rdto_pb[[#This Row],[Año agrícola]],Codigo_año[],3,0)</f>
        <v>2008</v>
      </c>
      <c r="C55" s="4">
        <f>+VLOOKUP(Superficie_prod_rdto_pb[[#This Row],[Región]],Códigos!$A$2:$B$24,2,0)</f>
        <v>10</v>
      </c>
      <c r="D55" s="4" t="s">
        <v>62</v>
      </c>
      <c r="E55" s="4" t="s">
        <v>57</v>
      </c>
      <c r="F55" s="4">
        <v>11960</v>
      </c>
      <c r="G55" s="4">
        <v>251518.8</v>
      </c>
      <c r="H55" s="4">
        <v>21.03</v>
      </c>
    </row>
    <row r="56" spans="1:8" x14ac:dyDescent="0.35">
      <c r="A56" s="8">
        <f>+VLOOKUP(Superficie_prod_rdto_pb[[#This Row],[Año agrícola]],Codigo_año[],2,0)</f>
        <v>2007</v>
      </c>
      <c r="B56" s="8">
        <f>+VLOOKUP(Superficie_prod_rdto_pb[[#This Row],[Año agrícola]],Codigo_año[],3,0)</f>
        <v>2008</v>
      </c>
      <c r="C56" s="4">
        <f>+VLOOKUP(Superficie_prod_rdto_pb[[#This Row],[Región]],Códigos!$A$2:$B$24,2,0)</f>
        <v>99</v>
      </c>
      <c r="D56" s="4" t="s">
        <v>62</v>
      </c>
      <c r="E56" s="4" t="s">
        <v>58</v>
      </c>
      <c r="F56" s="4">
        <v>706</v>
      </c>
      <c r="G56" s="4">
        <v>6438.07</v>
      </c>
      <c r="H56" s="4">
        <v>9.1100436681222714</v>
      </c>
    </row>
    <row r="57" spans="1:8" x14ac:dyDescent="0.35">
      <c r="A57" s="8">
        <f>+VLOOKUP(Superficie_prod_rdto_pb[[#This Row],[Año agrícola]],Codigo_año[],2,0)</f>
        <v>2008</v>
      </c>
      <c r="B57" s="8">
        <f>+VLOOKUP(Superficie_prod_rdto_pb[[#This Row],[Año agrícola]],Codigo_año[],3,0)</f>
        <v>2009</v>
      </c>
      <c r="C57" s="4">
        <f>+VLOOKUP(Superficie_prod_rdto_pb[[#This Row],[Región]],Códigos!$A$2:$B$24,2,0)</f>
        <v>4</v>
      </c>
      <c r="D57" s="4" t="s">
        <v>63</v>
      </c>
      <c r="E57" s="4" t="s">
        <v>47</v>
      </c>
      <c r="F57" s="4">
        <v>2996</v>
      </c>
      <c r="G57" s="4">
        <v>51591.1</v>
      </c>
      <c r="H57" s="4">
        <v>17.22</v>
      </c>
    </row>
    <row r="58" spans="1:8" x14ac:dyDescent="0.35">
      <c r="A58" s="8">
        <f>+VLOOKUP(Superficie_prod_rdto_pb[[#This Row],[Año agrícola]],Codigo_año[],2,0)</f>
        <v>2008</v>
      </c>
      <c r="B58" s="8">
        <f>+VLOOKUP(Superficie_prod_rdto_pb[[#This Row],[Año agrícola]],Codigo_año[],3,0)</f>
        <v>2009</v>
      </c>
      <c r="C58" s="4">
        <f>+VLOOKUP(Superficie_prod_rdto_pb[[#This Row],[Región]],Códigos!$A$2:$B$24,2,0)</f>
        <v>5</v>
      </c>
      <c r="D58" s="4" t="s">
        <v>63</v>
      </c>
      <c r="E58" s="4" t="s">
        <v>48</v>
      </c>
      <c r="F58" s="4">
        <v>606</v>
      </c>
      <c r="G58" s="4">
        <v>8350.7000000000007</v>
      </c>
      <c r="H58" s="4">
        <v>13.780000000000001</v>
      </c>
    </row>
    <row r="59" spans="1:8" x14ac:dyDescent="0.35">
      <c r="A59" s="8">
        <f>+VLOOKUP(Superficie_prod_rdto_pb[[#This Row],[Año agrícola]],Codigo_año[],2,0)</f>
        <v>2008</v>
      </c>
      <c r="B59" s="8">
        <f>+VLOOKUP(Superficie_prod_rdto_pb[[#This Row],[Año agrícola]],Codigo_año[],3,0)</f>
        <v>2009</v>
      </c>
      <c r="C59" s="4">
        <f>+VLOOKUP(Superficie_prod_rdto_pb[[#This Row],[Región]],Códigos!$A$2:$B$24,2,0)</f>
        <v>13</v>
      </c>
      <c r="D59" s="4" t="s">
        <v>63</v>
      </c>
      <c r="E59" s="4" t="s">
        <v>49</v>
      </c>
      <c r="F59" s="4">
        <v>2760</v>
      </c>
      <c r="G59" s="4">
        <v>53081.5</v>
      </c>
      <c r="H59" s="4">
        <v>19.23</v>
      </c>
    </row>
    <row r="60" spans="1:8" x14ac:dyDescent="0.35">
      <c r="A60" s="8">
        <f>+VLOOKUP(Superficie_prod_rdto_pb[[#This Row],[Año agrícola]],Codigo_año[],2,0)</f>
        <v>2008</v>
      </c>
      <c r="B60" s="8">
        <f>+VLOOKUP(Superficie_prod_rdto_pb[[#This Row],[Año agrícola]],Codigo_año[],3,0)</f>
        <v>2009</v>
      </c>
      <c r="C60" s="4">
        <f>+VLOOKUP(Superficie_prod_rdto_pb[[#This Row],[Región]],Códigos!$A$2:$B$24,2,0)</f>
        <v>6</v>
      </c>
      <c r="D60" s="4" t="s">
        <v>63</v>
      </c>
      <c r="E60" s="4" t="s">
        <v>50</v>
      </c>
      <c r="F60" s="4">
        <v>259</v>
      </c>
      <c r="G60" s="4">
        <v>3752.9</v>
      </c>
      <c r="H60" s="4">
        <v>14.49</v>
      </c>
    </row>
    <row r="61" spans="1:8" x14ac:dyDescent="0.35">
      <c r="A61" s="8">
        <f>+VLOOKUP(Superficie_prod_rdto_pb[[#This Row],[Año agrícola]],Codigo_año[],2,0)</f>
        <v>2008</v>
      </c>
      <c r="B61" s="8">
        <f>+VLOOKUP(Superficie_prod_rdto_pb[[#This Row],[Año agrícola]],Codigo_año[],3,0)</f>
        <v>2009</v>
      </c>
      <c r="C61" s="4">
        <f>+VLOOKUP(Superficie_prod_rdto_pb[[#This Row],[Región]],Códigos!$A$2:$B$24,2,0)</f>
        <v>7</v>
      </c>
      <c r="D61" s="4" t="s">
        <v>63</v>
      </c>
      <c r="E61" s="4" t="s">
        <v>51</v>
      </c>
      <c r="F61" s="4">
        <v>2183</v>
      </c>
      <c r="G61" s="4">
        <v>31915.5</v>
      </c>
      <c r="H61" s="4">
        <v>14.62</v>
      </c>
    </row>
    <row r="62" spans="1:8" x14ac:dyDescent="0.35">
      <c r="A62" s="8">
        <f>+VLOOKUP(Superficie_prod_rdto_pb[[#This Row],[Año agrícola]],Codigo_año[],2,0)</f>
        <v>2008</v>
      </c>
      <c r="B62" s="8">
        <f>+VLOOKUP(Superficie_prod_rdto_pb[[#This Row],[Año agrícola]],Codigo_año[],3,0)</f>
        <v>2009</v>
      </c>
      <c r="C62" s="4">
        <f>+VLOOKUP(Superficie_prod_rdto_pb[[#This Row],[Región]],Códigos!$A$2:$B$24,2,0)</f>
        <v>16</v>
      </c>
      <c r="D62" s="4" t="s">
        <v>63</v>
      </c>
      <c r="E62" s="4" t="s">
        <v>52</v>
      </c>
      <c r="F62" s="4" t="s">
        <v>53</v>
      </c>
      <c r="G62" s="4" t="s">
        <v>53</v>
      </c>
      <c r="H62" s="4" t="s">
        <v>53</v>
      </c>
    </row>
    <row r="63" spans="1:8" x14ac:dyDescent="0.35">
      <c r="A63" s="8">
        <f>+VLOOKUP(Superficie_prod_rdto_pb[[#This Row],[Año agrícola]],Codigo_año[],2,0)</f>
        <v>2008</v>
      </c>
      <c r="B63" s="8">
        <f>+VLOOKUP(Superficie_prod_rdto_pb[[#This Row],[Año agrícola]],Codigo_año[],3,0)</f>
        <v>2009</v>
      </c>
      <c r="C63" s="4">
        <f>+VLOOKUP(Superficie_prod_rdto_pb[[#This Row],[Región]],Códigos!$A$2:$B$24,2,0)</f>
        <v>8</v>
      </c>
      <c r="D63" s="4" t="s">
        <v>63</v>
      </c>
      <c r="E63" s="4" t="s">
        <v>54</v>
      </c>
      <c r="F63" s="4">
        <v>7025</v>
      </c>
      <c r="G63" s="4">
        <v>109800.8</v>
      </c>
      <c r="H63" s="4">
        <v>15.63</v>
      </c>
    </row>
    <row r="64" spans="1:8" x14ac:dyDescent="0.35">
      <c r="A64" s="8">
        <f>+VLOOKUP(Superficie_prod_rdto_pb[[#This Row],[Año agrícola]],Codigo_año[],2,0)</f>
        <v>2008</v>
      </c>
      <c r="B64" s="8">
        <f>+VLOOKUP(Superficie_prod_rdto_pb[[#This Row],[Año agrícola]],Codigo_año[],3,0)</f>
        <v>2009</v>
      </c>
      <c r="C64" s="4">
        <f>+VLOOKUP(Superficie_prod_rdto_pb[[#This Row],[Región]],Códigos!$A$2:$B$24,2,0)</f>
        <v>9</v>
      </c>
      <c r="D64" s="4" t="s">
        <v>63</v>
      </c>
      <c r="E64" s="4" t="s">
        <v>55</v>
      </c>
      <c r="F64" s="4">
        <v>13473</v>
      </c>
      <c r="G64" s="4">
        <v>265552.8</v>
      </c>
      <c r="H64" s="4">
        <v>19.71</v>
      </c>
    </row>
    <row r="65" spans="1:8" x14ac:dyDescent="0.35">
      <c r="A65" s="8">
        <f>+VLOOKUP(Superficie_prod_rdto_pb[[#This Row],[Año agrícola]],Codigo_año[],2,0)</f>
        <v>2008</v>
      </c>
      <c r="B65" s="8">
        <f>+VLOOKUP(Superficie_prod_rdto_pb[[#This Row],[Año agrícola]],Codigo_año[],3,0)</f>
        <v>2009</v>
      </c>
      <c r="C65" s="4">
        <f>+VLOOKUP(Superficie_prod_rdto_pb[[#This Row],[Región]],Códigos!$A$2:$B$24,2,0)</f>
        <v>14</v>
      </c>
      <c r="D65" s="4" t="s">
        <v>63</v>
      </c>
      <c r="E65" s="4" t="s">
        <v>56</v>
      </c>
      <c r="F65" s="4">
        <v>4567</v>
      </c>
      <c r="G65" s="4">
        <v>121619.2</v>
      </c>
      <c r="H65" s="4">
        <v>26.630000000000003</v>
      </c>
    </row>
    <row r="66" spans="1:8" x14ac:dyDescent="0.35">
      <c r="A66" s="8">
        <f>+VLOOKUP(Superficie_prod_rdto_pb[[#This Row],[Año agrícola]],Codigo_año[],2,0)</f>
        <v>2008</v>
      </c>
      <c r="B66" s="8">
        <f>+VLOOKUP(Superficie_prod_rdto_pb[[#This Row],[Año agrícola]],Codigo_año[],3,0)</f>
        <v>2009</v>
      </c>
      <c r="C66" s="4">
        <f>+VLOOKUP(Superficie_prod_rdto_pb[[#This Row],[Región]],Códigos!$A$2:$B$24,2,0)</f>
        <v>10</v>
      </c>
      <c r="D66" s="4" t="s">
        <v>63</v>
      </c>
      <c r="E66" s="4" t="s">
        <v>57</v>
      </c>
      <c r="F66" s="4">
        <v>10522</v>
      </c>
      <c r="G66" s="4">
        <v>272625</v>
      </c>
      <c r="H66" s="4">
        <v>25.910000000000004</v>
      </c>
    </row>
    <row r="67" spans="1:8" x14ac:dyDescent="0.35">
      <c r="A67" s="8">
        <f>+VLOOKUP(Superficie_prod_rdto_pb[[#This Row],[Año agrícola]],Codigo_año[],2,0)</f>
        <v>2008</v>
      </c>
      <c r="B67" s="8">
        <f>+VLOOKUP(Superficie_prod_rdto_pb[[#This Row],[Año agrícola]],Codigo_año[],3,0)</f>
        <v>2009</v>
      </c>
      <c r="C67" s="4">
        <f>+VLOOKUP(Superficie_prod_rdto_pb[[#This Row],[Región]],Códigos!$A$2:$B$24,2,0)</f>
        <v>99</v>
      </c>
      <c r="D67" s="4" t="s">
        <v>63</v>
      </c>
      <c r="E67" s="4" t="s">
        <v>58</v>
      </c>
      <c r="F67" s="4">
        <v>687</v>
      </c>
      <c r="G67" s="4">
        <v>6258.6</v>
      </c>
      <c r="H67" s="4">
        <v>9.1206695778748177</v>
      </c>
    </row>
    <row r="68" spans="1:8" x14ac:dyDescent="0.35">
      <c r="A68" s="8">
        <f>+VLOOKUP(Superficie_prod_rdto_pb[[#This Row],[Año agrícola]],Codigo_año[],2,0)</f>
        <v>2009</v>
      </c>
      <c r="B68" s="8">
        <f>+VLOOKUP(Superficie_prod_rdto_pb[[#This Row],[Año agrícola]],Codigo_año[],3,0)</f>
        <v>2010</v>
      </c>
      <c r="C68" s="4">
        <f>+VLOOKUP(Superficie_prod_rdto_pb[[#This Row],[Región]],Códigos!$A$2:$B$24,2,0)</f>
        <v>4</v>
      </c>
      <c r="D68" s="4" t="s">
        <v>64</v>
      </c>
      <c r="E68" s="4" t="s">
        <v>47</v>
      </c>
      <c r="F68" s="4">
        <v>3421</v>
      </c>
      <c r="G68" s="4">
        <v>78466.3</v>
      </c>
      <c r="H68" s="4">
        <v>22.94</v>
      </c>
    </row>
    <row r="69" spans="1:8" x14ac:dyDescent="0.35">
      <c r="A69" s="8">
        <f>+VLOOKUP(Superficie_prod_rdto_pb[[#This Row],[Año agrícola]],Codigo_año[],2,0)</f>
        <v>2009</v>
      </c>
      <c r="B69" s="8">
        <f>+VLOOKUP(Superficie_prod_rdto_pb[[#This Row],[Año agrícola]],Codigo_año[],3,0)</f>
        <v>2010</v>
      </c>
      <c r="C69" s="4">
        <f>+VLOOKUP(Superficie_prod_rdto_pb[[#This Row],[Región]],Códigos!$A$2:$B$24,2,0)</f>
        <v>5</v>
      </c>
      <c r="D69" s="4" t="s">
        <v>64</v>
      </c>
      <c r="E69" s="4" t="s">
        <v>48</v>
      </c>
      <c r="F69" s="4">
        <v>447</v>
      </c>
      <c r="G69" s="4">
        <v>11764.2</v>
      </c>
      <c r="H69" s="4">
        <v>26.330000000000002</v>
      </c>
    </row>
    <row r="70" spans="1:8" x14ac:dyDescent="0.35">
      <c r="A70" s="8">
        <f>+VLOOKUP(Superficie_prod_rdto_pb[[#This Row],[Año agrícola]],Codigo_año[],2,0)</f>
        <v>2009</v>
      </c>
      <c r="B70" s="8">
        <f>+VLOOKUP(Superficie_prod_rdto_pb[[#This Row],[Año agrícola]],Codigo_año[],3,0)</f>
        <v>2010</v>
      </c>
      <c r="C70" s="4">
        <f>+VLOOKUP(Superficie_prod_rdto_pb[[#This Row],[Región]],Códigos!$A$2:$B$24,2,0)</f>
        <v>13</v>
      </c>
      <c r="D70" s="4" t="s">
        <v>64</v>
      </c>
      <c r="E70" s="4" t="s">
        <v>49</v>
      </c>
      <c r="F70" s="4">
        <v>3493</v>
      </c>
      <c r="G70" s="4">
        <v>86174.8</v>
      </c>
      <c r="H70" s="4">
        <v>24.669999999999998</v>
      </c>
    </row>
    <row r="71" spans="1:8" x14ac:dyDescent="0.35">
      <c r="A71" s="8">
        <f>+VLOOKUP(Superficie_prod_rdto_pb[[#This Row],[Año agrícola]],Codigo_año[],2,0)</f>
        <v>2009</v>
      </c>
      <c r="B71" s="8">
        <f>+VLOOKUP(Superficie_prod_rdto_pb[[#This Row],[Año agrícola]],Codigo_año[],3,0)</f>
        <v>2010</v>
      </c>
      <c r="C71" s="4">
        <f>+VLOOKUP(Superficie_prod_rdto_pb[[#This Row],[Región]],Códigos!$A$2:$B$24,2,0)</f>
        <v>6</v>
      </c>
      <c r="D71" s="4" t="s">
        <v>64</v>
      </c>
      <c r="E71" s="4" t="s">
        <v>50</v>
      </c>
      <c r="F71" s="4">
        <v>1981</v>
      </c>
      <c r="G71" s="4">
        <v>38358</v>
      </c>
      <c r="H71" s="4">
        <v>19.36</v>
      </c>
    </row>
    <row r="72" spans="1:8" x14ac:dyDescent="0.35">
      <c r="A72" s="8">
        <f>+VLOOKUP(Superficie_prod_rdto_pb[[#This Row],[Año agrícola]],Codigo_año[],2,0)</f>
        <v>2009</v>
      </c>
      <c r="B72" s="8">
        <f>+VLOOKUP(Superficie_prod_rdto_pb[[#This Row],[Año agrícola]],Codigo_año[],3,0)</f>
        <v>2010</v>
      </c>
      <c r="C72" s="4">
        <f>+VLOOKUP(Superficie_prod_rdto_pb[[#This Row],[Región]],Códigos!$A$2:$B$24,2,0)</f>
        <v>7</v>
      </c>
      <c r="D72" s="4" t="s">
        <v>64</v>
      </c>
      <c r="E72" s="4" t="s">
        <v>51</v>
      </c>
      <c r="F72" s="4">
        <v>4589</v>
      </c>
      <c r="G72" s="4">
        <v>57455.5</v>
      </c>
      <c r="H72" s="4">
        <v>12.52</v>
      </c>
    </row>
    <row r="73" spans="1:8" x14ac:dyDescent="0.35">
      <c r="A73" s="8">
        <f>+VLOOKUP(Superficie_prod_rdto_pb[[#This Row],[Año agrícola]],Codigo_año[],2,0)</f>
        <v>2009</v>
      </c>
      <c r="B73" s="8">
        <f>+VLOOKUP(Superficie_prod_rdto_pb[[#This Row],[Año agrícola]],Codigo_año[],3,0)</f>
        <v>2010</v>
      </c>
      <c r="C73" s="4">
        <f>+VLOOKUP(Superficie_prod_rdto_pb[[#This Row],[Región]],Códigos!$A$2:$B$24,2,0)</f>
        <v>16</v>
      </c>
      <c r="D73" s="4" t="s">
        <v>64</v>
      </c>
      <c r="E73" s="4" t="s">
        <v>52</v>
      </c>
      <c r="F73" s="4" t="s">
        <v>53</v>
      </c>
      <c r="G73" s="4" t="s">
        <v>53</v>
      </c>
      <c r="H73" s="4" t="s">
        <v>53</v>
      </c>
    </row>
    <row r="74" spans="1:8" x14ac:dyDescent="0.35">
      <c r="A74" s="8">
        <f>+VLOOKUP(Superficie_prod_rdto_pb[[#This Row],[Año agrícola]],Codigo_año[],2,0)</f>
        <v>2009</v>
      </c>
      <c r="B74" s="8">
        <f>+VLOOKUP(Superficie_prod_rdto_pb[[#This Row],[Año agrícola]],Codigo_año[],3,0)</f>
        <v>2010</v>
      </c>
      <c r="C74" s="4">
        <f>+VLOOKUP(Superficie_prod_rdto_pb[[#This Row],[Región]],Códigos!$A$2:$B$24,2,0)</f>
        <v>8</v>
      </c>
      <c r="D74" s="4" t="s">
        <v>64</v>
      </c>
      <c r="E74" s="4" t="s">
        <v>54</v>
      </c>
      <c r="F74" s="4">
        <v>8958</v>
      </c>
      <c r="G74" s="4">
        <v>165633.4</v>
      </c>
      <c r="H74" s="4">
        <v>18.490000000000002</v>
      </c>
    </row>
    <row r="75" spans="1:8" x14ac:dyDescent="0.35">
      <c r="A75" s="8">
        <f>+VLOOKUP(Superficie_prod_rdto_pb[[#This Row],[Año agrícola]],Codigo_año[],2,0)</f>
        <v>2009</v>
      </c>
      <c r="B75" s="8">
        <f>+VLOOKUP(Superficie_prod_rdto_pb[[#This Row],[Año agrícola]],Codigo_año[],3,0)</f>
        <v>2010</v>
      </c>
      <c r="C75" s="4">
        <f>+VLOOKUP(Superficie_prod_rdto_pb[[#This Row],[Región]],Códigos!$A$2:$B$24,2,0)</f>
        <v>9</v>
      </c>
      <c r="D75" s="4" t="s">
        <v>64</v>
      </c>
      <c r="E75" s="4" t="s">
        <v>55</v>
      </c>
      <c r="F75" s="4">
        <v>16756</v>
      </c>
      <c r="G75" s="4">
        <v>315519.2</v>
      </c>
      <c r="H75" s="4">
        <v>18.830000000000002</v>
      </c>
    </row>
    <row r="76" spans="1:8" x14ac:dyDescent="0.35">
      <c r="A76" s="8">
        <f>+VLOOKUP(Superficie_prod_rdto_pb[[#This Row],[Año agrícola]],Codigo_año[],2,0)</f>
        <v>2009</v>
      </c>
      <c r="B76" s="8">
        <f>+VLOOKUP(Superficie_prod_rdto_pb[[#This Row],[Año agrícola]],Codigo_año[],3,0)</f>
        <v>2010</v>
      </c>
      <c r="C76" s="4">
        <f>+VLOOKUP(Superficie_prod_rdto_pb[[#This Row],[Región]],Códigos!$A$2:$B$24,2,0)</f>
        <v>14</v>
      </c>
      <c r="D76" s="4" t="s">
        <v>64</v>
      </c>
      <c r="E76" s="4" t="s">
        <v>56</v>
      </c>
      <c r="F76" s="4">
        <v>3767</v>
      </c>
      <c r="G76" s="4">
        <v>124687.7</v>
      </c>
      <c r="H76" s="4">
        <v>33.1</v>
      </c>
    </row>
    <row r="77" spans="1:8" x14ac:dyDescent="0.35">
      <c r="A77" s="8">
        <f>+VLOOKUP(Superficie_prod_rdto_pb[[#This Row],[Año agrícola]],Codigo_año[],2,0)</f>
        <v>2009</v>
      </c>
      <c r="B77" s="8">
        <f>+VLOOKUP(Superficie_prod_rdto_pb[[#This Row],[Año agrícola]],Codigo_año[],3,0)</f>
        <v>2010</v>
      </c>
      <c r="C77" s="4">
        <f>+VLOOKUP(Superficie_prod_rdto_pb[[#This Row],[Región]],Códigos!$A$2:$B$24,2,0)</f>
        <v>10</v>
      </c>
      <c r="D77" s="4" t="s">
        <v>64</v>
      </c>
      <c r="E77" s="4" t="s">
        <v>57</v>
      </c>
      <c r="F77" s="4">
        <v>6672</v>
      </c>
      <c r="G77" s="4">
        <v>197024.2</v>
      </c>
      <c r="H77" s="4">
        <v>29.53</v>
      </c>
    </row>
    <row r="78" spans="1:8" x14ac:dyDescent="0.35">
      <c r="A78" s="8">
        <f>+VLOOKUP(Superficie_prod_rdto_pb[[#This Row],[Año agrícola]],Codigo_año[],2,0)</f>
        <v>2009</v>
      </c>
      <c r="B78" s="8">
        <f>+VLOOKUP(Superficie_prod_rdto_pb[[#This Row],[Año agrícola]],Codigo_año[],3,0)</f>
        <v>2010</v>
      </c>
      <c r="C78" s="4">
        <f>+VLOOKUP(Superficie_prod_rdto_pb[[#This Row],[Región]],Códigos!$A$2:$B$24,2,0)</f>
        <v>99</v>
      </c>
      <c r="D78" s="4" t="s">
        <v>64</v>
      </c>
      <c r="E78" s="4" t="s">
        <v>58</v>
      </c>
      <c r="F78" s="4">
        <v>687</v>
      </c>
      <c r="G78" s="4">
        <v>6265.9</v>
      </c>
      <c r="H78" s="4">
        <v>9.1206695778748177</v>
      </c>
    </row>
    <row r="79" spans="1:8" x14ac:dyDescent="0.35">
      <c r="A79" s="8">
        <f>+VLOOKUP(Superficie_prod_rdto_pb[[#This Row],[Año agrícola]],Codigo_año[],2,0)</f>
        <v>2010</v>
      </c>
      <c r="B79" s="8">
        <f>+VLOOKUP(Superficie_prod_rdto_pb[[#This Row],[Año agrícola]],Codigo_año[],3,0)</f>
        <v>2011</v>
      </c>
      <c r="C79" s="4">
        <f>+VLOOKUP(Superficie_prod_rdto_pb[[#This Row],[Región]],Códigos!$A$2:$B$24,2,0)</f>
        <v>4</v>
      </c>
      <c r="D79" s="4" t="s">
        <v>65</v>
      </c>
      <c r="E79" s="4" t="s">
        <v>47</v>
      </c>
      <c r="F79" s="4">
        <v>3208</v>
      </c>
      <c r="G79" s="4">
        <v>75516.320000000007</v>
      </c>
      <c r="H79" s="4">
        <v>23.54</v>
      </c>
    </row>
    <row r="80" spans="1:8" x14ac:dyDescent="0.35">
      <c r="A80" s="8">
        <f>+VLOOKUP(Superficie_prod_rdto_pb[[#This Row],[Año agrícola]],Codigo_año[],2,0)</f>
        <v>2010</v>
      </c>
      <c r="B80" s="8">
        <f>+VLOOKUP(Superficie_prod_rdto_pb[[#This Row],[Año agrícola]],Codigo_año[],3,0)</f>
        <v>2011</v>
      </c>
      <c r="C80" s="4">
        <f>+VLOOKUP(Superficie_prod_rdto_pb[[#This Row],[Región]],Códigos!$A$2:$B$24,2,0)</f>
        <v>5</v>
      </c>
      <c r="D80" s="4" t="s">
        <v>65</v>
      </c>
      <c r="E80" s="4" t="s">
        <v>48</v>
      </c>
      <c r="F80" s="4">
        <v>1493</v>
      </c>
      <c r="G80" s="4">
        <v>31084.26</v>
      </c>
      <c r="H80" s="4">
        <v>20.52</v>
      </c>
    </row>
    <row r="81" spans="1:8" x14ac:dyDescent="0.35">
      <c r="A81" s="8">
        <f>+VLOOKUP(Superficie_prod_rdto_pb[[#This Row],[Año agrícola]],Codigo_año[],2,0)</f>
        <v>2010</v>
      </c>
      <c r="B81" s="8">
        <f>+VLOOKUP(Superficie_prod_rdto_pb[[#This Row],[Año agrícola]],Codigo_año[],3,0)</f>
        <v>2011</v>
      </c>
      <c r="C81" s="4">
        <f>+VLOOKUP(Superficie_prod_rdto_pb[[#This Row],[Región]],Códigos!$A$2:$B$24,2,0)</f>
        <v>13</v>
      </c>
      <c r="D81" s="4" t="s">
        <v>65</v>
      </c>
      <c r="E81" s="4" t="s">
        <v>49</v>
      </c>
      <c r="F81" s="4">
        <v>3750</v>
      </c>
      <c r="G81" s="4">
        <v>79125</v>
      </c>
      <c r="H81" s="4">
        <v>21.1</v>
      </c>
    </row>
    <row r="82" spans="1:8" x14ac:dyDescent="0.35">
      <c r="A82" s="8">
        <f>+VLOOKUP(Superficie_prod_rdto_pb[[#This Row],[Año agrícola]],Codigo_año[],2,0)</f>
        <v>2010</v>
      </c>
      <c r="B82" s="8">
        <f>+VLOOKUP(Superficie_prod_rdto_pb[[#This Row],[Año agrícola]],Codigo_año[],3,0)</f>
        <v>2011</v>
      </c>
      <c r="C82" s="4">
        <f>+VLOOKUP(Superficie_prod_rdto_pb[[#This Row],[Región]],Códigos!$A$2:$B$24,2,0)</f>
        <v>6</v>
      </c>
      <c r="D82" s="4" t="s">
        <v>65</v>
      </c>
      <c r="E82" s="4" t="s">
        <v>50</v>
      </c>
      <c r="F82" s="4">
        <v>887</v>
      </c>
      <c r="G82" s="4">
        <v>15806.34</v>
      </c>
      <c r="H82" s="4">
        <v>17.82</v>
      </c>
    </row>
    <row r="83" spans="1:8" x14ac:dyDescent="0.35">
      <c r="A83" s="8">
        <f>+VLOOKUP(Superficie_prod_rdto_pb[[#This Row],[Año agrícola]],Codigo_año[],2,0)</f>
        <v>2010</v>
      </c>
      <c r="B83" s="8">
        <f>+VLOOKUP(Superficie_prod_rdto_pb[[#This Row],[Año agrícola]],Codigo_año[],3,0)</f>
        <v>2011</v>
      </c>
      <c r="C83" s="4">
        <f>+VLOOKUP(Superficie_prod_rdto_pb[[#This Row],[Región]],Códigos!$A$2:$B$24,2,0)</f>
        <v>7</v>
      </c>
      <c r="D83" s="4" t="s">
        <v>65</v>
      </c>
      <c r="E83" s="4" t="s">
        <v>51</v>
      </c>
      <c r="F83" s="4">
        <v>4584</v>
      </c>
      <c r="G83" s="4">
        <v>111620.4</v>
      </c>
      <c r="H83" s="4">
        <v>24.35</v>
      </c>
    </row>
    <row r="84" spans="1:8" x14ac:dyDescent="0.35">
      <c r="A84" s="8">
        <f>+VLOOKUP(Superficie_prod_rdto_pb[[#This Row],[Año agrícola]],Codigo_año[],2,0)</f>
        <v>2010</v>
      </c>
      <c r="B84" s="8">
        <f>+VLOOKUP(Superficie_prod_rdto_pb[[#This Row],[Año agrícola]],Codigo_año[],3,0)</f>
        <v>2011</v>
      </c>
      <c r="C84" s="4">
        <f>+VLOOKUP(Superficie_prod_rdto_pb[[#This Row],[Región]],Códigos!$A$2:$B$24,2,0)</f>
        <v>16</v>
      </c>
      <c r="D84" s="4" t="s">
        <v>65</v>
      </c>
      <c r="E84" s="4" t="s">
        <v>52</v>
      </c>
      <c r="F84" s="4" t="s">
        <v>53</v>
      </c>
      <c r="G84" s="4" t="s">
        <v>53</v>
      </c>
      <c r="H84" s="4" t="s">
        <v>53</v>
      </c>
    </row>
    <row r="85" spans="1:8" x14ac:dyDescent="0.35">
      <c r="A85" s="8">
        <f>+VLOOKUP(Superficie_prod_rdto_pb[[#This Row],[Año agrícola]],Codigo_año[],2,0)</f>
        <v>2010</v>
      </c>
      <c r="B85" s="8">
        <f>+VLOOKUP(Superficie_prod_rdto_pb[[#This Row],[Año agrícola]],Codigo_año[],3,0)</f>
        <v>2011</v>
      </c>
      <c r="C85" s="4">
        <f>+VLOOKUP(Superficie_prod_rdto_pb[[#This Row],[Región]],Códigos!$A$2:$B$24,2,0)</f>
        <v>8</v>
      </c>
      <c r="D85" s="4" t="s">
        <v>65</v>
      </c>
      <c r="E85" s="4" t="s">
        <v>54</v>
      </c>
      <c r="F85" s="4">
        <v>9385</v>
      </c>
      <c r="G85" s="4">
        <v>255835.1</v>
      </c>
      <c r="H85" s="4">
        <v>27.26</v>
      </c>
    </row>
    <row r="86" spans="1:8" x14ac:dyDescent="0.35">
      <c r="A86" s="8">
        <f>+VLOOKUP(Superficie_prod_rdto_pb[[#This Row],[Año agrícola]],Codigo_año[],2,0)</f>
        <v>2010</v>
      </c>
      <c r="B86" s="8">
        <f>+VLOOKUP(Superficie_prod_rdto_pb[[#This Row],[Año agrícola]],Codigo_año[],3,0)</f>
        <v>2011</v>
      </c>
      <c r="C86" s="4">
        <f>+VLOOKUP(Superficie_prod_rdto_pb[[#This Row],[Región]],Códigos!$A$2:$B$24,2,0)</f>
        <v>9</v>
      </c>
      <c r="D86" s="4" t="s">
        <v>65</v>
      </c>
      <c r="E86" s="4" t="s">
        <v>55</v>
      </c>
      <c r="F86" s="4">
        <v>17757</v>
      </c>
      <c r="G86" s="4">
        <v>615990.32999999996</v>
      </c>
      <c r="H86" s="4">
        <v>34.69</v>
      </c>
    </row>
    <row r="87" spans="1:8" x14ac:dyDescent="0.35">
      <c r="A87" s="8">
        <f>+VLOOKUP(Superficie_prod_rdto_pb[[#This Row],[Año agrícola]],Codigo_año[],2,0)</f>
        <v>2010</v>
      </c>
      <c r="B87" s="8">
        <f>+VLOOKUP(Superficie_prod_rdto_pb[[#This Row],[Año agrícola]],Codigo_año[],3,0)</f>
        <v>2011</v>
      </c>
      <c r="C87" s="4">
        <f>+VLOOKUP(Superficie_prod_rdto_pb[[#This Row],[Región]],Códigos!$A$2:$B$24,2,0)</f>
        <v>14</v>
      </c>
      <c r="D87" s="4" t="s">
        <v>65</v>
      </c>
      <c r="E87" s="4" t="s">
        <v>56</v>
      </c>
      <c r="F87" s="4">
        <v>3839</v>
      </c>
      <c r="G87" s="4">
        <v>142119.78</v>
      </c>
      <c r="H87" s="4">
        <v>37.019999999999996</v>
      </c>
    </row>
    <row r="88" spans="1:8" x14ac:dyDescent="0.35">
      <c r="A88" s="8">
        <f>+VLOOKUP(Superficie_prod_rdto_pb[[#This Row],[Año agrícola]],Codigo_año[],2,0)</f>
        <v>2010</v>
      </c>
      <c r="B88" s="8">
        <f>+VLOOKUP(Superficie_prod_rdto_pb[[#This Row],[Año agrícola]],Codigo_año[],3,0)</f>
        <v>2011</v>
      </c>
      <c r="C88" s="4">
        <f>+VLOOKUP(Superficie_prod_rdto_pb[[#This Row],[Región]],Códigos!$A$2:$B$24,2,0)</f>
        <v>10</v>
      </c>
      <c r="D88" s="4" t="s">
        <v>65</v>
      </c>
      <c r="E88" s="4" t="s">
        <v>57</v>
      </c>
      <c r="F88" s="4">
        <v>8063</v>
      </c>
      <c r="G88" s="4">
        <v>343080.65</v>
      </c>
      <c r="H88" s="4">
        <v>42.55</v>
      </c>
    </row>
    <row r="89" spans="1:8" x14ac:dyDescent="0.35">
      <c r="A89" s="8">
        <f>+VLOOKUP(Superficie_prod_rdto_pb[[#This Row],[Año agrícola]],Codigo_año[],2,0)</f>
        <v>2010</v>
      </c>
      <c r="B89" s="8">
        <f>+VLOOKUP(Superficie_prod_rdto_pb[[#This Row],[Año agrícola]],Codigo_año[],3,0)</f>
        <v>2011</v>
      </c>
      <c r="C89" s="4">
        <f>+VLOOKUP(Superficie_prod_rdto_pb[[#This Row],[Región]],Códigos!$A$2:$B$24,2,0)</f>
        <v>99</v>
      </c>
      <c r="D89" s="4" t="s">
        <v>65</v>
      </c>
      <c r="E89" s="4" t="s">
        <v>58</v>
      </c>
      <c r="F89" s="4">
        <v>687</v>
      </c>
      <c r="G89" s="4">
        <v>6265.9</v>
      </c>
      <c r="H89" s="4">
        <v>9.1206695778748177</v>
      </c>
    </row>
    <row r="90" spans="1:8" x14ac:dyDescent="0.35">
      <c r="A90" s="8">
        <f>+VLOOKUP(Superficie_prod_rdto_pb[[#This Row],[Año agrícola]],Codigo_año[],2,0)</f>
        <v>2011</v>
      </c>
      <c r="B90" s="8">
        <f>+VLOOKUP(Superficie_prod_rdto_pb[[#This Row],[Año agrícola]],Codigo_año[],3,0)</f>
        <v>2012</v>
      </c>
      <c r="C90" s="4">
        <f>+VLOOKUP(Superficie_prod_rdto_pb[[#This Row],[Región]],Códigos!$A$2:$B$24,2,0)</f>
        <v>4</v>
      </c>
      <c r="D90" s="4" t="s">
        <v>66</v>
      </c>
      <c r="E90" s="4" t="s">
        <v>47</v>
      </c>
      <c r="F90" s="4">
        <v>1865</v>
      </c>
      <c r="G90" s="4">
        <v>41067.300000000003</v>
      </c>
      <c r="H90" s="4">
        <v>22.02</v>
      </c>
    </row>
    <row r="91" spans="1:8" x14ac:dyDescent="0.35">
      <c r="A91" s="8">
        <f>+VLOOKUP(Superficie_prod_rdto_pb[[#This Row],[Año agrícola]],Codigo_año[],2,0)</f>
        <v>2011</v>
      </c>
      <c r="B91" s="8">
        <f>+VLOOKUP(Superficie_prod_rdto_pb[[#This Row],[Año agrícola]],Codigo_año[],3,0)</f>
        <v>2012</v>
      </c>
      <c r="C91" s="4">
        <f>+VLOOKUP(Superficie_prod_rdto_pb[[#This Row],[Región]],Códigos!$A$2:$B$24,2,0)</f>
        <v>5</v>
      </c>
      <c r="D91" s="4" t="s">
        <v>66</v>
      </c>
      <c r="E91" s="4" t="s">
        <v>48</v>
      </c>
      <c r="F91" s="4">
        <v>1421</v>
      </c>
      <c r="G91" s="4">
        <v>16000.460000000001</v>
      </c>
      <c r="H91" s="4">
        <v>11.26</v>
      </c>
    </row>
    <row r="92" spans="1:8" x14ac:dyDescent="0.35">
      <c r="A92" s="8">
        <f>+VLOOKUP(Superficie_prod_rdto_pb[[#This Row],[Año agrícola]],Codigo_año[],2,0)</f>
        <v>2011</v>
      </c>
      <c r="B92" s="8">
        <f>+VLOOKUP(Superficie_prod_rdto_pb[[#This Row],[Año agrícola]],Codigo_año[],3,0)</f>
        <v>2012</v>
      </c>
      <c r="C92" s="4">
        <f>+VLOOKUP(Superficie_prod_rdto_pb[[#This Row],[Región]],Códigos!$A$2:$B$24,2,0)</f>
        <v>13</v>
      </c>
      <c r="D92" s="4" t="s">
        <v>66</v>
      </c>
      <c r="E92" s="4" t="s">
        <v>49</v>
      </c>
      <c r="F92" s="4">
        <v>3607</v>
      </c>
      <c r="G92" s="4">
        <v>88299.36</v>
      </c>
      <c r="H92" s="4">
        <v>24.48</v>
      </c>
    </row>
    <row r="93" spans="1:8" x14ac:dyDescent="0.35">
      <c r="A93" s="8">
        <f>+VLOOKUP(Superficie_prod_rdto_pb[[#This Row],[Año agrícola]],Codigo_año[],2,0)</f>
        <v>2011</v>
      </c>
      <c r="B93" s="8">
        <f>+VLOOKUP(Superficie_prod_rdto_pb[[#This Row],[Año agrícola]],Codigo_año[],3,0)</f>
        <v>2012</v>
      </c>
      <c r="C93" s="4">
        <f>+VLOOKUP(Superficie_prod_rdto_pb[[#This Row],[Región]],Códigos!$A$2:$B$24,2,0)</f>
        <v>6</v>
      </c>
      <c r="D93" s="4" t="s">
        <v>66</v>
      </c>
      <c r="E93" s="4" t="s">
        <v>50</v>
      </c>
      <c r="F93" s="4">
        <v>1681</v>
      </c>
      <c r="G93" s="4">
        <v>25652.06</v>
      </c>
      <c r="H93" s="4">
        <v>15.260000000000002</v>
      </c>
    </row>
    <row r="94" spans="1:8" x14ac:dyDescent="0.35">
      <c r="A94" s="8">
        <f>+VLOOKUP(Superficie_prod_rdto_pb[[#This Row],[Año agrícola]],Codigo_año[],2,0)</f>
        <v>2011</v>
      </c>
      <c r="B94" s="8">
        <f>+VLOOKUP(Superficie_prod_rdto_pb[[#This Row],[Año agrícola]],Codigo_año[],3,0)</f>
        <v>2012</v>
      </c>
      <c r="C94" s="4">
        <f>+VLOOKUP(Superficie_prod_rdto_pb[[#This Row],[Región]],Códigos!$A$2:$B$24,2,0)</f>
        <v>7</v>
      </c>
      <c r="D94" s="4" t="s">
        <v>66</v>
      </c>
      <c r="E94" s="4" t="s">
        <v>51</v>
      </c>
      <c r="F94" s="4">
        <v>2080</v>
      </c>
      <c r="G94" s="4">
        <v>34486.400000000001</v>
      </c>
      <c r="H94" s="4">
        <v>16.580000000000002</v>
      </c>
    </row>
    <row r="95" spans="1:8" x14ac:dyDescent="0.35">
      <c r="A95" s="8">
        <f>+VLOOKUP(Superficie_prod_rdto_pb[[#This Row],[Año agrícola]],Codigo_año[],2,0)</f>
        <v>2011</v>
      </c>
      <c r="B95" s="8">
        <f>+VLOOKUP(Superficie_prod_rdto_pb[[#This Row],[Año agrícola]],Codigo_año[],3,0)</f>
        <v>2012</v>
      </c>
      <c r="C95" s="4">
        <f>+VLOOKUP(Superficie_prod_rdto_pb[[#This Row],[Región]],Códigos!$A$2:$B$24,2,0)</f>
        <v>16</v>
      </c>
      <c r="D95" s="4" t="s">
        <v>66</v>
      </c>
      <c r="E95" s="4" t="s">
        <v>52</v>
      </c>
      <c r="F95" s="4" t="s">
        <v>53</v>
      </c>
      <c r="G95" s="4" t="s">
        <v>53</v>
      </c>
      <c r="H95" s="4" t="s">
        <v>53</v>
      </c>
    </row>
    <row r="96" spans="1:8" x14ac:dyDescent="0.35">
      <c r="A96" s="8">
        <f>+VLOOKUP(Superficie_prod_rdto_pb[[#This Row],[Año agrícola]],Codigo_año[],2,0)</f>
        <v>2011</v>
      </c>
      <c r="B96" s="8">
        <f>+VLOOKUP(Superficie_prod_rdto_pb[[#This Row],[Año agrícola]],Codigo_año[],3,0)</f>
        <v>2012</v>
      </c>
      <c r="C96" s="4">
        <f>+VLOOKUP(Superficie_prod_rdto_pb[[#This Row],[Región]],Códigos!$A$2:$B$24,2,0)</f>
        <v>8</v>
      </c>
      <c r="D96" s="4" t="s">
        <v>66</v>
      </c>
      <c r="E96" s="4" t="s">
        <v>54</v>
      </c>
      <c r="F96" s="4">
        <v>5998</v>
      </c>
      <c r="G96" s="4">
        <v>101006.31999999999</v>
      </c>
      <c r="H96" s="4">
        <v>16.84</v>
      </c>
    </row>
    <row r="97" spans="1:8" x14ac:dyDescent="0.35">
      <c r="A97" s="8">
        <f>+VLOOKUP(Superficie_prod_rdto_pb[[#This Row],[Año agrícola]],Codigo_año[],2,0)</f>
        <v>2011</v>
      </c>
      <c r="B97" s="8">
        <f>+VLOOKUP(Superficie_prod_rdto_pb[[#This Row],[Año agrícola]],Codigo_año[],3,0)</f>
        <v>2012</v>
      </c>
      <c r="C97" s="4">
        <f>+VLOOKUP(Superficie_prod_rdto_pb[[#This Row],[Región]],Códigos!$A$2:$B$24,2,0)</f>
        <v>9</v>
      </c>
      <c r="D97" s="4" t="s">
        <v>66</v>
      </c>
      <c r="E97" s="4" t="s">
        <v>55</v>
      </c>
      <c r="F97" s="4">
        <v>10383</v>
      </c>
      <c r="G97" s="4">
        <v>272034.59999999998</v>
      </c>
      <c r="H97" s="4">
        <v>26.2</v>
      </c>
    </row>
    <row r="98" spans="1:8" x14ac:dyDescent="0.35">
      <c r="A98" s="8">
        <f>+VLOOKUP(Superficie_prod_rdto_pb[[#This Row],[Año agrícola]],Codigo_año[],2,0)</f>
        <v>2011</v>
      </c>
      <c r="B98" s="8">
        <f>+VLOOKUP(Superficie_prod_rdto_pb[[#This Row],[Año agrícola]],Codigo_año[],3,0)</f>
        <v>2012</v>
      </c>
      <c r="C98" s="4">
        <f>+VLOOKUP(Superficie_prod_rdto_pb[[#This Row],[Región]],Códigos!$A$2:$B$24,2,0)</f>
        <v>14</v>
      </c>
      <c r="D98" s="4" t="s">
        <v>66</v>
      </c>
      <c r="E98" s="4" t="s">
        <v>56</v>
      </c>
      <c r="F98" s="4">
        <v>3393</v>
      </c>
      <c r="G98" s="4">
        <v>122928.38999999998</v>
      </c>
      <c r="H98" s="4">
        <v>36.230000000000004</v>
      </c>
    </row>
    <row r="99" spans="1:8" x14ac:dyDescent="0.35">
      <c r="A99" s="8">
        <f>+VLOOKUP(Superficie_prod_rdto_pb[[#This Row],[Año agrícola]],Codigo_año[],2,0)</f>
        <v>2011</v>
      </c>
      <c r="B99" s="8">
        <f>+VLOOKUP(Superficie_prod_rdto_pb[[#This Row],[Año agrícola]],Codigo_año[],3,0)</f>
        <v>2012</v>
      </c>
      <c r="C99" s="4">
        <f>+VLOOKUP(Superficie_prod_rdto_pb[[#This Row],[Región]],Códigos!$A$2:$B$24,2,0)</f>
        <v>10</v>
      </c>
      <c r="D99" s="4" t="s">
        <v>66</v>
      </c>
      <c r="E99" s="4" t="s">
        <v>57</v>
      </c>
      <c r="F99" s="4">
        <v>10419</v>
      </c>
      <c r="G99" s="4">
        <v>385711.38</v>
      </c>
      <c r="H99" s="4">
        <v>37.019999999999996</v>
      </c>
    </row>
    <row r="100" spans="1:8" x14ac:dyDescent="0.35">
      <c r="A100" s="8">
        <f>+VLOOKUP(Superficie_prod_rdto_pb[[#This Row],[Año agrícola]],Codigo_año[],2,0)</f>
        <v>2011</v>
      </c>
      <c r="B100" s="8">
        <f>+VLOOKUP(Superficie_prod_rdto_pb[[#This Row],[Año agrícola]],Codigo_año[],3,0)</f>
        <v>2012</v>
      </c>
      <c r="C100" s="4">
        <f>+VLOOKUP(Superficie_prod_rdto_pb[[#This Row],[Región]],Códigos!$A$2:$B$24,2,0)</f>
        <v>99</v>
      </c>
      <c r="D100" s="4" t="s">
        <v>66</v>
      </c>
      <c r="E100" s="4" t="s">
        <v>58</v>
      </c>
      <c r="F100" s="4">
        <v>687</v>
      </c>
      <c r="G100" s="4">
        <v>6265.9</v>
      </c>
      <c r="H100" s="4">
        <v>9.2662299854439585</v>
      </c>
    </row>
    <row r="101" spans="1:8" x14ac:dyDescent="0.35">
      <c r="A101" s="8">
        <f>+VLOOKUP(Superficie_prod_rdto_pb[[#This Row],[Año agrícola]],Codigo_año[],2,0)</f>
        <v>2012</v>
      </c>
      <c r="B101" s="8">
        <f>+VLOOKUP(Superficie_prod_rdto_pb[[#This Row],[Año agrícola]],Codigo_año[],3,0)</f>
        <v>2013</v>
      </c>
      <c r="C101" s="4">
        <f>+VLOOKUP(Superficie_prod_rdto_pb[[#This Row],[Región]],Códigos!$A$2:$B$24,2,0)</f>
        <v>4</v>
      </c>
      <c r="D101" s="4" t="s">
        <v>67</v>
      </c>
      <c r="E101" s="4" t="s">
        <v>47</v>
      </c>
      <c r="F101" s="4">
        <v>2546</v>
      </c>
      <c r="G101" s="4">
        <v>51863.119903167018</v>
      </c>
      <c r="H101" s="4">
        <v>20.370432012241562</v>
      </c>
    </row>
    <row r="102" spans="1:8" x14ac:dyDescent="0.35">
      <c r="A102" s="8">
        <f>+VLOOKUP(Superficie_prod_rdto_pb[[#This Row],[Año agrícola]],Codigo_año[],2,0)</f>
        <v>2012</v>
      </c>
      <c r="B102" s="8">
        <f>+VLOOKUP(Superficie_prod_rdto_pb[[#This Row],[Año agrícola]],Codigo_año[],3,0)</f>
        <v>2013</v>
      </c>
      <c r="C102" s="4">
        <f>+VLOOKUP(Superficie_prod_rdto_pb[[#This Row],[Región]],Códigos!$A$2:$B$24,2,0)</f>
        <v>5</v>
      </c>
      <c r="D102" s="4" t="s">
        <v>67</v>
      </c>
      <c r="E102" s="4" t="s">
        <v>48</v>
      </c>
      <c r="F102" s="4">
        <v>1103</v>
      </c>
      <c r="G102" s="4">
        <v>16391.720884117247</v>
      </c>
      <c r="H102" s="4">
        <v>14.861034346434494</v>
      </c>
    </row>
    <row r="103" spans="1:8" x14ac:dyDescent="0.35">
      <c r="A103" s="8">
        <f>+VLOOKUP(Superficie_prod_rdto_pb[[#This Row],[Año agrícola]],Codigo_año[],2,0)</f>
        <v>2012</v>
      </c>
      <c r="B103" s="8">
        <f>+VLOOKUP(Superficie_prod_rdto_pb[[#This Row],[Año agrícola]],Codigo_año[],3,0)</f>
        <v>2013</v>
      </c>
      <c r="C103" s="4">
        <f>+VLOOKUP(Superficie_prod_rdto_pb[[#This Row],[Región]],Códigos!$A$2:$B$24,2,0)</f>
        <v>13</v>
      </c>
      <c r="D103" s="4" t="s">
        <v>67</v>
      </c>
      <c r="E103" s="4" t="s">
        <v>49</v>
      </c>
      <c r="F103" s="4">
        <v>5104</v>
      </c>
      <c r="G103" s="4">
        <v>112644.46653744439</v>
      </c>
      <c r="H103" s="4">
        <v>22.069840622540045</v>
      </c>
    </row>
    <row r="104" spans="1:8" x14ac:dyDescent="0.35">
      <c r="A104" s="8">
        <f>+VLOOKUP(Superficie_prod_rdto_pb[[#This Row],[Año agrícola]],Codigo_año[],2,0)</f>
        <v>2012</v>
      </c>
      <c r="B104" s="8">
        <f>+VLOOKUP(Superficie_prod_rdto_pb[[#This Row],[Año agrícola]],Codigo_año[],3,0)</f>
        <v>2013</v>
      </c>
      <c r="C104" s="4">
        <f>+VLOOKUP(Superficie_prod_rdto_pb[[#This Row],[Región]],Códigos!$A$2:$B$24,2,0)</f>
        <v>6</v>
      </c>
      <c r="D104" s="4" t="s">
        <v>67</v>
      </c>
      <c r="E104" s="4" t="s">
        <v>50</v>
      </c>
      <c r="F104" s="4">
        <v>942</v>
      </c>
      <c r="G104" s="4">
        <v>19220.222324539445</v>
      </c>
      <c r="H104" s="4">
        <v>20.403633040912361</v>
      </c>
    </row>
    <row r="105" spans="1:8" x14ac:dyDescent="0.35">
      <c r="A105" s="8">
        <f>+VLOOKUP(Superficie_prod_rdto_pb[[#This Row],[Año agrícola]],Codigo_año[],2,0)</f>
        <v>2012</v>
      </c>
      <c r="B105" s="8">
        <f>+VLOOKUP(Superficie_prod_rdto_pb[[#This Row],[Año agrícola]],Codigo_año[],3,0)</f>
        <v>2013</v>
      </c>
      <c r="C105" s="4">
        <f>+VLOOKUP(Superficie_prod_rdto_pb[[#This Row],[Región]],Códigos!$A$2:$B$24,2,0)</f>
        <v>7</v>
      </c>
      <c r="D105" s="4" t="s">
        <v>67</v>
      </c>
      <c r="E105" s="4" t="s">
        <v>51</v>
      </c>
      <c r="F105" s="4">
        <v>3017</v>
      </c>
      <c r="G105" s="4">
        <v>69067.986200520332</v>
      </c>
      <c r="H105" s="4">
        <v>22.892935432721355</v>
      </c>
    </row>
    <row r="106" spans="1:8" x14ac:dyDescent="0.35">
      <c r="A106" s="8">
        <f>+VLOOKUP(Superficie_prod_rdto_pb[[#This Row],[Año agrícola]],Codigo_año[],2,0)</f>
        <v>2012</v>
      </c>
      <c r="B106" s="8">
        <f>+VLOOKUP(Superficie_prod_rdto_pb[[#This Row],[Año agrícola]],Codigo_año[],3,0)</f>
        <v>2013</v>
      </c>
      <c r="C106" s="4">
        <f>+VLOOKUP(Superficie_prod_rdto_pb[[#This Row],[Región]],Códigos!$A$2:$B$24,2,0)</f>
        <v>16</v>
      </c>
      <c r="D106" s="4" t="s">
        <v>67</v>
      </c>
      <c r="E106" s="4" t="s">
        <v>52</v>
      </c>
      <c r="F106" s="4" t="s">
        <v>53</v>
      </c>
      <c r="G106" s="4" t="s">
        <v>53</v>
      </c>
      <c r="H106" s="4" t="s">
        <v>53</v>
      </c>
    </row>
    <row r="107" spans="1:8" x14ac:dyDescent="0.35">
      <c r="A107" s="8">
        <f>+VLOOKUP(Superficie_prod_rdto_pb[[#This Row],[Año agrícola]],Codigo_año[],2,0)</f>
        <v>2012</v>
      </c>
      <c r="B107" s="8">
        <f>+VLOOKUP(Superficie_prod_rdto_pb[[#This Row],[Año agrícola]],Codigo_año[],3,0)</f>
        <v>2013</v>
      </c>
      <c r="C107" s="4">
        <f>+VLOOKUP(Superficie_prod_rdto_pb[[#This Row],[Región]],Códigos!$A$2:$B$24,2,0)</f>
        <v>8</v>
      </c>
      <c r="D107" s="4" t="s">
        <v>67</v>
      </c>
      <c r="E107" s="4" t="s">
        <v>54</v>
      </c>
      <c r="F107" s="4">
        <v>8372</v>
      </c>
      <c r="G107" s="4">
        <v>152632.15975101327</v>
      </c>
      <c r="H107" s="4">
        <v>18.231266095438755</v>
      </c>
    </row>
    <row r="108" spans="1:8" x14ac:dyDescent="0.35">
      <c r="A108" s="8">
        <f>+VLOOKUP(Superficie_prod_rdto_pb[[#This Row],[Año agrícola]],Codigo_año[],2,0)</f>
        <v>2012</v>
      </c>
      <c r="B108" s="8">
        <f>+VLOOKUP(Superficie_prod_rdto_pb[[#This Row],[Año agrícola]],Codigo_año[],3,0)</f>
        <v>2013</v>
      </c>
      <c r="C108" s="4">
        <f>+VLOOKUP(Superficie_prod_rdto_pb[[#This Row],[Región]],Códigos!$A$2:$B$24,2,0)</f>
        <v>9</v>
      </c>
      <c r="D108" s="4" t="s">
        <v>67</v>
      </c>
      <c r="E108" s="4" t="s">
        <v>55</v>
      </c>
      <c r="F108" s="4">
        <v>14459</v>
      </c>
      <c r="G108" s="4">
        <v>314581.74984666158</v>
      </c>
      <c r="H108" s="4">
        <v>21.756812355395361</v>
      </c>
    </row>
    <row r="109" spans="1:8" x14ac:dyDescent="0.35">
      <c r="A109" s="8">
        <f>+VLOOKUP(Superficie_prod_rdto_pb[[#This Row],[Año agrícola]],Codigo_año[],2,0)</f>
        <v>2012</v>
      </c>
      <c r="B109" s="8">
        <f>+VLOOKUP(Superficie_prod_rdto_pb[[#This Row],[Año agrícola]],Codigo_año[],3,0)</f>
        <v>2013</v>
      </c>
      <c r="C109" s="4">
        <f>+VLOOKUP(Superficie_prod_rdto_pb[[#This Row],[Región]],Códigos!$A$2:$B$24,2,0)</f>
        <v>14</v>
      </c>
      <c r="D109" s="4" t="s">
        <v>67</v>
      </c>
      <c r="E109" s="4" t="s">
        <v>56</v>
      </c>
      <c r="F109" s="4">
        <v>3334</v>
      </c>
      <c r="G109" s="4">
        <v>76034.57195077253</v>
      </c>
      <c r="H109" s="4">
        <v>22.805810423147129</v>
      </c>
    </row>
    <row r="110" spans="1:8" x14ac:dyDescent="0.35">
      <c r="A110" s="8">
        <f>+VLOOKUP(Superficie_prod_rdto_pb[[#This Row],[Año agrícola]],Codigo_año[],2,0)</f>
        <v>2012</v>
      </c>
      <c r="B110" s="8">
        <f>+VLOOKUP(Superficie_prod_rdto_pb[[#This Row],[Año agrícola]],Codigo_año[],3,0)</f>
        <v>2013</v>
      </c>
      <c r="C110" s="4">
        <f>+VLOOKUP(Superficie_prod_rdto_pb[[#This Row],[Región]],Códigos!$A$2:$B$24,2,0)</f>
        <v>10</v>
      </c>
      <c r="D110" s="4" t="s">
        <v>67</v>
      </c>
      <c r="E110" s="4" t="s">
        <v>57</v>
      </c>
      <c r="F110" s="4">
        <v>10012</v>
      </c>
      <c r="G110" s="4">
        <v>340220.209903059</v>
      </c>
      <c r="H110" s="4">
        <v>33.981243498108171</v>
      </c>
    </row>
    <row r="111" spans="1:8" x14ac:dyDescent="0.35">
      <c r="A111" s="8">
        <f>+VLOOKUP(Superficie_prod_rdto_pb[[#This Row],[Año agrícola]],Codigo_año[],2,0)</f>
        <v>2012</v>
      </c>
      <c r="B111" s="8">
        <f>+VLOOKUP(Superficie_prod_rdto_pb[[#This Row],[Año agrícola]],Codigo_año[],3,0)</f>
        <v>2013</v>
      </c>
      <c r="C111" s="4">
        <f>+VLOOKUP(Superficie_prod_rdto_pb[[#This Row],[Región]],Códigos!$A$2:$B$24,2,0)</f>
        <v>99</v>
      </c>
      <c r="D111" s="4" t="s">
        <v>67</v>
      </c>
      <c r="E111" s="4" t="s">
        <v>58</v>
      </c>
      <c r="F111" s="4">
        <v>687</v>
      </c>
      <c r="G111" s="4">
        <v>6365.9</v>
      </c>
      <c r="H111" s="4">
        <v>9.1199999999999992</v>
      </c>
    </row>
    <row r="112" spans="1:8" x14ac:dyDescent="0.35">
      <c r="A112" s="8">
        <f>+VLOOKUP(Superficie_prod_rdto_pb[[#This Row],[Año agrícola]],Codigo_año[],2,0)</f>
        <v>2013</v>
      </c>
      <c r="B112" s="8">
        <f>+VLOOKUP(Superficie_prod_rdto_pb[[#This Row],[Año agrícola]],Codigo_año[],3,0)</f>
        <v>2014</v>
      </c>
      <c r="C112" s="4">
        <f>+VLOOKUP(Superficie_prod_rdto_pb[[#This Row],[Región]],Códigos!$A$2:$B$24,2,0)</f>
        <v>4</v>
      </c>
      <c r="D112" s="4" t="s">
        <v>68</v>
      </c>
      <c r="E112" s="4" t="s">
        <v>47</v>
      </c>
      <c r="F112" s="4">
        <v>2197</v>
      </c>
      <c r="G112" s="4">
        <v>47235.5</v>
      </c>
      <c r="H112" s="4">
        <v>21.5</v>
      </c>
    </row>
    <row r="113" spans="1:8" x14ac:dyDescent="0.35">
      <c r="A113" s="8">
        <f>+VLOOKUP(Superficie_prod_rdto_pb[[#This Row],[Año agrícola]],Codigo_año[],2,0)</f>
        <v>2013</v>
      </c>
      <c r="B113" s="8">
        <f>+VLOOKUP(Superficie_prod_rdto_pb[[#This Row],[Año agrícola]],Codigo_año[],3,0)</f>
        <v>2014</v>
      </c>
      <c r="C113" s="4">
        <f>+VLOOKUP(Superficie_prod_rdto_pb[[#This Row],[Región]],Códigos!$A$2:$B$24,2,0)</f>
        <v>5</v>
      </c>
      <c r="D113" s="4" t="s">
        <v>68</v>
      </c>
      <c r="E113" s="4" t="s">
        <v>48</v>
      </c>
      <c r="F113" s="4">
        <v>1480</v>
      </c>
      <c r="G113" s="4">
        <v>18070.8</v>
      </c>
      <c r="H113" s="4">
        <v>12.209999999999999</v>
      </c>
    </row>
    <row r="114" spans="1:8" x14ac:dyDescent="0.35">
      <c r="A114" s="8">
        <f>+VLOOKUP(Superficie_prod_rdto_pb[[#This Row],[Año agrícola]],Codigo_año[],2,0)</f>
        <v>2013</v>
      </c>
      <c r="B114" s="8">
        <f>+VLOOKUP(Superficie_prod_rdto_pb[[#This Row],[Año agrícola]],Codigo_año[],3,0)</f>
        <v>2014</v>
      </c>
      <c r="C114" s="4">
        <f>+VLOOKUP(Superficie_prod_rdto_pb[[#This Row],[Región]],Códigos!$A$2:$B$24,2,0)</f>
        <v>13</v>
      </c>
      <c r="D114" s="4" t="s">
        <v>68</v>
      </c>
      <c r="E114" s="4" t="s">
        <v>49</v>
      </c>
      <c r="F114" s="4">
        <v>3299</v>
      </c>
      <c r="G114" s="4">
        <v>77889.39</v>
      </c>
      <c r="H114" s="4">
        <v>23.61</v>
      </c>
    </row>
    <row r="115" spans="1:8" x14ac:dyDescent="0.35">
      <c r="A115" s="8">
        <f>+VLOOKUP(Superficie_prod_rdto_pb[[#This Row],[Año agrícola]],Codigo_año[],2,0)</f>
        <v>2013</v>
      </c>
      <c r="B115" s="8">
        <f>+VLOOKUP(Superficie_prod_rdto_pb[[#This Row],[Año agrícola]],Codigo_año[],3,0)</f>
        <v>2014</v>
      </c>
      <c r="C115" s="4">
        <f>+VLOOKUP(Superficie_prod_rdto_pb[[#This Row],[Región]],Códigos!$A$2:$B$24,2,0)</f>
        <v>6</v>
      </c>
      <c r="D115" s="4" t="s">
        <v>68</v>
      </c>
      <c r="E115" s="4" t="s">
        <v>50</v>
      </c>
      <c r="F115" s="4">
        <v>1394</v>
      </c>
      <c r="G115" s="4">
        <v>17620.16</v>
      </c>
      <c r="H115" s="4">
        <v>12.64</v>
      </c>
    </row>
    <row r="116" spans="1:8" x14ac:dyDescent="0.35">
      <c r="A116" s="8">
        <f>+VLOOKUP(Superficie_prod_rdto_pb[[#This Row],[Año agrícola]],Codigo_año[],2,0)</f>
        <v>2013</v>
      </c>
      <c r="B116" s="8">
        <f>+VLOOKUP(Superficie_prod_rdto_pb[[#This Row],[Año agrícola]],Codigo_año[],3,0)</f>
        <v>2014</v>
      </c>
      <c r="C116" s="4">
        <f>+VLOOKUP(Superficie_prod_rdto_pb[[#This Row],[Región]],Códigos!$A$2:$B$24,2,0)</f>
        <v>7</v>
      </c>
      <c r="D116" s="4" t="s">
        <v>68</v>
      </c>
      <c r="E116" s="4" t="s">
        <v>51</v>
      </c>
      <c r="F116" s="4">
        <v>3557</v>
      </c>
      <c r="G116" s="4">
        <v>45494.03</v>
      </c>
      <c r="H116" s="4">
        <v>12.79</v>
      </c>
    </row>
    <row r="117" spans="1:8" x14ac:dyDescent="0.35">
      <c r="A117" s="8">
        <f>+VLOOKUP(Superficie_prod_rdto_pb[[#This Row],[Año agrícola]],Codigo_año[],2,0)</f>
        <v>2013</v>
      </c>
      <c r="B117" s="8">
        <f>+VLOOKUP(Superficie_prod_rdto_pb[[#This Row],[Año agrícola]],Codigo_año[],3,0)</f>
        <v>2014</v>
      </c>
      <c r="C117" s="4">
        <f>+VLOOKUP(Superficie_prod_rdto_pb[[#This Row],[Región]],Códigos!$A$2:$B$24,2,0)</f>
        <v>16</v>
      </c>
      <c r="D117" s="4" t="s">
        <v>68</v>
      </c>
      <c r="E117" s="4" t="s">
        <v>52</v>
      </c>
      <c r="F117" s="4" t="s">
        <v>53</v>
      </c>
      <c r="G117" s="4" t="s">
        <v>53</v>
      </c>
      <c r="H117" s="4" t="s">
        <v>53</v>
      </c>
    </row>
    <row r="118" spans="1:8" x14ac:dyDescent="0.35">
      <c r="A118" s="8">
        <f>+VLOOKUP(Superficie_prod_rdto_pb[[#This Row],[Año agrícola]],Codigo_año[],2,0)</f>
        <v>2013</v>
      </c>
      <c r="B118" s="8">
        <f>+VLOOKUP(Superficie_prod_rdto_pb[[#This Row],[Año agrícola]],Codigo_año[],3,0)</f>
        <v>2014</v>
      </c>
      <c r="C118" s="4">
        <f>+VLOOKUP(Superficie_prod_rdto_pb[[#This Row],[Región]],Códigos!$A$2:$B$24,2,0)</f>
        <v>8</v>
      </c>
      <c r="D118" s="4" t="s">
        <v>68</v>
      </c>
      <c r="E118" s="4" t="s">
        <v>54</v>
      </c>
      <c r="F118" s="4">
        <v>8532</v>
      </c>
      <c r="G118" s="4">
        <v>131819.4</v>
      </c>
      <c r="H118" s="4">
        <v>15.45</v>
      </c>
    </row>
    <row r="119" spans="1:8" x14ac:dyDescent="0.35">
      <c r="A119" s="8">
        <f>+VLOOKUP(Superficie_prod_rdto_pb[[#This Row],[Año agrícola]],Codigo_año[],2,0)</f>
        <v>2013</v>
      </c>
      <c r="B119" s="8">
        <f>+VLOOKUP(Superficie_prod_rdto_pb[[#This Row],[Año agrícola]],Codigo_año[],3,0)</f>
        <v>2014</v>
      </c>
      <c r="C119" s="4">
        <f>+VLOOKUP(Superficie_prod_rdto_pb[[#This Row],[Región]],Códigos!$A$2:$B$24,2,0)</f>
        <v>9</v>
      </c>
      <c r="D119" s="4" t="s">
        <v>68</v>
      </c>
      <c r="E119" s="4" t="s">
        <v>55</v>
      </c>
      <c r="F119" s="4">
        <v>13054</v>
      </c>
      <c r="G119" s="4">
        <v>272045.36</v>
      </c>
      <c r="H119" s="4">
        <v>20.84</v>
      </c>
    </row>
    <row r="120" spans="1:8" x14ac:dyDescent="0.35">
      <c r="A120" s="8">
        <f>+VLOOKUP(Superficie_prod_rdto_pb[[#This Row],[Año agrícola]],Codigo_año[],2,0)</f>
        <v>2013</v>
      </c>
      <c r="B120" s="8">
        <f>+VLOOKUP(Superficie_prod_rdto_pb[[#This Row],[Año agrícola]],Codigo_año[],3,0)</f>
        <v>2014</v>
      </c>
      <c r="C120" s="4">
        <f>+VLOOKUP(Superficie_prod_rdto_pb[[#This Row],[Región]],Códigos!$A$2:$B$24,2,0)</f>
        <v>14</v>
      </c>
      <c r="D120" s="4" t="s">
        <v>68</v>
      </c>
      <c r="E120" s="4" t="s">
        <v>56</v>
      </c>
      <c r="F120" s="4">
        <v>4007</v>
      </c>
      <c r="G120" s="4">
        <v>100735.98000000001</v>
      </c>
      <c r="H120" s="4">
        <v>25.14</v>
      </c>
    </row>
    <row r="121" spans="1:8" x14ac:dyDescent="0.35">
      <c r="A121" s="8">
        <f>+VLOOKUP(Superficie_prod_rdto_pb[[#This Row],[Año agrícola]],Codigo_año[],2,0)</f>
        <v>2013</v>
      </c>
      <c r="B121" s="8">
        <f>+VLOOKUP(Superficie_prod_rdto_pb[[#This Row],[Año agrícola]],Codigo_año[],3,0)</f>
        <v>2014</v>
      </c>
      <c r="C121" s="4">
        <f>+VLOOKUP(Superficie_prod_rdto_pb[[#This Row],[Región]],Códigos!$A$2:$B$24,2,0)</f>
        <v>10</v>
      </c>
      <c r="D121" s="4" t="s">
        <v>68</v>
      </c>
      <c r="E121" s="4" t="s">
        <v>57</v>
      </c>
      <c r="F121" s="4">
        <v>10758</v>
      </c>
      <c r="G121" s="4">
        <v>344148.42000000004</v>
      </c>
      <c r="H121" s="4">
        <v>31.990000000000002</v>
      </c>
    </row>
    <row r="122" spans="1:8" x14ac:dyDescent="0.35">
      <c r="A122" s="8">
        <f>+VLOOKUP(Superficie_prod_rdto_pb[[#This Row],[Año agrícola]],Codigo_año[],2,0)</f>
        <v>2013</v>
      </c>
      <c r="B122" s="8">
        <f>+VLOOKUP(Superficie_prod_rdto_pb[[#This Row],[Año agrícola]],Codigo_año[],3,0)</f>
        <v>2014</v>
      </c>
      <c r="C122" s="4">
        <f>+VLOOKUP(Superficie_prod_rdto_pb[[#This Row],[Región]],Códigos!$A$2:$B$24,2,0)</f>
        <v>99</v>
      </c>
      <c r="D122" s="4" t="s">
        <v>68</v>
      </c>
      <c r="E122" s="4" t="s">
        <v>58</v>
      </c>
      <c r="F122" s="4">
        <v>687</v>
      </c>
      <c r="G122" s="4">
        <v>6265.44</v>
      </c>
      <c r="H122" s="4">
        <v>9.1206695778748177</v>
      </c>
    </row>
    <row r="123" spans="1:8" x14ac:dyDescent="0.35">
      <c r="A123" s="8">
        <f>+VLOOKUP(Superficie_prod_rdto_pb[[#This Row],[Año agrícola]],Codigo_año[],2,0)</f>
        <v>2014</v>
      </c>
      <c r="B123" s="8">
        <f>+VLOOKUP(Superficie_prod_rdto_pb[[#This Row],[Año agrícola]],Codigo_año[],3,0)</f>
        <v>2015</v>
      </c>
      <c r="C123" s="4">
        <f>+VLOOKUP(Superficie_prod_rdto_pb[[#This Row],[Región]],Códigos!$A$2:$B$24,2,0)</f>
        <v>4</v>
      </c>
      <c r="D123" s="4" t="s">
        <v>69</v>
      </c>
      <c r="E123" s="4" t="s">
        <v>47</v>
      </c>
      <c r="F123" s="4">
        <v>1874.8517657009927</v>
      </c>
      <c r="G123" s="4">
        <v>43406.3</v>
      </c>
      <c r="H123" s="4">
        <v>23.15</v>
      </c>
    </row>
    <row r="124" spans="1:8" x14ac:dyDescent="0.35">
      <c r="A124" s="8">
        <f>+VLOOKUP(Superficie_prod_rdto_pb[[#This Row],[Año agrícola]],Codigo_año[],2,0)</f>
        <v>2014</v>
      </c>
      <c r="B124" s="8">
        <f>+VLOOKUP(Superficie_prod_rdto_pb[[#This Row],[Año agrícola]],Codigo_año[],3,0)</f>
        <v>2015</v>
      </c>
      <c r="C124" s="4">
        <f>+VLOOKUP(Superficie_prod_rdto_pb[[#This Row],[Región]],Códigos!$A$2:$B$24,2,0)</f>
        <v>5</v>
      </c>
      <c r="D124" s="4" t="s">
        <v>69</v>
      </c>
      <c r="E124" s="4" t="s">
        <v>48</v>
      </c>
      <c r="F124" s="4">
        <v>1451.3199862357419</v>
      </c>
      <c r="G124" s="4">
        <v>21881.1</v>
      </c>
      <c r="H124" s="4">
        <v>15.08</v>
      </c>
    </row>
    <row r="125" spans="1:8" x14ac:dyDescent="0.35">
      <c r="A125" s="8">
        <f>+VLOOKUP(Superficie_prod_rdto_pb[[#This Row],[Año agrícola]],Codigo_año[],2,0)</f>
        <v>2014</v>
      </c>
      <c r="B125" s="8">
        <f>+VLOOKUP(Superficie_prod_rdto_pb[[#This Row],[Año agrícola]],Codigo_año[],3,0)</f>
        <v>2015</v>
      </c>
      <c r="C125" s="4">
        <f>+VLOOKUP(Superficie_prod_rdto_pb[[#This Row],[Región]],Códigos!$A$2:$B$24,2,0)</f>
        <v>13</v>
      </c>
      <c r="D125" s="4" t="s">
        <v>69</v>
      </c>
      <c r="E125" s="4" t="s">
        <v>49</v>
      </c>
      <c r="F125" s="4">
        <v>4939.8094869007145</v>
      </c>
      <c r="G125" s="4">
        <v>112928.4</v>
      </c>
      <c r="H125" s="4">
        <v>22.86</v>
      </c>
    </row>
    <row r="126" spans="1:8" x14ac:dyDescent="0.35">
      <c r="A126" s="8">
        <f>+VLOOKUP(Superficie_prod_rdto_pb[[#This Row],[Año agrícola]],Codigo_año[],2,0)</f>
        <v>2014</v>
      </c>
      <c r="B126" s="8">
        <f>+VLOOKUP(Superficie_prod_rdto_pb[[#This Row],[Año agrícola]],Codigo_año[],3,0)</f>
        <v>2015</v>
      </c>
      <c r="C126" s="4">
        <f>+VLOOKUP(Superficie_prod_rdto_pb[[#This Row],[Región]],Códigos!$A$2:$B$24,2,0)</f>
        <v>6</v>
      </c>
      <c r="D126" s="4" t="s">
        <v>69</v>
      </c>
      <c r="E126" s="4" t="s">
        <v>50</v>
      </c>
      <c r="F126" s="4">
        <v>2047.8950515475051</v>
      </c>
      <c r="G126" s="4">
        <v>33402.9</v>
      </c>
      <c r="H126" s="4">
        <v>16.309999999999999</v>
      </c>
    </row>
    <row r="127" spans="1:8" x14ac:dyDescent="0.35">
      <c r="A127" s="8">
        <f>+VLOOKUP(Superficie_prod_rdto_pb[[#This Row],[Año agrícola]],Codigo_año[],2,0)</f>
        <v>2014</v>
      </c>
      <c r="B127" s="8">
        <f>+VLOOKUP(Superficie_prod_rdto_pb[[#This Row],[Año agrícola]],Codigo_año[],3,0)</f>
        <v>2015</v>
      </c>
      <c r="C127" s="4">
        <f>+VLOOKUP(Superficie_prod_rdto_pb[[#This Row],[Región]],Códigos!$A$2:$B$24,2,0)</f>
        <v>7</v>
      </c>
      <c r="D127" s="4" t="s">
        <v>69</v>
      </c>
      <c r="E127" s="4" t="s">
        <v>51</v>
      </c>
      <c r="F127" s="4">
        <v>3593.5396570323278</v>
      </c>
      <c r="G127" s="4">
        <v>59085.4</v>
      </c>
      <c r="H127" s="4">
        <v>16.440000000000001</v>
      </c>
    </row>
    <row r="128" spans="1:8" x14ac:dyDescent="0.35">
      <c r="A128" s="8">
        <f>+VLOOKUP(Superficie_prod_rdto_pb[[#This Row],[Año agrícola]],Codigo_año[],2,0)</f>
        <v>2014</v>
      </c>
      <c r="B128" s="8">
        <f>+VLOOKUP(Superficie_prod_rdto_pb[[#This Row],[Año agrícola]],Codigo_año[],3,0)</f>
        <v>2015</v>
      </c>
      <c r="C128" s="4">
        <f>+VLOOKUP(Superficie_prod_rdto_pb[[#This Row],[Región]],Códigos!$A$2:$B$24,2,0)</f>
        <v>16</v>
      </c>
      <c r="D128" s="4" t="s">
        <v>69</v>
      </c>
      <c r="E128" s="4" t="s">
        <v>52</v>
      </c>
      <c r="F128" s="4" t="s">
        <v>53</v>
      </c>
      <c r="G128" s="4" t="s">
        <v>53</v>
      </c>
      <c r="H128" s="4" t="s">
        <v>53</v>
      </c>
    </row>
    <row r="129" spans="1:8" x14ac:dyDescent="0.35">
      <c r="A129" s="8">
        <f>+VLOOKUP(Superficie_prod_rdto_pb[[#This Row],[Año agrícola]],Codigo_año[],2,0)</f>
        <v>2014</v>
      </c>
      <c r="B129" s="8">
        <f>+VLOOKUP(Superficie_prod_rdto_pb[[#This Row],[Año agrícola]],Codigo_año[],3,0)</f>
        <v>2015</v>
      </c>
      <c r="C129" s="4">
        <f>+VLOOKUP(Superficie_prod_rdto_pb[[#This Row],[Región]],Códigos!$A$2:$B$24,2,0)</f>
        <v>8</v>
      </c>
      <c r="D129" s="4" t="s">
        <v>69</v>
      </c>
      <c r="E129" s="4" t="s">
        <v>54</v>
      </c>
      <c r="F129" s="4">
        <v>8685.4599664461075</v>
      </c>
      <c r="G129" s="4">
        <v>137049.29999999999</v>
      </c>
      <c r="H129" s="4">
        <v>15.78</v>
      </c>
    </row>
    <row r="130" spans="1:8" x14ac:dyDescent="0.35">
      <c r="A130" s="8">
        <f>+VLOOKUP(Superficie_prod_rdto_pb[[#This Row],[Año agrícola]],Codigo_año[],2,0)</f>
        <v>2014</v>
      </c>
      <c r="B130" s="8">
        <f>+VLOOKUP(Superficie_prod_rdto_pb[[#This Row],[Año agrícola]],Codigo_año[],3,0)</f>
        <v>2015</v>
      </c>
      <c r="C130" s="4">
        <f>+VLOOKUP(Superficie_prod_rdto_pb[[#This Row],[Región]],Códigos!$A$2:$B$24,2,0)</f>
        <v>9</v>
      </c>
      <c r="D130" s="4" t="s">
        <v>69</v>
      </c>
      <c r="E130" s="4" t="s">
        <v>55</v>
      </c>
      <c r="F130" s="4">
        <v>16788.425585779605</v>
      </c>
      <c r="G130" s="4">
        <v>305709.5</v>
      </c>
      <c r="H130" s="4">
        <v>18.21</v>
      </c>
    </row>
    <row r="131" spans="1:8" x14ac:dyDescent="0.35">
      <c r="A131" s="8">
        <f>+VLOOKUP(Superficie_prod_rdto_pb[[#This Row],[Año agrícola]],Codigo_año[],2,0)</f>
        <v>2014</v>
      </c>
      <c r="B131" s="8">
        <f>+VLOOKUP(Superficie_prod_rdto_pb[[#This Row],[Año agrícola]],Codigo_año[],3,0)</f>
        <v>2015</v>
      </c>
      <c r="C131" s="4">
        <f>+VLOOKUP(Superficie_prod_rdto_pb[[#This Row],[Región]],Códigos!$A$2:$B$24,2,0)</f>
        <v>14</v>
      </c>
      <c r="D131" s="4" t="s">
        <v>69</v>
      </c>
      <c r="E131" s="4" t="s">
        <v>56</v>
      </c>
      <c r="F131" s="4">
        <v>3490.6066401256444</v>
      </c>
      <c r="G131" s="4">
        <v>62139.8</v>
      </c>
      <c r="H131" s="4">
        <v>17.8</v>
      </c>
    </row>
    <row r="132" spans="1:8" x14ac:dyDescent="0.35">
      <c r="A132" s="8">
        <f>+VLOOKUP(Superficie_prod_rdto_pb[[#This Row],[Año agrícola]],Codigo_año[],2,0)</f>
        <v>2014</v>
      </c>
      <c r="B132" s="8">
        <f>+VLOOKUP(Superficie_prod_rdto_pb[[#This Row],[Año agrícola]],Codigo_año[],3,0)</f>
        <v>2015</v>
      </c>
      <c r="C132" s="4">
        <f>+VLOOKUP(Superficie_prod_rdto_pb[[#This Row],[Región]],Códigos!$A$2:$B$24,2,0)</f>
        <v>10</v>
      </c>
      <c r="D132" s="4" t="s">
        <v>69</v>
      </c>
      <c r="E132" s="4" t="s">
        <v>57</v>
      </c>
      <c r="F132" s="4">
        <v>6967.4298276406953</v>
      </c>
      <c r="G132" s="4">
        <v>178633.9</v>
      </c>
      <c r="H132" s="4">
        <v>25.64</v>
      </c>
    </row>
    <row r="133" spans="1:8" x14ac:dyDescent="0.35">
      <c r="A133" s="8">
        <f>+VLOOKUP(Superficie_prod_rdto_pb[[#This Row],[Año agrícola]],Codigo_año[],2,0)</f>
        <v>2014</v>
      </c>
      <c r="B133" s="8">
        <f>+VLOOKUP(Superficie_prod_rdto_pb[[#This Row],[Año agrícola]],Codigo_año[],3,0)</f>
        <v>2015</v>
      </c>
      <c r="C133" s="4">
        <f>+VLOOKUP(Superficie_prod_rdto_pb[[#This Row],[Región]],Códigos!$A$2:$B$24,2,0)</f>
        <v>99</v>
      </c>
      <c r="D133" s="4" t="s">
        <v>69</v>
      </c>
      <c r="E133" s="4" t="s">
        <v>58</v>
      </c>
      <c r="F133" s="4">
        <v>687</v>
      </c>
      <c r="G133" s="4">
        <v>6265.44</v>
      </c>
      <c r="H133" s="4">
        <v>9.1199999999999992</v>
      </c>
    </row>
    <row r="134" spans="1:8" x14ac:dyDescent="0.35">
      <c r="A134" s="8">
        <f>+VLOOKUP(Superficie_prod_rdto_pb[[#This Row],[Año agrícola]],Codigo_año[],2,0)</f>
        <v>2015</v>
      </c>
      <c r="B134" s="8">
        <f>+VLOOKUP(Superficie_prod_rdto_pb[[#This Row],[Año agrícola]],Codigo_año[],3,0)</f>
        <v>2016</v>
      </c>
      <c r="C134" s="4">
        <f>+VLOOKUP(Superficie_prod_rdto_pb[[#This Row],[Región]],Códigos!$A$2:$B$24,2,0)</f>
        <v>4</v>
      </c>
      <c r="D134" s="4" t="s">
        <v>70</v>
      </c>
      <c r="E134" s="4" t="s">
        <v>47</v>
      </c>
      <c r="F134" s="4">
        <v>2244</v>
      </c>
      <c r="G134" s="4">
        <v>54372.1</v>
      </c>
      <c r="H134" s="4">
        <v>24.23</v>
      </c>
    </row>
    <row r="135" spans="1:8" x14ac:dyDescent="0.35">
      <c r="A135" s="8">
        <f>+VLOOKUP(Superficie_prod_rdto_pb[[#This Row],[Año agrícola]],Codigo_año[],2,0)</f>
        <v>2015</v>
      </c>
      <c r="B135" s="8">
        <f>+VLOOKUP(Superficie_prod_rdto_pb[[#This Row],[Año agrícola]],Codigo_año[],3,0)</f>
        <v>2016</v>
      </c>
      <c r="C135" s="4">
        <f>+VLOOKUP(Superficie_prod_rdto_pb[[#This Row],[Región]],Códigos!$A$2:$B$24,2,0)</f>
        <v>5</v>
      </c>
      <c r="D135" s="4" t="s">
        <v>70</v>
      </c>
      <c r="E135" s="4" t="s">
        <v>48</v>
      </c>
      <c r="F135" s="4">
        <v>776</v>
      </c>
      <c r="G135" s="4">
        <v>13820.6</v>
      </c>
      <c r="H135" s="4">
        <v>17.809999999999999</v>
      </c>
    </row>
    <row r="136" spans="1:8" x14ac:dyDescent="0.35">
      <c r="A136" s="8">
        <f>+VLOOKUP(Superficie_prod_rdto_pb[[#This Row],[Año agrícola]],Codigo_año[],2,0)</f>
        <v>2015</v>
      </c>
      <c r="B136" s="8">
        <f>+VLOOKUP(Superficie_prod_rdto_pb[[#This Row],[Año agrícola]],Codigo_año[],3,0)</f>
        <v>2016</v>
      </c>
      <c r="C136" s="4">
        <f>+VLOOKUP(Superficie_prod_rdto_pb[[#This Row],[Región]],Códigos!$A$2:$B$24,2,0)</f>
        <v>13</v>
      </c>
      <c r="D136" s="4" t="s">
        <v>70</v>
      </c>
      <c r="E136" s="4" t="s">
        <v>49</v>
      </c>
      <c r="F136" s="4">
        <v>4449</v>
      </c>
      <c r="G136" s="4">
        <v>76522.8</v>
      </c>
      <c r="H136" s="4">
        <v>17.2</v>
      </c>
    </row>
    <row r="137" spans="1:8" x14ac:dyDescent="0.35">
      <c r="A137" s="8">
        <f>+VLOOKUP(Superficie_prod_rdto_pb[[#This Row],[Año agrícola]],Codigo_año[],2,0)</f>
        <v>2015</v>
      </c>
      <c r="B137" s="8">
        <f>+VLOOKUP(Superficie_prod_rdto_pb[[#This Row],[Año agrícola]],Codigo_año[],3,0)</f>
        <v>2016</v>
      </c>
      <c r="C137" s="4">
        <f>+VLOOKUP(Superficie_prod_rdto_pb[[#This Row],[Región]],Códigos!$A$2:$B$24,2,0)</f>
        <v>6</v>
      </c>
      <c r="D137" s="4" t="s">
        <v>70</v>
      </c>
      <c r="E137" s="4" t="s">
        <v>50</v>
      </c>
      <c r="F137" s="4">
        <v>2251</v>
      </c>
      <c r="G137" s="4">
        <v>30906.2</v>
      </c>
      <c r="H137" s="4">
        <v>13.73</v>
      </c>
    </row>
    <row r="138" spans="1:8" x14ac:dyDescent="0.35">
      <c r="A138" s="8">
        <f>+VLOOKUP(Superficie_prod_rdto_pb[[#This Row],[Año agrícola]],Codigo_año[],2,0)</f>
        <v>2015</v>
      </c>
      <c r="B138" s="8">
        <f>+VLOOKUP(Superficie_prod_rdto_pb[[#This Row],[Año agrícola]],Codigo_año[],3,0)</f>
        <v>2016</v>
      </c>
      <c r="C138" s="4">
        <f>+VLOOKUP(Superficie_prod_rdto_pb[[#This Row],[Región]],Códigos!$A$2:$B$24,2,0)</f>
        <v>7</v>
      </c>
      <c r="D138" s="4" t="s">
        <v>70</v>
      </c>
      <c r="E138" s="4" t="s">
        <v>51</v>
      </c>
      <c r="F138" s="4">
        <v>5243</v>
      </c>
      <c r="G138" s="4">
        <v>88711.6</v>
      </c>
      <c r="H138" s="4">
        <v>16.919999999999998</v>
      </c>
    </row>
    <row r="139" spans="1:8" x14ac:dyDescent="0.35">
      <c r="A139" s="8">
        <f>+VLOOKUP(Superficie_prod_rdto_pb[[#This Row],[Año agrícola]],Codigo_año[],2,0)</f>
        <v>2015</v>
      </c>
      <c r="B139" s="8">
        <f>+VLOOKUP(Superficie_prod_rdto_pb[[#This Row],[Año agrícola]],Codigo_año[],3,0)</f>
        <v>2016</v>
      </c>
      <c r="C139" s="4">
        <f>+VLOOKUP(Superficie_prod_rdto_pb[[#This Row],[Región]],Códigos!$A$2:$B$24,2,0)</f>
        <v>16</v>
      </c>
      <c r="D139" s="4" t="s">
        <v>70</v>
      </c>
      <c r="E139" s="4" t="s">
        <v>52</v>
      </c>
      <c r="F139" s="4" t="s">
        <v>53</v>
      </c>
      <c r="G139" s="4" t="s">
        <v>53</v>
      </c>
      <c r="H139" s="4" t="s">
        <v>53</v>
      </c>
    </row>
    <row r="140" spans="1:8" x14ac:dyDescent="0.35">
      <c r="A140" s="8">
        <f>+VLOOKUP(Superficie_prod_rdto_pb[[#This Row],[Año agrícola]],Codigo_año[],2,0)</f>
        <v>2015</v>
      </c>
      <c r="B140" s="8">
        <f>+VLOOKUP(Superficie_prod_rdto_pb[[#This Row],[Año agrícola]],Codigo_año[],3,0)</f>
        <v>2016</v>
      </c>
      <c r="C140" s="4">
        <f>+VLOOKUP(Superficie_prod_rdto_pb[[#This Row],[Región]],Códigos!$A$2:$B$24,2,0)</f>
        <v>8</v>
      </c>
      <c r="D140" s="4" t="s">
        <v>70</v>
      </c>
      <c r="E140" s="4" t="s">
        <v>54</v>
      </c>
      <c r="F140" s="4">
        <v>8946</v>
      </c>
      <c r="G140" s="4">
        <v>132490.29999999999</v>
      </c>
      <c r="H140" s="4">
        <v>14.809999999999999</v>
      </c>
    </row>
    <row r="141" spans="1:8" x14ac:dyDescent="0.35">
      <c r="A141" s="8">
        <f>+VLOOKUP(Superficie_prod_rdto_pb[[#This Row],[Año agrícola]],Codigo_año[],2,0)</f>
        <v>2015</v>
      </c>
      <c r="B141" s="8">
        <f>+VLOOKUP(Superficie_prod_rdto_pb[[#This Row],[Año agrícola]],Codigo_año[],3,0)</f>
        <v>2016</v>
      </c>
      <c r="C141" s="4">
        <f>+VLOOKUP(Superficie_prod_rdto_pb[[#This Row],[Región]],Códigos!$A$2:$B$24,2,0)</f>
        <v>9</v>
      </c>
      <c r="D141" s="4" t="s">
        <v>70</v>
      </c>
      <c r="E141" s="4" t="s">
        <v>55</v>
      </c>
      <c r="F141" s="4">
        <v>14976</v>
      </c>
      <c r="G141" s="4">
        <v>338757.1</v>
      </c>
      <c r="H141" s="4">
        <v>22.619999999999997</v>
      </c>
    </row>
    <row r="142" spans="1:8" x14ac:dyDescent="0.35">
      <c r="A142" s="8">
        <f>+VLOOKUP(Superficie_prod_rdto_pb[[#This Row],[Año agrícola]],Codigo_año[],2,0)</f>
        <v>2015</v>
      </c>
      <c r="B142" s="8">
        <f>+VLOOKUP(Superficie_prod_rdto_pb[[#This Row],[Año agrícola]],Codigo_año[],3,0)</f>
        <v>2016</v>
      </c>
      <c r="C142" s="4">
        <f>+VLOOKUP(Superficie_prod_rdto_pb[[#This Row],[Región]],Códigos!$A$2:$B$24,2,0)</f>
        <v>14</v>
      </c>
      <c r="D142" s="4" t="s">
        <v>70</v>
      </c>
      <c r="E142" s="4" t="s">
        <v>56</v>
      </c>
      <c r="F142" s="4">
        <v>3369</v>
      </c>
      <c r="G142" s="4">
        <v>74118</v>
      </c>
      <c r="H142" s="4">
        <v>22</v>
      </c>
    </row>
    <row r="143" spans="1:8" x14ac:dyDescent="0.35">
      <c r="A143" s="8">
        <f>+VLOOKUP(Superficie_prod_rdto_pb[[#This Row],[Año agrícola]],Codigo_año[],2,0)</f>
        <v>2015</v>
      </c>
      <c r="B143" s="8">
        <f>+VLOOKUP(Superficie_prod_rdto_pb[[#This Row],[Año agrícola]],Codigo_año[],3,0)</f>
        <v>2016</v>
      </c>
      <c r="C143" s="4">
        <f>+VLOOKUP(Superficie_prod_rdto_pb[[#This Row],[Región]],Códigos!$A$2:$B$24,2,0)</f>
        <v>10</v>
      </c>
      <c r="D143" s="4" t="s">
        <v>70</v>
      </c>
      <c r="E143" s="4" t="s">
        <v>57</v>
      </c>
      <c r="F143" s="4">
        <v>10544</v>
      </c>
      <c r="G143" s="4">
        <v>350060.79999999999</v>
      </c>
      <c r="H143" s="4">
        <v>33.200000000000003</v>
      </c>
    </row>
    <row r="144" spans="1:8" x14ac:dyDescent="0.35">
      <c r="A144" s="8">
        <f>+VLOOKUP(Superficie_prod_rdto_pb[[#This Row],[Año agrícola]],Codigo_año[],2,0)</f>
        <v>2015</v>
      </c>
      <c r="B144" s="8">
        <f>+VLOOKUP(Superficie_prod_rdto_pb[[#This Row],[Año agrícola]],Codigo_año[],3,0)</f>
        <v>2016</v>
      </c>
      <c r="C144" s="4">
        <f>+VLOOKUP(Superficie_prod_rdto_pb[[#This Row],[Región]],Códigos!$A$2:$B$24,2,0)</f>
        <v>99</v>
      </c>
      <c r="D144" s="4" t="s">
        <v>70</v>
      </c>
      <c r="E144" s="4" t="s">
        <v>58</v>
      </c>
      <c r="F144" s="4">
        <v>687</v>
      </c>
      <c r="G144" s="4">
        <v>6265.4400000000005</v>
      </c>
      <c r="H144" s="4">
        <v>9.120000000000001</v>
      </c>
    </row>
    <row r="145" spans="1:8" x14ac:dyDescent="0.35">
      <c r="A145" s="8">
        <f>+VLOOKUP(Superficie_prod_rdto_pb[[#This Row],[Año agrícola]],Codigo_año[],2,0)</f>
        <v>2016</v>
      </c>
      <c r="B145" s="8">
        <f>+VLOOKUP(Superficie_prod_rdto_pb[[#This Row],[Año agrícola]],Codigo_año[],3,0)</f>
        <v>2017</v>
      </c>
      <c r="C145" s="4">
        <f>+VLOOKUP(Superficie_prod_rdto_pb[[#This Row],[Región]],Códigos!$A$2:$B$24,2,0)</f>
        <v>4</v>
      </c>
      <c r="D145" s="4" t="s">
        <v>71</v>
      </c>
      <c r="E145" s="4" t="s">
        <v>47</v>
      </c>
      <c r="F145" s="4">
        <v>2193</v>
      </c>
      <c r="G145" s="4">
        <v>54517.979999999996</v>
      </c>
      <c r="H145" s="4">
        <v>24.86</v>
      </c>
    </row>
    <row r="146" spans="1:8" x14ac:dyDescent="0.35">
      <c r="A146" s="8">
        <f>+VLOOKUP(Superficie_prod_rdto_pb[[#This Row],[Año agrícola]],Codigo_año[],2,0)</f>
        <v>2016</v>
      </c>
      <c r="B146" s="8">
        <f>+VLOOKUP(Superficie_prod_rdto_pb[[#This Row],[Año agrícola]],Codigo_año[],3,0)</f>
        <v>2017</v>
      </c>
      <c r="C146" s="4">
        <f>+VLOOKUP(Superficie_prod_rdto_pb[[#This Row],[Región]],Códigos!$A$2:$B$24,2,0)</f>
        <v>5</v>
      </c>
      <c r="D146" s="4" t="s">
        <v>71</v>
      </c>
      <c r="E146" s="4" t="s">
        <v>48</v>
      </c>
      <c r="F146" s="4">
        <v>1721</v>
      </c>
      <c r="G146" s="4">
        <v>23887.480000000003</v>
      </c>
      <c r="H146" s="4">
        <v>13.88</v>
      </c>
    </row>
    <row r="147" spans="1:8" x14ac:dyDescent="0.35">
      <c r="A147" s="8">
        <f>+VLOOKUP(Superficie_prod_rdto_pb[[#This Row],[Año agrícola]],Codigo_año[],2,0)</f>
        <v>2016</v>
      </c>
      <c r="B147" s="8">
        <f>+VLOOKUP(Superficie_prod_rdto_pb[[#This Row],[Año agrícola]],Codigo_año[],3,0)</f>
        <v>2017</v>
      </c>
      <c r="C147" s="4">
        <f>+VLOOKUP(Superficie_prod_rdto_pb[[#This Row],[Región]],Códigos!$A$2:$B$24,2,0)</f>
        <v>13</v>
      </c>
      <c r="D147" s="4" t="s">
        <v>71</v>
      </c>
      <c r="E147" s="4" t="s">
        <v>49</v>
      </c>
      <c r="F147" s="4">
        <v>5339</v>
      </c>
      <c r="G147" s="4">
        <v>90763</v>
      </c>
      <c r="H147" s="4">
        <v>17</v>
      </c>
    </row>
    <row r="148" spans="1:8" x14ac:dyDescent="0.35">
      <c r="A148" s="8">
        <f>+VLOOKUP(Superficie_prod_rdto_pb[[#This Row],[Año agrícola]],Codigo_año[],2,0)</f>
        <v>2016</v>
      </c>
      <c r="B148" s="8">
        <f>+VLOOKUP(Superficie_prod_rdto_pb[[#This Row],[Año agrícola]],Codigo_año[],3,0)</f>
        <v>2017</v>
      </c>
      <c r="C148" s="4">
        <f>+VLOOKUP(Superficie_prod_rdto_pb[[#This Row],[Región]],Códigos!$A$2:$B$24,2,0)</f>
        <v>6</v>
      </c>
      <c r="D148" s="4" t="s">
        <v>71</v>
      </c>
      <c r="E148" s="4" t="s">
        <v>50</v>
      </c>
      <c r="F148" s="4">
        <v>1195</v>
      </c>
      <c r="G148" s="4">
        <v>18426.900000000001</v>
      </c>
      <c r="H148" s="4">
        <v>15.419999999999998</v>
      </c>
    </row>
    <row r="149" spans="1:8" x14ac:dyDescent="0.35">
      <c r="A149" s="8">
        <f>+VLOOKUP(Superficie_prod_rdto_pb[[#This Row],[Año agrícola]],Codigo_año[],2,0)</f>
        <v>2016</v>
      </c>
      <c r="B149" s="8">
        <f>+VLOOKUP(Superficie_prod_rdto_pb[[#This Row],[Año agrícola]],Codigo_año[],3,0)</f>
        <v>2017</v>
      </c>
      <c r="C149" s="4">
        <f>+VLOOKUP(Superficie_prod_rdto_pb[[#This Row],[Región]],Códigos!$A$2:$B$24,2,0)</f>
        <v>7</v>
      </c>
      <c r="D149" s="4" t="s">
        <v>71</v>
      </c>
      <c r="E149" s="4" t="s">
        <v>51</v>
      </c>
      <c r="F149" s="4">
        <v>4168</v>
      </c>
      <c r="G149" s="4">
        <v>92237.84</v>
      </c>
      <c r="H149" s="4">
        <v>22.130000000000003</v>
      </c>
    </row>
    <row r="150" spans="1:8" x14ac:dyDescent="0.35">
      <c r="A150" s="8">
        <f>+VLOOKUP(Superficie_prod_rdto_pb[[#This Row],[Año agrícola]],Codigo_año[],2,0)</f>
        <v>2016</v>
      </c>
      <c r="B150" s="8">
        <f>+VLOOKUP(Superficie_prod_rdto_pb[[#This Row],[Año agrícola]],Codigo_año[],3,0)</f>
        <v>2017</v>
      </c>
      <c r="C150" s="4">
        <f>+VLOOKUP(Superficie_prod_rdto_pb[[#This Row],[Región]],Códigos!$A$2:$B$24,2,0)</f>
        <v>16</v>
      </c>
      <c r="D150" s="4" t="s">
        <v>71</v>
      </c>
      <c r="E150" s="4" t="s">
        <v>52</v>
      </c>
      <c r="F150" s="4" t="s">
        <v>53</v>
      </c>
      <c r="G150" s="4" t="s">
        <v>53</v>
      </c>
      <c r="H150" s="4" t="s">
        <v>53</v>
      </c>
    </row>
    <row r="151" spans="1:8" x14ac:dyDescent="0.35">
      <c r="A151" s="8">
        <f>+VLOOKUP(Superficie_prod_rdto_pb[[#This Row],[Año agrícola]],Codigo_año[],2,0)</f>
        <v>2016</v>
      </c>
      <c r="B151" s="8">
        <f>+VLOOKUP(Superficie_prod_rdto_pb[[#This Row],[Año agrícola]],Codigo_año[],3,0)</f>
        <v>2017</v>
      </c>
      <c r="C151" s="4">
        <f>+VLOOKUP(Superficie_prod_rdto_pb[[#This Row],[Región]],Códigos!$A$2:$B$24,2,0)</f>
        <v>8</v>
      </c>
      <c r="D151" s="4" t="s">
        <v>71</v>
      </c>
      <c r="E151" s="4" t="s">
        <v>54</v>
      </c>
      <c r="F151" s="4">
        <v>9892</v>
      </c>
      <c r="G151" s="4">
        <v>170637</v>
      </c>
      <c r="H151" s="4">
        <v>17.25</v>
      </c>
    </row>
    <row r="152" spans="1:8" x14ac:dyDescent="0.35">
      <c r="A152" s="8">
        <f>+VLOOKUP(Superficie_prod_rdto_pb[[#This Row],[Año agrícola]],Codigo_año[],2,0)</f>
        <v>2016</v>
      </c>
      <c r="B152" s="8">
        <f>+VLOOKUP(Superficie_prod_rdto_pb[[#This Row],[Año agrícola]],Codigo_año[],3,0)</f>
        <v>2017</v>
      </c>
      <c r="C152" s="4">
        <f>+VLOOKUP(Superficie_prod_rdto_pb[[#This Row],[Región]],Códigos!$A$2:$B$24,2,0)</f>
        <v>9</v>
      </c>
      <c r="D152" s="4" t="s">
        <v>71</v>
      </c>
      <c r="E152" s="4" t="s">
        <v>55</v>
      </c>
      <c r="F152" s="4">
        <v>13886</v>
      </c>
      <c r="G152" s="4">
        <v>369923.04</v>
      </c>
      <c r="H152" s="4">
        <v>26.639999999999997</v>
      </c>
    </row>
    <row r="153" spans="1:8" x14ac:dyDescent="0.35">
      <c r="A153" s="8">
        <f>+VLOOKUP(Superficie_prod_rdto_pb[[#This Row],[Año agrícola]],Codigo_año[],2,0)</f>
        <v>2016</v>
      </c>
      <c r="B153" s="8">
        <f>+VLOOKUP(Superficie_prod_rdto_pb[[#This Row],[Año agrícola]],Codigo_año[],3,0)</f>
        <v>2017</v>
      </c>
      <c r="C153" s="4">
        <f>+VLOOKUP(Superficie_prod_rdto_pb[[#This Row],[Región]],Códigos!$A$2:$B$24,2,0)</f>
        <v>14</v>
      </c>
      <c r="D153" s="4" t="s">
        <v>71</v>
      </c>
      <c r="E153" s="4" t="s">
        <v>56</v>
      </c>
      <c r="F153" s="4">
        <v>3979</v>
      </c>
      <c r="G153" s="4">
        <v>126094.50999999998</v>
      </c>
      <c r="H153" s="4">
        <v>31.689999999999998</v>
      </c>
    </row>
    <row r="154" spans="1:8" x14ac:dyDescent="0.35">
      <c r="A154" s="8">
        <f>+VLOOKUP(Superficie_prod_rdto_pb[[#This Row],[Año agrícola]],Codigo_año[],2,0)</f>
        <v>2016</v>
      </c>
      <c r="B154" s="8">
        <f>+VLOOKUP(Superficie_prod_rdto_pb[[#This Row],[Año agrícola]],Codigo_año[],3,0)</f>
        <v>2017</v>
      </c>
      <c r="C154" s="4">
        <f>+VLOOKUP(Superficie_prod_rdto_pb[[#This Row],[Región]],Códigos!$A$2:$B$24,2,0)</f>
        <v>10</v>
      </c>
      <c r="D154" s="4" t="s">
        <v>71</v>
      </c>
      <c r="E154" s="4" t="s">
        <v>57</v>
      </c>
      <c r="F154" s="4">
        <v>11022</v>
      </c>
      <c r="G154" s="4">
        <v>473725.56000000006</v>
      </c>
      <c r="H154" s="4">
        <v>42.980000000000004</v>
      </c>
    </row>
    <row r="155" spans="1:8" x14ac:dyDescent="0.35">
      <c r="A155" s="8">
        <f>+VLOOKUP(Superficie_prod_rdto_pb[[#This Row],[Año agrícola]],Codigo_año[],2,0)</f>
        <v>2016</v>
      </c>
      <c r="B155" s="8">
        <f>+VLOOKUP(Superficie_prod_rdto_pb[[#This Row],[Año agrícola]],Codigo_año[],3,0)</f>
        <v>2017</v>
      </c>
      <c r="C155" s="4">
        <f>+VLOOKUP(Superficie_prod_rdto_pb[[#This Row],[Región]],Códigos!$A$2:$B$24,2,0)</f>
        <v>99</v>
      </c>
      <c r="D155" s="4" t="s">
        <v>71</v>
      </c>
      <c r="E155" s="4" t="s">
        <v>58</v>
      </c>
      <c r="F155" s="4">
        <v>687</v>
      </c>
      <c r="G155" s="4">
        <v>6265.4400000000005</v>
      </c>
      <c r="H155" s="4">
        <v>9.120000000000001</v>
      </c>
    </row>
    <row r="156" spans="1:8" x14ac:dyDescent="0.35">
      <c r="A156" s="8">
        <f>+VLOOKUP(Superficie_prod_rdto_pb[[#This Row],[Año agrícola]],Codigo_año[],2,0)</f>
        <v>2017</v>
      </c>
      <c r="B156" s="8">
        <f>+VLOOKUP(Superficie_prod_rdto_pb[[#This Row],[Año agrícola]],Codigo_año[],3,0)</f>
        <v>2018</v>
      </c>
      <c r="C156" s="4">
        <f>+VLOOKUP(Superficie_prod_rdto_pb[[#This Row],[Región]],Códigos!$A$2:$B$24,2,0)</f>
        <v>4</v>
      </c>
      <c r="D156" s="4" t="s">
        <v>72</v>
      </c>
      <c r="E156" s="4" t="s">
        <v>47</v>
      </c>
      <c r="F156" s="4">
        <v>2137</v>
      </c>
      <c r="G156" s="4">
        <v>60645.8</v>
      </c>
      <c r="H156" s="4">
        <v>28.378922166817894</v>
      </c>
    </row>
    <row r="157" spans="1:8" x14ac:dyDescent="0.35">
      <c r="A157" s="8">
        <f>+VLOOKUP(Superficie_prod_rdto_pb[[#This Row],[Año agrícola]],Codigo_año[],2,0)</f>
        <v>2017</v>
      </c>
      <c r="B157" s="8">
        <f>+VLOOKUP(Superficie_prod_rdto_pb[[#This Row],[Año agrícola]],Codigo_año[],3,0)</f>
        <v>2018</v>
      </c>
      <c r="C157" s="4">
        <f>+VLOOKUP(Superficie_prod_rdto_pb[[#This Row],[Región]],Códigos!$A$2:$B$24,2,0)</f>
        <v>5</v>
      </c>
      <c r="D157" s="4" t="s">
        <v>72</v>
      </c>
      <c r="E157" s="4" t="s">
        <v>48</v>
      </c>
      <c r="F157" s="4">
        <v>625</v>
      </c>
      <c r="G157" s="4">
        <v>10162.5</v>
      </c>
      <c r="H157" s="4">
        <v>16.260056952992556</v>
      </c>
    </row>
    <row r="158" spans="1:8" x14ac:dyDescent="0.35">
      <c r="A158" s="8">
        <f>+VLOOKUP(Superficie_prod_rdto_pb[[#This Row],[Año agrícola]],Codigo_año[],2,0)</f>
        <v>2017</v>
      </c>
      <c r="B158" s="8">
        <f>+VLOOKUP(Superficie_prod_rdto_pb[[#This Row],[Año agrícola]],Codigo_año[],3,0)</f>
        <v>2018</v>
      </c>
      <c r="C158" s="4">
        <f>+VLOOKUP(Superficie_prod_rdto_pb[[#This Row],[Región]],Códigos!$A$2:$B$24,2,0)</f>
        <v>13</v>
      </c>
      <c r="D158" s="4" t="s">
        <v>72</v>
      </c>
      <c r="E158" s="4" t="s">
        <v>49</v>
      </c>
      <c r="F158" s="4">
        <v>3197</v>
      </c>
      <c r="G158" s="4">
        <v>60586.400000000001</v>
      </c>
      <c r="H158" s="4">
        <v>18.951020851994503</v>
      </c>
    </row>
    <row r="159" spans="1:8" x14ac:dyDescent="0.35">
      <c r="A159" s="8">
        <f>+VLOOKUP(Superficie_prod_rdto_pb[[#This Row],[Año agrícola]],Codigo_año[],2,0)</f>
        <v>2017</v>
      </c>
      <c r="B159" s="8">
        <f>+VLOOKUP(Superficie_prod_rdto_pb[[#This Row],[Año agrícola]],Codigo_año[],3,0)</f>
        <v>2018</v>
      </c>
      <c r="C159" s="4">
        <f>+VLOOKUP(Superficie_prod_rdto_pb[[#This Row],[Región]],Códigos!$A$2:$B$24,2,0)</f>
        <v>6</v>
      </c>
      <c r="D159" s="4" t="s">
        <v>72</v>
      </c>
      <c r="E159" s="4" t="s">
        <v>50</v>
      </c>
      <c r="F159" s="4">
        <v>725</v>
      </c>
      <c r="G159" s="4">
        <v>10505</v>
      </c>
      <c r="H159" s="4">
        <v>14.489636066017113</v>
      </c>
    </row>
    <row r="160" spans="1:8" x14ac:dyDescent="0.35">
      <c r="A160" s="8">
        <f>+VLOOKUP(Superficie_prod_rdto_pb[[#This Row],[Año agrícola]],Codigo_año[],2,0)</f>
        <v>2017</v>
      </c>
      <c r="B160" s="8">
        <f>+VLOOKUP(Superficie_prod_rdto_pb[[#This Row],[Año agrícola]],Codigo_año[],3,0)</f>
        <v>2018</v>
      </c>
      <c r="C160" s="4">
        <f>+VLOOKUP(Superficie_prod_rdto_pb[[#This Row],[Región]],Códigos!$A$2:$B$24,2,0)</f>
        <v>7</v>
      </c>
      <c r="D160" s="4" t="s">
        <v>72</v>
      </c>
      <c r="E160" s="4" t="s">
        <v>51</v>
      </c>
      <c r="F160" s="4">
        <v>3920</v>
      </c>
      <c r="G160" s="4">
        <v>73415.3</v>
      </c>
      <c r="H160" s="4">
        <v>18.728394313163221</v>
      </c>
    </row>
    <row r="161" spans="1:8" x14ac:dyDescent="0.35">
      <c r="A161" s="8">
        <f>+VLOOKUP(Superficie_prod_rdto_pb[[#This Row],[Año agrícola]],Codigo_año[],2,0)</f>
        <v>2017</v>
      </c>
      <c r="B161" s="8">
        <f>+VLOOKUP(Superficie_prod_rdto_pb[[#This Row],[Año agrícola]],Codigo_año[],3,0)</f>
        <v>2018</v>
      </c>
      <c r="C161" s="4">
        <f>+VLOOKUP(Superficie_prod_rdto_pb[[#This Row],[Región]],Códigos!$A$2:$B$24,2,0)</f>
        <v>16</v>
      </c>
      <c r="D161" s="4" t="s">
        <v>72</v>
      </c>
      <c r="E161" s="4" t="s">
        <v>52</v>
      </c>
      <c r="F161" s="4">
        <v>3015</v>
      </c>
      <c r="G161" s="4">
        <v>62576.1</v>
      </c>
      <c r="H161" s="4">
        <v>20.754925615331164</v>
      </c>
    </row>
    <row r="162" spans="1:8" x14ac:dyDescent="0.35">
      <c r="A162" s="8">
        <f>+VLOOKUP(Superficie_prod_rdto_pb[[#This Row],[Año agrícola]],Codigo_año[],2,0)</f>
        <v>2017</v>
      </c>
      <c r="B162" s="8">
        <f>+VLOOKUP(Superficie_prod_rdto_pb[[#This Row],[Año agrícola]],Codigo_año[],3,0)</f>
        <v>2018</v>
      </c>
      <c r="C162" s="4">
        <f>+VLOOKUP(Superficie_prod_rdto_pb[[#This Row],[Región]],Códigos!$A$2:$B$24,2,0)</f>
        <v>8</v>
      </c>
      <c r="D162" s="4" t="s">
        <v>72</v>
      </c>
      <c r="E162" s="4" t="s">
        <v>54</v>
      </c>
      <c r="F162" s="4">
        <v>4409</v>
      </c>
      <c r="G162" s="4">
        <v>76334.600000000006</v>
      </c>
      <c r="H162" s="4">
        <v>17.313359038330688</v>
      </c>
    </row>
    <row r="163" spans="1:8" x14ac:dyDescent="0.35">
      <c r="A163" s="8">
        <f>+VLOOKUP(Superficie_prod_rdto_pb[[#This Row],[Año agrícola]],Codigo_año[],2,0)</f>
        <v>2017</v>
      </c>
      <c r="B163" s="8">
        <f>+VLOOKUP(Superficie_prod_rdto_pb[[#This Row],[Año agrícola]],Codigo_año[],3,0)</f>
        <v>2018</v>
      </c>
      <c r="C163" s="4">
        <f>+VLOOKUP(Superficie_prod_rdto_pb[[#This Row],[Región]],Códigos!$A$2:$B$24,2,0)</f>
        <v>9</v>
      </c>
      <c r="D163" s="4" t="s">
        <v>72</v>
      </c>
      <c r="E163" s="4" t="s">
        <v>55</v>
      </c>
      <c r="F163" s="4">
        <v>12486</v>
      </c>
      <c r="G163" s="4">
        <v>396541.3</v>
      </c>
      <c r="H163" s="4">
        <v>31.758873628341366</v>
      </c>
    </row>
    <row r="164" spans="1:8" x14ac:dyDescent="0.35">
      <c r="A164" s="8">
        <f>+VLOOKUP(Superficie_prod_rdto_pb[[#This Row],[Año agrícola]],Codigo_año[],2,0)</f>
        <v>2017</v>
      </c>
      <c r="B164" s="8">
        <f>+VLOOKUP(Superficie_prod_rdto_pb[[#This Row],[Año agrícola]],Codigo_año[],3,0)</f>
        <v>2018</v>
      </c>
      <c r="C164" s="4">
        <f>+VLOOKUP(Superficie_prod_rdto_pb[[#This Row],[Región]],Códigos!$A$2:$B$24,2,0)</f>
        <v>14</v>
      </c>
      <c r="D164" s="4" t="s">
        <v>72</v>
      </c>
      <c r="E164" s="4" t="s">
        <v>56</v>
      </c>
      <c r="F164" s="4">
        <v>2935</v>
      </c>
      <c r="G164" s="4">
        <v>142018.29999999999</v>
      </c>
      <c r="H164" s="4">
        <v>48.387835356389296</v>
      </c>
    </row>
    <row r="165" spans="1:8" x14ac:dyDescent="0.35">
      <c r="A165" s="8">
        <f>+VLOOKUP(Superficie_prod_rdto_pb[[#This Row],[Año agrícola]],Codigo_año[],2,0)</f>
        <v>2017</v>
      </c>
      <c r="B165" s="8">
        <f>+VLOOKUP(Superficie_prod_rdto_pb[[#This Row],[Año agrícola]],Codigo_año[],3,0)</f>
        <v>2018</v>
      </c>
      <c r="C165" s="4">
        <f>+VLOOKUP(Superficie_prod_rdto_pb[[#This Row],[Región]],Códigos!$A$2:$B$24,2,0)</f>
        <v>10</v>
      </c>
      <c r="D165" s="4" t="s">
        <v>72</v>
      </c>
      <c r="E165" s="4" t="s">
        <v>57</v>
      </c>
      <c r="F165" s="4">
        <v>7132</v>
      </c>
      <c r="G165" s="4">
        <v>284305.90000000002</v>
      </c>
      <c r="H165" s="4">
        <v>39.863420959984026</v>
      </c>
    </row>
    <row r="166" spans="1:8" x14ac:dyDescent="0.35">
      <c r="A166" s="8">
        <f>+VLOOKUP(Superficie_prod_rdto_pb[[#This Row],[Año agrícola]],Codigo_año[],2,0)</f>
        <v>2017</v>
      </c>
      <c r="B166" s="8">
        <f>+VLOOKUP(Superficie_prod_rdto_pb[[#This Row],[Año agrícola]],Codigo_año[],3,0)</f>
        <v>2018</v>
      </c>
      <c r="C166" s="4">
        <f>+VLOOKUP(Superficie_prod_rdto_pb[[#This Row],[Región]],Códigos!$A$2:$B$24,2,0)</f>
        <v>99</v>
      </c>
      <c r="D166" s="4" t="s">
        <v>72</v>
      </c>
      <c r="E166" s="4" t="s">
        <v>58</v>
      </c>
      <c r="F166" s="4">
        <v>687</v>
      </c>
      <c r="G166" s="4">
        <v>6265.4</v>
      </c>
      <c r="H166" s="4">
        <v>9.120000000000001</v>
      </c>
    </row>
    <row r="167" spans="1:8" x14ac:dyDescent="0.35">
      <c r="A167" s="8">
        <f>+VLOOKUP(Superficie_prod_rdto_pb[[#This Row],[Año agrícola]],Codigo_año[],2,0)</f>
        <v>2018</v>
      </c>
      <c r="B167" s="8">
        <f>+VLOOKUP(Superficie_prod_rdto_pb[[#This Row],[Año agrícola]],Codigo_año[],3,0)</f>
        <v>2019</v>
      </c>
      <c r="C167" s="4">
        <f>+VLOOKUP(Superficie_prod_rdto_pb[[#This Row],[Región]],Códigos!$A$2:$B$24,2,0)</f>
        <v>4</v>
      </c>
      <c r="D167" s="4" t="s">
        <v>73</v>
      </c>
      <c r="E167" s="4" t="s">
        <v>47</v>
      </c>
      <c r="F167" s="4">
        <v>1934</v>
      </c>
      <c r="G167" s="4">
        <v>57868.1</v>
      </c>
      <c r="H167" s="4">
        <v>29.921458117890381</v>
      </c>
    </row>
    <row r="168" spans="1:8" x14ac:dyDescent="0.35">
      <c r="A168" s="8">
        <f>+VLOOKUP(Superficie_prod_rdto_pb[[#This Row],[Año agrícola]],Codigo_año[],2,0)</f>
        <v>2018</v>
      </c>
      <c r="B168" s="8">
        <f>+VLOOKUP(Superficie_prod_rdto_pb[[#This Row],[Año agrícola]],Codigo_año[],3,0)</f>
        <v>2019</v>
      </c>
      <c r="C168" s="4">
        <f>+VLOOKUP(Superficie_prod_rdto_pb[[#This Row],[Región]],Códigos!$A$2:$B$24,2,0)</f>
        <v>5</v>
      </c>
      <c r="D168" s="4" t="s">
        <v>73</v>
      </c>
      <c r="E168" s="4" t="s">
        <v>48</v>
      </c>
      <c r="F168" s="4">
        <v>854</v>
      </c>
      <c r="G168" s="4">
        <v>14750.5</v>
      </c>
      <c r="H168" s="4">
        <v>17.272248243559719</v>
      </c>
    </row>
    <row r="169" spans="1:8" x14ac:dyDescent="0.35">
      <c r="A169" s="8">
        <f>+VLOOKUP(Superficie_prod_rdto_pb[[#This Row],[Año agrícola]],Codigo_año[],2,0)</f>
        <v>2018</v>
      </c>
      <c r="B169" s="8">
        <f>+VLOOKUP(Superficie_prod_rdto_pb[[#This Row],[Año agrícola]],Codigo_año[],3,0)</f>
        <v>2019</v>
      </c>
      <c r="C169" s="4">
        <f>+VLOOKUP(Superficie_prod_rdto_pb[[#This Row],[Región]],Códigos!$A$2:$B$24,2,0)</f>
        <v>13</v>
      </c>
      <c r="D169" s="4" t="s">
        <v>73</v>
      </c>
      <c r="E169" s="4" t="s">
        <v>49</v>
      </c>
      <c r="F169" s="4">
        <v>3432</v>
      </c>
      <c r="G169" s="4">
        <v>79162.100000000006</v>
      </c>
      <c r="H169" s="4">
        <v>23.065879953379955</v>
      </c>
    </row>
    <row r="170" spans="1:8" x14ac:dyDescent="0.35">
      <c r="A170" s="8">
        <f>+VLOOKUP(Superficie_prod_rdto_pb[[#This Row],[Año agrícola]],Codigo_año[],2,0)</f>
        <v>2018</v>
      </c>
      <c r="B170" s="8">
        <f>+VLOOKUP(Superficie_prod_rdto_pb[[#This Row],[Año agrícola]],Codigo_año[],3,0)</f>
        <v>2019</v>
      </c>
      <c r="C170" s="4">
        <f>+VLOOKUP(Superficie_prod_rdto_pb[[#This Row],[Región]],Códigos!$A$2:$B$24,2,0)</f>
        <v>6</v>
      </c>
      <c r="D170" s="4" t="s">
        <v>73</v>
      </c>
      <c r="E170" s="4" t="s">
        <v>50</v>
      </c>
      <c r="F170" s="4">
        <v>1679</v>
      </c>
      <c r="G170" s="4">
        <v>18393</v>
      </c>
      <c r="H170" s="4">
        <v>10.95473496128648</v>
      </c>
    </row>
    <row r="171" spans="1:8" x14ac:dyDescent="0.35">
      <c r="A171" s="8">
        <f>+VLOOKUP(Superficie_prod_rdto_pb[[#This Row],[Año agrícola]],Codigo_año[],2,0)</f>
        <v>2018</v>
      </c>
      <c r="B171" s="8">
        <f>+VLOOKUP(Superficie_prod_rdto_pb[[#This Row],[Año agrícola]],Codigo_año[],3,0)</f>
        <v>2019</v>
      </c>
      <c r="C171" s="4">
        <f>+VLOOKUP(Superficie_prod_rdto_pb[[#This Row],[Región]],Códigos!$A$2:$B$24,2,0)</f>
        <v>7</v>
      </c>
      <c r="D171" s="4" t="s">
        <v>73</v>
      </c>
      <c r="E171" s="4" t="s">
        <v>51</v>
      </c>
      <c r="F171" s="4">
        <v>4602</v>
      </c>
      <c r="G171" s="4">
        <v>114912.5</v>
      </c>
      <c r="H171" s="4">
        <v>24.970121686223383</v>
      </c>
    </row>
    <row r="172" spans="1:8" x14ac:dyDescent="0.35">
      <c r="A172" s="8">
        <f>+VLOOKUP(Superficie_prod_rdto_pb[[#This Row],[Año agrícola]],Codigo_año[],2,0)</f>
        <v>2018</v>
      </c>
      <c r="B172" s="8">
        <f>+VLOOKUP(Superficie_prod_rdto_pb[[#This Row],[Año agrícola]],Codigo_año[],3,0)</f>
        <v>2019</v>
      </c>
      <c r="C172" s="4">
        <f>+VLOOKUP(Superficie_prod_rdto_pb[[#This Row],[Región]],Códigos!$A$2:$B$24,2,0)</f>
        <v>16</v>
      </c>
      <c r="D172" s="4" t="s">
        <v>73</v>
      </c>
      <c r="E172" s="4" t="s">
        <v>52</v>
      </c>
      <c r="F172" s="4">
        <v>2503</v>
      </c>
      <c r="G172" s="4">
        <v>70799.3</v>
      </c>
      <c r="H172" s="4">
        <v>28.285777067518978</v>
      </c>
    </row>
    <row r="173" spans="1:8" x14ac:dyDescent="0.35">
      <c r="A173" s="8">
        <f>+VLOOKUP(Superficie_prod_rdto_pb[[#This Row],[Año agrícola]],Codigo_año[],2,0)</f>
        <v>2018</v>
      </c>
      <c r="B173" s="8">
        <f>+VLOOKUP(Superficie_prod_rdto_pb[[#This Row],[Año agrícola]],Codigo_año[],3,0)</f>
        <v>2019</v>
      </c>
      <c r="C173" s="4">
        <f>+VLOOKUP(Superficie_prod_rdto_pb[[#This Row],[Región]],Códigos!$A$2:$B$24,2,0)</f>
        <v>8</v>
      </c>
      <c r="D173" s="4" t="s">
        <v>73</v>
      </c>
      <c r="E173" s="4" t="s">
        <v>54</v>
      </c>
      <c r="F173" s="4">
        <v>4266</v>
      </c>
      <c r="G173" s="4">
        <v>48415.8</v>
      </c>
      <c r="H173" s="4">
        <v>11.349226441631505</v>
      </c>
    </row>
    <row r="174" spans="1:8" x14ac:dyDescent="0.35">
      <c r="A174" s="8">
        <f>+VLOOKUP(Superficie_prod_rdto_pb[[#This Row],[Año agrícola]],Codigo_año[],2,0)</f>
        <v>2018</v>
      </c>
      <c r="B174" s="8">
        <f>+VLOOKUP(Superficie_prod_rdto_pb[[#This Row],[Año agrícola]],Codigo_año[],3,0)</f>
        <v>2019</v>
      </c>
      <c r="C174" s="4">
        <f>+VLOOKUP(Superficie_prod_rdto_pb[[#This Row],[Región]],Códigos!$A$2:$B$24,2,0)</f>
        <v>9</v>
      </c>
      <c r="D174" s="4" t="s">
        <v>73</v>
      </c>
      <c r="E174" s="4" t="s">
        <v>55</v>
      </c>
      <c r="F174" s="4">
        <v>10501</v>
      </c>
      <c r="G174" s="4">
        <v>259521.5</v>
      </c>
      <c r="H174" s="4">
        <v>24.713979620988475</v>
      </c>
    </row>
    <row r="175" spans="1:8" x14ac:dyDescent="0.35">
      <c r="A175" s="8">
        <f>+VLOOKUP(Superficie_prod_rdto_pb[[#This Row],[Año agrícola]],Codigo_año[],2,0)</f>
        <v>2018</v>
      </c>
      <c r="B175" s="8">
        <f>+VLOOKUP(Superficie_prod_rdto_pb[[#This Row],[Año agrícola]],Codigo_año[],3,0)</f>
        <v>2019</v>
      </c>
      <c r="C175" s="4">
        <f>+VLOOKUP(Superficie_prod_rdto_pb[[#This Row],[Región]],Códigos!$A$2:$B$24,2,0)</f>
        <v>14</v>
      </c>
      <c r="D175" s="4" t="s">
        <v>73</v>
      </c>
      <c r="E175" s="4" t="s">
        <v>56</v>
      </c>
      <c r="F175" s="4">
        <v>2666</v>
      </c>
      <c r="G175" s="4">
        <v>113194.8</v>
      </c>
      <c r="H175" s="4">
        <v>42.458664666166541</v>
      </c>
    </row>
    <row r="176" spans="1:8" x14ac:dyDescent="0.35">
      <c r="A176" s="8">
        <f>+VLOOKUP(Superficie_prod_rdto_pb[[#This Row],[Año agrícola]],Codigo_año[],2,0)</f>
        <v>2018</v>
      </c>
      <c r="B176" s="8">
        <f>+VLOOKUP(Superficie_prod_rdto_pb[[#This Row],[Año agrícola]],Codigo_año[],3,0)</f>
        <v>2019</v>
      </c>
      <c r="C176" s="4">
        <f>+VLOOKUP(Superficie_prod_rdto_pb[[#This Row],[Región]],Códigos!$A$2:$B$24,2,0)</f>
        <v>10</v>
      </c>
      <c r="D176" s="4" t="s">
        <v>73</v>
      </c>
      <c r="E176" s="4" t="s">
        <v>57</v>
      </c>
      <c r="F176" s="4">
        <v>8687</v>
      </c>
      <c r="G176" s="4">
        <v>379285</v>
      </c>
      <c r="H176" s="4">
        <v>43.661217911822263</v>
      </c>
    </row>
    <row r="177" spans="1:8" x14ac:dyDescent="0.35">
      <c r="A177" s="8">
        <f>+VLOOKUP(Superficie_prod_rdto_pb[[#This Row],[Año agrícola]],Codigo_año[],2,0)</f>
        <v>2018</v>
      </c>
      <c r="B177" s="8">
        <f>+VLOOKUP(Superficie_prod_rdto_pb[[#This Row],[Año agrícola]],Codigo_año[],3,0)</f>
        <v>2019</v>
      </c>
      <c r="C177" s="4">
        <f>+VLOOKUP(Superficie_prod_rdto_pb[[#This Row],[Región]],Códigos!$A$2:$B$24,2,0)</f>
        <v>99</v>
      </c>
      <c r="D177" s="4" t="s">
        <v>73</v>
      </c>
      <c r="E177" s="4" t="s">
        <v>58</v>
      </c>
      <c r="F177" s="4">
        <v>687</v>
      </c>
      <c r="G177" s="4">
        <v>6265.4</v>
      </c>
      <c r="H177" s="4">
        <v>9.1199417758369723</v>
      </c>
    </row>
    <row r="178" spans="1:8" x14ac:dyDescent="0.35">
      <c r="A178" s="8">
        <f>+VLOOKUP(Superficie_prod_rdto_pb[[#This Row],[Año agrícola]],Codigo_año[],2,0)</f>
        <v>2019</v>
      </c>
      <c r="B178" s="8">
        <f>+VLOOKUP(Superficie_prod_rdto_pb[[#This Row],[Año agrícola]],Codigo_año[],3,0)</f>
        <v>2020</v>
      </c>
      <c r="C178" s="4">
        <f>+VLOOKUP(Superficie_prod_rdto_pb[[#This Row],[Región]],Códigos!$A$2:$B$24,2,0)</f>
        <v>4</v>
      </c>
      <c r="D178" s="4" t="s">
        <v>74</v>
      </c>
      <c r="E178" s="4" t="s">
        <v>47</v>
      </c>
      <c r="F178" s="4">
        <v>1633</v>
      </c>
      <c r="G178" s="4">
        <v>44507.3</v>
      </c>
      <c r="H178" s="4">
        <v>27.254929577464786</v>
      </c>
    </row>
    <row r="179" spans="1:8" x14ac:dyDescent="0.35">
      <c r="A179" s="8">
        <f>+VLOOKUP(Superficie_prod_rdto_pb[[#This Row],[Año agrícola]],Codigo_año[],2,0)</f>
        <v>2019</v>
      </c>
      <c r="B179" s="8">
        <f>+VLOOKUP(Superficie_prod_rdto_pb[[#This Row],[Año agrícola]],Codigo_año[],3,0)</f>
        <v>2020</v>
      </c>
      <c r="C179" s="4">
        <f>+VLOOKUP(Superficie_prod_rdto_pb[[#This Row],[Región]],Códigos!$A$2:$B$24,2,0)</f>
        <v>5</v>
      </c>
      <c r="D179" s="4" t="s">
        <v>74</v>
      </c>
      <c r="E179" s="4" t="s">
        <v>48</v>
      </c>
      <c r="F179" s="4">
        <v>513</v>
      </c>
      <c r="G179" s="4">
        <v>2773.3</v>
      </c>
      <c r="H179" s="4">
        <v>5.4060428849902538</v>
      </c>
    </row>
    <row r="180" spans="1:8" x14ac:dyDescent="0.35">
      <c r="A180" s="8">
        <f>+VLOOKUP(Superficie_prod_rdto_pb[[#This Row],[Año agrícola]],Codigo_año[],2,0)</f>
        <v>2019</v>
      </c>
      <c r="B180" s="8">
        <f>+VLOOKUP(Superficie_prod_rdto_pb[[#This Row],[Año agrícola]],Codigo_año[],3,0)</f>
        <v>2020</v>
      </c>
      <c r="C180" s="4">
        <f>+VLOOKUP(Superficie_prod_rdto_pb[[#This Row],[Región]],Códigos!$A$2:$B$24,2,0)</f>
        <v>13</v>
      </c>
      <c r="D180" s="4" t="s">
        <v>74</v>
      </c>
      <c r="E180" s="4" t="s">
        <v>49</v>
      </c>
      <c r="F180" s="4">
        <v>3599</v>
      </c>
      <c r="G180" s="4">
        <v>76896.3</v>
      </c>
      <c r="H180" s="4">
        <v>21.366018338427342</v>
      </c>
    </row>
    <row r="181" spans="1:8" x14ac:dyDescent="0.35">
      <c r="A181" s="8">
        <f>+VLOOKUP(Superficie_prod_rdto_pb[[#This Row],[Año agrícola]],Codigo_año[],2,0)</f>
        <v>2019</v>
      </c>
      <c r="B181" s="8">
        <f>+VLOOKUP(Superficie_prod_rdto_pb[[#This Row],[Año agrícola]],Codigo_año[],3,0)</f>
        <v>2020</v>
      </c>
      <c r="C181" s="4">
        <f>+VLOOKUP(Superficie_prod_rdto_pb[[#This Row],[Región]],Códigos!$A$2:$B$24,2,0)</f>
        <v>6</v>
      </c>
      <c r="D181" s="4" t="s">
        <v>74</v>
      </c>
      <c r="E181" s="4" t="s">
        <v>50</v>
      </c>
      <c r="F181" s="4">
        <v>826</v>
      </c>
      <c r="G181" s="4">
        <v>10483.700000000001</v>
      </c>
      <c r="H181" s="4">
        <v>12.692130750605326</v>
      </c>
    </row>
    <row r="182" spans="1:8" x14ac:dyDescent="0.35">
      <c r="A182" s="8">
        <f>+VLOOKUP(Superficie_prod_rdto_pb[[#This Row],[Año agrícola]],Codigo_año[],2,0)</f>
        <v>2019</v>
      </c>
      <c r="B182" s="8">
        <f>+VLOOKUP(Superficie_prod_rdto_pb[[#This Row],[Año agrícola]],Codigo_año[],3,0)</f>
        <v>2020</v>
      </c>
      <c r="C182" s="4">
        <f>+VLOOKUP(Superficie_prod_rdto_pb[[#This Row],[Región]],Códigos!$A$2:$B$24,2,0)</f>
        <v>7</v>
      </c>
      <c r="D182" s="4" t="s">
        <v>74</v>
      </c>
      <c r="E182" s="4" t="s">
        <v>51</v>
      </c>
      <c r="F182" s="4">
        <v>5389</v>
      </c>
      <c r="G182" s="4">
        <v>134541.5</v>
      </c>
      <c r="H182" s="4">
        <v>24.965949155687511</v>
      </c>
    </row>
    <row r="183" spans="1:8" x14ac:dyDescent="0.35">
      <c r="A183" s="8">
        <f>+VLOOKUP(Superficie_prod_rdto_pb[[#This Row],[Año agrícola]],Codigo_año[],2,0)</f>
        <v>2019</v>
      </c>
      <c r="B183" s="8">
        <f>+VLOOKUP(Superficie_prod_rdto_pb[[#This Row],[Año agrícola]],Codigo_año[],3,0)</f>
        <v>2020</v>
      </c>
      <c r="C183" s="4">
        <f>+VLOOKUP(Superficie_prod_rdto_pb[[#This Row],[Región]],Códigos!$A$2:$B$24,2,0)</f>
        <v>16</v>
      </c>
      <c r="D183" s="4" t="s">
        <v>74</v>
      </c>
      <c r="E183" s="4" t="s">
        <v>52</v>
      </c>
      <c r="F183" s="4">
        <v>2341</v>
      </c>
      <c r="G183" s="4">
        <v>49826.5</v>
      </c>
      <c r="H183" s="4">
        <v>21.284280222127297</v>
      </c>
    </row>
    <row r="184" spans="1:8" x14ac:dyDescent="0.35">
      <c r="A184" s="8">
        <f>+VLOOKUP(Superficie_prod_rdto_pb[[#This Row],[Año agrícola]],Codigo_año[],2,0)</f>
        <v>2019</v>
      </c>
      <c r="B184" s="8">
        <f>+VLOOKUP(Superficie_prod_rdto_pb[[#This Row],[Año agrícola]],Codigo_año[],3,0)</f>
        <v>2020</v>
      </c>
      <c r="C184" s="4">
        <f>+VLOOKUP(Superficie_prod_rdto_pb[[#This Row],[Región]],Códigos!$A$2:$B$24,2,0)</f>
        <v>8</v>
      </c>
      <c r="D184" s="4" t="s">
        <v>74</v>
      </c>
      <c r="E184" s="4" t="s">
        <v>54</v>
      </c>
      <c r="F184" s="4">
        <v>4463</v>
      </c>
      <c r="G184" s="4">
        <v>32644</v>
      </c>
      <c r="H184" s="4">
        <v>7.3143625364104867</v>
      </c>
    </row>
    <row r="185" spans="1:8" x14ac:dyDescent="0.35">
      <c r="A185" s="8">
        <f>+VLOOKUP(Superficie_prod_rdto_pb[[#This Row],[Año agrícola]],Codigo_año[],2,0)</f>
        <v>2019</v>
      </c>
      <c r="B185" s="8">
        <f>+VLOOKUP(Superficie_prod_rdto_pb[[#This Row],[Año agrícola]],Codigo_año[],3,0)</f>
        <v>2020</v>
      </c>
      <c r="C185" s="4">
        <f>+VLOOKUP(Superficie_prod_rdto_pb[[#This Row],[Región]],Códigos!$A$2:$B$24,2,0)</f>
        <v>9</v>
      </c>
      <c r="D185" s="4" t="s">
        <v>74</v>
      </c>
      <c r="E185" s="4" t="s">
        <v>55</v>
      </c>
      <c r="F185" s="4">
        <v>11578</v>
      </c>
      <c r="G185" s="4">
        <v>349145.3</v>
      </c>
      <c r="H185" s="4">
        <v>30.155925030229746</v>
      </c>
    </row>
    <row r="186" spans="1:8" x14ac:dyDescent="0.35">
      <c r="A186" s="8">
        <f>+VLOOKUP(Superficie_prod_rdto_pb[[#This Row],[Año agrícola]],Codigo_año[],2,0)</f>
        <v>2019</v>
      </c>
      <c r="B186" s="8">
        <f>+VLOOKUP(Superficie_prod_rdto_pb[[#This Row],[Año agrícola]],Codigo_año[],3,0)</f>
        <v>2020</v>
      </c>
      <c r="C186" s="4">
        <f>+VLOOKUP(Superficie_prod_rdto_pb[[#This Row],[Región]],Códigos!$A$2:$B$24,2,0)</f>
        <v>14</v>
      </c>
      <c r="D186" s="4" t="s">
        <v>74</v>
      </c>
      <c r="E186" s="4" t="s">
        <v>56</v>
      </c>
      <c r="F186" s="4">
        <v>2514</v>
      </c>
      <c r="G186" s="4">
        <v>118618.9</v>
      </c>
      <c r="H186" s="4">
        <v>47.18333333333333</v>
      </c>
    </row>
    <row r="187" spans="1:8" x14ac:dyDescent="0.35">
      <c r="A187" s="8">
        <f>+VLOOKUP(Superficie_prod_rdto_pb[[#This Row],[Año agrícola]],Codigo_año[],2,0)</f>
        <v>2019</v>
      </c>
      <c r="B187" s="8">
        <f>+VLOOKUP(Superficie_prod_rdto_pb[[#This Row],[Año agrícola]],Codigo_año[],3,0)</f>
        <v>2020</v>
      </c>
      <c r="C187" s="4">
        <f>+VLOOKUP(Superficie_prod_rdto_pb[[#This Row],[Región]],Códigos!$A$2:$B$24,2,0)</f>
        <v>10</v>
      </c>
      <c r="D187" s="4" t="s">
        <v>74</v>
      </c>
      <c r="E187" s="4" t="s">
        <v>57</v>
      </c>
      <c r="F187" s="4">
        <v>10602</v>
      </c>
      <c r="G187" s="4">
        <v>462451.4</v>
      </c>
      <c r="H187" s="4">
        <v>43.619260516883607</v>
      </c>
    </row>
    <row r="188" spans="1:8" x14ac:dyDescent="0.35">
      <c r="A188" s="8">
        <f>+VLOOKUP(Superficie_prod_rdto_pb[[#This Row],[Año agrícola]],Codigo_año[],2,0)</f>
        <v>2019</v>
      </c>
      <c r="B188" s="8">
        <f>+VLOOKUP(Superficie_prod_rdto_pb[[#This Row],[Año agrícola]],Codigo_año[],3,0)</f>
        <v>2020</v>
      </c>
      <c r="C188" s="4">
        <f>+VLOOKUP(Superficie_prod_rdto_pb[[#This Row],[Región]],Códigos!$A$2:$B$24,2,0)</f>
        <v>99</v>
      </c>
      <c r="D188" s="4" t="s">
        <v>74</v>
      </c>
      <c r="E188" s="4" t="s">
        <v>58</v>
      </c>
      <c r="F188" s="4">
        <v>687</v>
      </c>
      <c r="G188" s="4">
        <v>6265.4</v>
      </c>
      <c r="H188" s="4">
        <v>9.1199417758369723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884F-EADA-495F-A021-B73FFF4E1C4A}">
  <dimension ref="A1:E101"/>
  <sheetViews>
    <sheetView workbookViewId="0">
      <selection activeCell="C12" sqref="C12"/>
    </sheetView>
  </sheetViews>
  <sheetFormatPr baseColWidth="10" defaultRowHeight="14.5" x14ac:dyDescent="0.35"/>
  <cols>
    <col min="1" max="1" width="22.542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7</v>
      </c>
      <c r="D2">
        <v>7977</v>
      </c>
      <c r="E2">
        <f>+Precio_mes_pb[[#This Row],[$ nominales con IVA / Kg]]/25</f>
        <v>319.08</v>
      </c>
    </row>
    <row r="3" spans="1:5" x14ac:dyDescent="0.35">
      <c r="A3" t="s">
        <v>5</v>
      </c>
      <c r="B3" t="s">
        <v>6</v>
      </c>
      <c r="C3" t="s">
        <v>8</v>
      </c>
      <c r="D3">
        <v>4427</v>
      </c>
      <c r="E3">
        <f>+Precio_mes_pb[[#This Row],[$ nominales con IVA / Kg]]/25</f>
        <v>177.08</v>
      </c>
    </row>
    <row r="4" spans="1:5" x14ac:dyDescent="0.35">
      <c r="A4" t="s">
        <v>5</v>
      </c>
      <c r="B4" t="s">
        <v>6</v>
      </c>
      <c r="C4" t="s">
        <v>9</v>
      </c>
      <c r="D4">
        <v>6996</v>
      </c>
      <c r="E4">
        <f>+Precio_mes_pb[[#This Row],[$ nominales con IVA / Kg]]/25</f>
        <v>279.83999999999997</v>
      </c>
    </row>
    <row r="5" spans="1:5" x14ac:dyDescent="0.35">
      <c r="A5" t="s">
        <v>5</v>
      </c>
      <c r="B5" t="s">
        <v>10</v>
      </c>
      <c r="C5" t="s">
        <v>7</v>
      </c>
      <c r="D5">
        <v>7386</v>
      </c>
      <c r="E5">
        <f>+Precio_mes_pb[[#This Row],[$ nominales con IVA / Kg]]/25</f>
        <v>295.44</v>
      </c>
    </row>
    <row r="6" spans="1:5" x14ac:dyDescent="0.35">
      <c r="A6" t="s">
        <v>5</v>
      </c>
      <c r="B6" t="s">
        <v>10</v>
      </c>
      <c r="C6" t="s">
        <v>8</v>
      </c>
      <c r="D6">
        <v>5869</v>
      </c>
      <c r="E6">
        <f>+Precio_mes_pb[[#This Row],[$ nominales con IVA / Kg]]/25</f>
        <v>234.76</v>
      </c>
    </row>
    <row r="7" spans="1:5" x14ac:dyDescent="0.35">
      <c r="A7" t="s">
        <v>5</v>
      </c>
      <c r="B7" t="s">
        <v>10</v>
      </c>
      <c r="C7" t="s">
        <v>9</v>
      </c>
      <c r="D7">
        <v>6661</v>
      </c>
      <c r="E7">
        <f>+Precio_mes_pb[[#This Row],[$ nominales con IVA / Kg]]/25</f>
        <v>266.44</v>
      </c>
    </row>
    <row r="8" spans="1:5" x14ac:dyDescent="0.35">
      <c r="A8" t="s">
        <v>5</v>
      </c>
      <c r="B8" t="s">
        <v>11</v>
      </c>
      <c r="C8" t="s">
        <v>7</v>
      </c>
      <c r="D8">
        <v>7621</v>
      </c>
      <c r="E8">
        <f>+Precio_mes_pb[[#This Row],[$ nominales con IVA / Kg]]/25</f>
        <v>304.83999999999997</v>
      </c>
    </row>
    <row r="9" spans="1:5" x14ac:dyDescent="0.35">
      <c r="A9" t="s">
        <v>5</v>
      </c>
      <c r="B9" t="s">
        <v>11</v>
      </c>
      <c r="C9" t="s">
        <v>8</v>
      </c>
      <c r="D9">
        <v>5800</v>
      </c>
      <c r="E9">
        <f>+Precio_mes_pb[[#This Row],[$ nominales con IVA / Kg]]/25</f>
        <v>232</v>
      </c>
    </row>
    <row r="10" spans="1:5" x14ac:dyDescent="0.35">
      <c r="A10" t="s">
        <v>5</v>
      </c>
      <c r="B10" t="s">
        <v>11</v>
      </c>
      <c r="C10" t="s">
        <v>9</v>
      </c>
      <c r="D10">
        <v>7487</v>
      </c>
      <c r="E10">
        <f>+Precio_mes_pb[[#This Row],[$ nominales con IVA / Kg]]/25</f>
        <v>299.48</v>
      </c>
    </row>
    <row r="11" spans="1:5" x14ac:dyDescent="0.35">
      <c r="A11" t="s">
        <v>5</v>
      </c>
      <c r="B11" t="s">
        <v>12</v>
      </c>
      <c r="C11" t="s">
        <v>7</v>
      </c>
      <c r="D11">
        <v>7169</v>
      </c>
      <c r="E11">
        <f>+Precio_mes_pb[[#This Row],[$ nominales con IVA / Kg]]/25</f>
        <v>286.76</v>
      </c>
    </row>
    <row r="12" spans="1:5" x14ac:dyDescent="0.35">
      <c r="A12" t="s">
        <v>5</v>
      </c>
      <c r="B12" t="s">
        <v>12</v>
      </c>
      <c r="C12" t="s">
        <v>8</v>
      </c>
      <c r="D12">
        <v>5819</v>
      </c>
      <c r="E12">
        <f>+Precio_mes_pb[[#This Row],[$ nominales con IVA / Kg]]/25</f>
        <v>232.76</v>
      </c>
    </row>
    <row r="13" spans="1:5" x14ac:dyDescent="0.35">
      <c r="A13" t="s">
        <v>5</v>
      </c>
      <c r="B13" t="s">
        <v>12</v>
      </c>
      <c r="C13" t="s">
        <v>9</v>
      </c>
      <c r="D13">
        <v>6920</v>
      </c>
      <c r="E13">
        <f>+Precio_mes_pb[[#This Row],[$ nominales con IVA / Kg]]/25</f>
        <v>276.8</v>
      </c>
    </row>
    <row r="14" spans="1:5" x14ac:dyDescent="0.35">
      <c r="A14" t="s">
        <v>5</v>
      </c>
      <c r="B14" t="s">
        <v>13</v>
      </c>
      <c r="C14" t="s">
        <v>7</v>
      </c>
      <c r="D14">
        <v>6468</v>
      </c>
      <c r="E14">
        <f>+Precio_mes_pb[[#This Row],[$ nominales con IVA / Kg]]/25</f>
        <v>258.72000000000003</v>
      </c>
    </row>
    <row r="15" spans="1:5" x14ac:dyDescent="0.35">
      <c r="A15" t="s">
        <v>5</v>
      </c>
      <c r="B15" t="s">
        <v>13</v>
      </c>
      <c r="C15" t="s">
        <v>8</v>
      </c>
      <c r="D15">
        <v>6469</v>
      </c>
      <c r="E15">
        <f>+Precio_mes_pb[[#This Row],[$ nominales con IVA / Kg]]/25</f>
        <v>258.76</v>
      </c>
    </row>
    <row r="16" spans="1:5" x14ac:dyDescent="0.35">
      <c r="A16" t="s">
        <v>5</v>
      </c>
      <c r="B16" t="s">
        <v>13</v>
      </c>
      <c r="C16" t="s">
        <v>9</v>
      </c>
      <c r="D16">
        <v>6187</v>
      </c>
      <c r="E16">
        <f>+Precio_mes_pb[[#This Row],[$ nominales con IVA / Kg]]/25</f>
        <v>247.48</v>
      </c>
    </row>
    <row r="17" spans="1:5" x14ac:dyDescent="0.35">
      <c r="A17" t="s">
        <v>5</v>
      </c>
      <c r="B17" t="s">
        <v>14</v>
      </c>
      <c r="C17" t="s">
        <v>7</v>
      </c>
      <c r="D17">
        <v>6864</v>
      </c>
      <c r="E17">
        <f>+Precio_mes_pb[[#This Row],[$ nominales con IVA / Kg]]/25</f>
        <v>274.56</v>
      </c>
    </row>
    <row r="18" spans="1:5" x14ac:dyDescent="0.35">
      <c r="A18" t="s">
        <v>5</v>
      </c>
      <c r="B18" t="s">
        <v>14</v>
      </c>
      <c r="C18" t="s">
        <v>8</v>
      </c>
      <c r="D18">
        <v>6704</v>
      </c>
      <c r="E18">
        <f>+Precio_mes_pb[[#This Row],[$ nominales con IVA / Kg]]/25</f>
        <v>268.16000000000003</v>
      </c>
    </row>
    <row r="19" spans="1:5" x14ac:dyDescent="0.35">
      <c r="A19" t="s">
        <v>5</v>
      </c>
      <c r="B19" t="s">
        <v>14</v>
      </c>
      <c r="C19" t="s">
        <v>9</v>
      </c>
      <c r="D19">
        <v>6233</v>
      </c>
      <c r="E19">
        <f>+Precio_mes_pb[[#This Row],[$ nominales con IVA / Kg]]/25</f>
        <v>249.32</v>
      </c>
    </row>
    <row r="20" spans="1:5" x14ac:dyDescent="0.35">
      <c r="A20" t="s">
        <v>5</v>
      </c>
      <c r="B20" t="s">
        <v>15</v>
      </c>
      <c r="C20" t="s">
        <v>7</v>
      </c>
      <c r="D20">
        <v>7023</v>
      </c>
      <c r="E20">
        <f>+Precio_mes_pb[[#This Row],[$ nominales con IVA / Kg]]/25</f>
        <v>280.92</v>
      </c>
    </row>
    <row r="21" spans="1:5" x14ac:dyDescent="0.35">
      <c r="A21" t="s">
        <v>5</v>
      </c>
      <c r="B21" t="s">
        <v>15</v>
      </c>
      <c r="C21" t="s">
        <v>8</v>
      </c>
      <c r="D21">
        <v>6934</v>
      </c>
      <c r="E21">
        <f>+Precio_mes_pb[[#This Row],[$ nominales con IVA / Kg]]/25</f>
        <v>277.36</v>
      </c>
    </row>
    <row r="22" spans="1:5" x14ac:dyDescent="0.35">
      <c r="A22" t="s">
        <v>5</v>
      </c>
      <c r="B22" t="s">
        <v>15</v>
      </c>
      <c r="C22" t="s">
        <v>9</v>
      </c>
      <c r="D22">
        <v>6433</v>
      </c>
      <c r="E22">
        <f>+Precio_mes_pb[[#This Row],[$ nominales con IVA / Kg]]/25</f>
        <v>257.32</v>
      </c>
    </row>
    <row r="23" spans="1:5" x14ac:dyDescent="0.35">
      <c r="A23" t="s">
        <v>5</v>
      </c>
      <c r="B23" t="s">
        <v>16</v>
      </c>
      <c r="C23" t="s">
        <v>7</v>
      </c>
      <c r="D23">
        <v>9326</v>
      </c>
      <c r="E23">
        <f>+Precio_mes_pb[[#This Row],[$ nominales con IVA / Kg]]/25</f>
        <v>373.04</v>
      </c>
    </row>
    <row r="24" spans="1:5" x14ac:dyDescent="0.35">
      <c r="A24" t="s">
        <v>5</v>
      </c>
      <c r="B24" t="s">
        <v>16</v>
      </c>
      <c r="C24" t="s">
        <v>8</v>
      </c>
      <c r="D24">
        <v>7036</v>
      </c>
      <c r="E24">
        <f>+Precio_mes_pb[[#This Row],[$ nominales con IVA / Kg]]/25</f>
        <v>281.44</v>
      </c>
    </row>
    <row r="25" spans="1:5" x14ac:dyDescent="0.35">
      <c r="A25" t="s">
        <v>5</v>
      </c>
      <c r="B25" t="s">
        <v>16</v>
      </c>
      <c r="C25" t="s">
        <v>9</v>
      </c>
      <c r="D25">
        <v>6404</v>
      </c>
      <c r="E25">
        <f>+Precio_mes_pb[[#This Row],[$ nominales con IVA / Kg]]/25</f>
        <v>256.16000000000003</v>
      </c>
    </row>
    <row r="26" spans="1:5" x14ac:dyDescent="0.35">
      <c r="A26" t="s">
        <v>5</v>
      </c>
      <c r="B26" t="s">
        <v>17</v>
      </c>
      <c r="C26" t="s">
        <v>7</v>
      </c>
      <c r="D26">
        <v>11972</v>
      </c>
      <c r="E26">
        <f>+Precio_mes_pb[[#This Row],[$ nominales con IVA / Kg]]/25</f>
        <v>478.88</v>
      </c>
    </row>
    <row r="27" spans="1:5" x14ac:dyDescent="0.35">
      <c r="A27" t="s">
        <v>5</v>
      </c>
      <c r="B27" t="s">
        <v>17</v>
      </c>
      <c r="C27" t="s">
        <v>8</v>
      </c>
      <c r="D27">
        <v>7212</v>
      </c>
      <c r="E27">
        <f>+Precio_mes_pb[[#This Row],[$ nominales con IVA / Kg]]/25</f>
        <v>288.48</v>
      </c>
    </row>
    <row r="28" spans="1:5" x14ac:dyDescent="0.35">
      <c r="A28" t="s">
        <v>5</v>
      </c>
      <c r="B28" t="s">
        <v>17</v>
      </c>
      <c r="C28" t="s">
        <v>9</v>
      </c>
      <c r="D28">
        <v>8399</v>
      </c>
      <c r="E28">
        <f>+Precio_mes_pb[[#This Row],[$ nominales con IVA / Kg]]/25</f>
        <v>335.96</v>
      </c>
    </row>
    <row r="29" spans="1:5" x14ac:dyDescent="0.35">
      <c r="A29" t="s">
        <v>5</v>
      </c>
      <c r="B29" t="s">
        <v>18</v>
      </c>
      <c r="C29" t="s">
        <v>7</v>
      </c>
      <c r="D29">
        <v>14486</v>
      </c>
      <c r="E29">
        <f>+Precio_mes_pb[[#This Row],[$ nominales con IVA / Kg]]/25</f>
        <v>579.44000000000005</v>
      </c>
    </row>
    <row r="30" spans="1:5" x14ac:dyDescent="0.35">
      <c r="A30" t="s">
        <v>5</v>
      </c>
      <c r="B30" t="s">
        <v>18</v>
      </c>
      <c r="C30" t="s">
        <v>8</v>
      </c>
      <c r="D30">
        <v>8861</v>
      </c>
      <c r="E30">
        <f>+Precio_mes_pb[[#This Row],[$ nominales con IVA / Kg]]/25</f>
        <v>354.44</v>
      </c>
    </row>
    <row r="31" spans="1:5" x14ac:dyDescent="0.35">
      <c r="A31" t="s">
        <v>5</v>
      </c>
      <c r="B31" t="s">
        <v>18</v>
      </c>
      <c r="C31" t="s">
        <v>9</v>
      </c>
      <c r="D31">
        <v>7906</v>
      </c>
      <c r="E31">
        <f>+Precio_mes_pb[[#This Row],[$ nominales con IVA / Kg]]/25</f>
        <v>316.24</v>
      </c>
    </row>
    <row r="32" spans="1:5" x14ac:dyDescent="0.35">
      <c r="A32" t="s">
        <v>5</v>
      </c>
      <c r="B32" t="s">
        <v>19</v>
      </c>
      <c r="C32" t="s">
        <v>7</v>
      </c>
      <c r="D32">
        <v>9853</v>
      </c>
      <c r="E32">
        <f>+Precio_mes_pb[[#This Row],[$ nominales con IVA / Kg]]/25</f>
        <v>394.12</v>
      </c>
    </row>
    <row r="33" spans="1:5" x14ac:dyDescent="0.35">
      <c r="A33" t="s">
        <v>5</v>
      </c>
      <c r="B33" t="s">
        <v>19</v>
      </c>
      <c r="C33" t="s">
        <v>8</v>
      </c>
      <c r="D33">
        <v>7056</v>
      </c>
      <c r="E33">
        <f>+Precio_mes_pb[[#This Row],[$ nominales con IVA / Kg]]/25</f>
        <v>282.24</v>
      </c>
    </row>
    <row r="34" spans="1:5" x14ac:dyDescent="0.35">
      <c r="A34" t="s">
        <v>5</v>
      </c>
      <c r="B34" t="s">
        <v>20</v>
      </c>
      <c r="C34" t="s">
        <v>7</v>
      </c>
      <c r="D34">
        <v>5163</v>
      </c>
      <c r="E34">
        <f>+Precio_mes_pb[[#This Row],[$ nominales con IVA / Kg]]/25</f>
        <v>206.52</v>
      </c>
    </row>
    <row r="35" spans="1:5" x14ac:dyDescent="0.35">
      <c r="A35" t="s">
        <v>5</v>
      </c>
      <c r="B35" t="s">
        <v>20</v>
      </c>
      <c r="C35" t="s">
        <v>8</v>
      </c>
      <c r="D35">
        <v>5282</v>
      </c>
      <c r="E35">
        <f>+Precio_mes_pb[[#This Row],[$ nominales con IVA / Kg]]/25</f>
        <v>211.28</v>
      </c>
    </row>
    <row r="36" spans="1:5" x14ac:dyDescent="0.35">
      <c r="A36" t="s">
        <v>21</v>
      </c>
      <c r="B36" t="s">
        <v>6</v>
      </c>
      <c r="C36" t="s">
        <v>8</v>
      </c>
      <c r="D36">
        <f>+Precio_mes_pb[[#This Row],[$ nominales con IVA / 25 kilos2]]*25</f>
        <v>34504.166666666672</v>
      </c>
      <c r="E36">
        <v>1380.1666666666667</v>
      </c>
    </row>
    <row r="37" spans="1:5" x14ac:dyDescent="0.35">
      <c r="A37" t="s">
        <v>21</v>
      </c>
      <c r="B37" t="s">
        <v>6</v>
      </c>
      <c r="C37" t="s">
        <v>9</v>
      </c>
      <c r="D37">
        <f>+Precio_mes_pb[[#This Row],[$ nominales con IVA / 25 kilos2]]*25</f>
        <v>29434.375</v>
      </c>
      <c r="E37">
        <v>1177.375</v>
      </c>
    </row>
    <row r="38" spans="1:5" x14ac:dyDescent="0.35">
      <c r="A38" t="s">
        <v>21</v>
      </c>
      <c r="B38" t="s">
        <v>10</v>
      </c>
      <c r="C38" t="s">
        <v>8</v>
      </c>
      <c r="D38">
        <f>+Precio_mes_pb[[#This Row],[$ nominales con IVA / 25 kilos2]]*25</f>
        <v>31100</v>
      </c>
      <c r="E38">
        <v>1244</v>
      </c>
    </row>
    <row r="39" spans="1:5" x14ac:dyDescent="0.35">
      <c r="A39" t="s">
        <v>21</v>
      </c>
      <c r="B39" t="s">
        <v>10</v>
      </c>
      <c r="C39" t="s">
        <v>9</v>
      </c>
      <c r="D39">
        <f>+Precio_mes_pb[[#This Row],[$ nominales con IVA / 25 kilos2]]*25</f>
        <v>29067.857142857145</v>
      </c>
      <c r="E39">
        <v>1162.7142857142858</v>
      </c>
    </row>
    <row r="40" spans="1:5" x14ac:dyDescent="0.35">
      <c r="A40" t="s">
        <v>21</v>
      </c>
      <c r="B40" t="s">
        <v>11</v>
      </c>
      <c r="C40" t="s">
        <v>8</v>
      </c>
      <c r="D40">
        <f>+Precio_mes_pb[[#This Row],[$ nominales con IVA / 25 kilos2]]*25</f>
        <v>28970</v>
      </c>
      <c r="E40">
        <v>1158.8</v>
      </c>
    </row>
    <row r="41" spans="1:5" x14ac:dyDescent="0.35">
      <c r="A41" t="s">
        <v>21</v>
      </c>
      <c r="B41" t="s">
        <v>11</v>
      </c>
      <c r="C41" t="s">
        <v>9</v>
      </c>
      <c r="D41">
        <f>+Precio_mes_pb[[#This Row],[$ nominales con IVA / 25 kilos2]]*25</f>
        <v>29962.5</v>
      </c>
      <c r="E41">
        <v>1198.5</v>
      </c>
    </row>
    <row r="42" spans="1:5" x14ac:dyDescent="0.35">
      <c r="A42" t="s">
        <v>21</v>
      </c>
      <c r="B42" t="s">
        <v>12</v>
      </c>
      <c r="C42" t="s">
        <v>8</v>
      </c>
      <c r="D42">
        <f>+Precio_mes_pb[[#This Row],[$ nominales con IVA / 25 kilos2]]*25</f>
        <v>29300</v>
      </c>
      <c r="E42">
        <v>1172</v>
      </c>
    </row>
    <row r="43" spans="1:5" x14ac:dyDescent="0.35">
      <c r="A43" t="s">
        <v>21</v>
      </c>
      <c r="B43" t="s">
        <v>12</v>
      </c>
      <c r="C43" t="s">
        <v>9</v>
      </c>
      <c r="D43">
        <f>+Precio_mes_pb[[#This Row],[$ nominales con IVA / 25 kilos2]]*25</f>
        <v>29750</v>
      </c>
      <c r="E43">
        <v>1190</v>
      </c>
    </row>
    <row r="44" spans="1:5" x14ac:dyDescent="0.35">
      <c r="A44" t="s">
        <v>21</v>
      </c>
      <c r="B44" t="s">
        <v>13</v>
      </c>
      <c r="C44" t="s">
        <v>8</v>
      </c>
      <c r="D44">
        <f>+Precio_mes_pb[[#This Row],[$ nominales con IVA / 25 kilos2]]*25</f>
        <v>28705</v>
      </c>
      <c r="E44">
        <v>1148.2</v>
      </c>
    </row>
    <row r="45" spans="1:5" x14ac:dyDescent="0.35">
      <c r="A45" t="s">
        <v>21</v>
      </c>
      <c r="B45" t="s">
        <v>13</v>
      </c>
      <c r="C45" t="s">
        <v>9</v>
      </c>
      <c r="D45">
        <f>+Precio_mes_pb[[#This Row],[$ nominales con IVA / 25 kilos2]]*25</f>
        <v>29612.5</v>
      </c>
      <c r="E45">
        <v>1184.5</v>
      </c>
    </row>
    <row r="46" spans="1:5" x14ac:dyDescent="0.35">
      <c r="A46" t="s">
        <v>21</v>
      </c>
      <c r="B46" t="s">
        <v>14</v>
      </c>
      <c r="C46" t="s">
        <v>8</v>
      </c>
      <c r="D46">
        <f>+Precio_mes_pb[[#This Row],[$ nominales con IVA / 25 kilos2]]*25</f>
        <v>28943.75</v>
      </c>
      <c r="E46">
        <v>1157.75</v>
      </c>
    </row>
    <row r="47" spans="1:5" x14ac:dyDescent="0.35">
      <c r="A47" t="s">
        <v>21</v>
      </c>
      <c r="B47" t="s">
        <v>14</v>
      </c>
      <c r="C47" t="s">
        <v>9</v>
      </c>
      <c r="D47">
        <f>+Precio_mes_pb[[#This Row],[$ nominales con IVA / 25 kilos2]]*25</f>
        <v>27904.166666666668</v>
      </c>
      <c r="E47">
        <v>1116.1666666666667</v>
      </c>
    </row>
    <row r="48" spans="1:5" x14ac:dyDescent="0.35">
      <c r="A48" t="s">
        <v>21</v>
      </c>
      <c r="B48" t="s">
        <v>15</v>
      </c>
      <c r="C48" t="s">
        <v>8</v>
      </c>
      <c r="D48">
        <f>+Precio_mes_pb[[#This Row],[$ nominales con IVA / 25 kilos2]]*25</f>
        <v>29334.375</v>
      </c>
      <c r="E48">
        <v>1173.375</v>
      </c>
    </row>
    <row r="49" spans="1:5" x14ac:dyDescent="0.35">
      <c r="A49" t="s">
        <v>21</v>
      </c>
      <c r="B49" t="s">
        <v>15</v>
      </c>
      <c r="C49" t="s">
        <v>9</v>
      </c>
      <c r="D49">
        <f>+Precio_mes_pb[[#This Row],[$ nominales con IVA / 25 kilos2]]*25</f>
        <v>28545</v>
      </c>
      <c r="E49">
        <v>1141.8</v>
      </c>
    </row>
    <row r="50" spans="1:5" x14ac:dyDescent="0.35">
      <c r="A50" t="s">
        <v>21</v>
      </c>
      <c r="B50" t="s">
        <v>16</v>
      </c>
      <c r="C50" t="s">
        <v>8</v>
      </c>
      <c r="D50">
        <f>+Precio_mes_pb[[#This Row],[$ nominales con IVA / 25 kilos2]]*25</f>
        <v>29045</v>
      </c>
      <c r="E50">
        <v>1161.8</v>
      </c>
    </row>
    <row r="51" spans="1:5" x14ac:dyDescent="0.35">
      <c r="A51" t="s">
        <v>21</v>
      </c>
      <c r="B51" t="s">
        <v>16</v>
      </c>
      <c r="C51" t="s">
        <v>9</v>
      </c>
      <c r="D51">
        <f>+Precio_mes_pb[[#This Row],[$ nominales con IVA / 25 kilos2]]*25</f>
        <v>29295</v>
      </c>
      <c r="E51">
        <v>1171.8</v>
      </c>
    </row>
    <row r="52" spans="1:5" x14ac:dyDescent="0.35">
      <c r="A52" t="s">
        <v>21</v>
      </c>
      <c r="B52" t="s">
        <v>17</v>
      </c>
      <c r="C52" t="s">
        <v>8</v>
      </c>
      <c r="D52">
        <f>+Precio_mes_pb[[#This Row],[$ nominales con IVA / 25 kilos2]]*25</f>
        <v>28525</v>
      </c>
      <c r="E52">
        <v>1141</v>
      </c>
    </row>
    <row r="53" spans="1:5" x14ac:dyDescent="0.35">
      <c r="A53" t="s">
        <v>21</v>
      </c>
      <c r="B53" t="s">
        <v>17</v>
      </c>
      <c r="C53" t="s">
        <v>9</v>
      </c>
      <c r="D53">
        <f>+Precio_mes_pb[[#This Row],[$ nominales con IVA / 25 kilos2]]*25</f>
        <v>28487.5</v>
      </c>
      <c r="E53">
        <v>1139.5</v>
      </c>
    </row>
    <row r="54" spans="1:5" x14ac:dyDescent="0.35">
      <c r="A54" t="s">
        <v>21</v>
      </c>
      <c r="B54" t="s">
        <v>18</v>
      </c>
      <c r="C54" t="s">
        <v>8</v>
      </c>
      <c r="D54">
        <f>+Precio_mes_pb[[#This Row],[$ nominales con IVA / 25 kilos2]]*25</f>
        <v>29050</v>
      </c>
      <c r="E54">
        <v>1162</v>
      </c>
    </row>
    <row r="55" spans="1:5" x14ac:dyDescent="0.35">
      <c r="A55" t="s">
        <v>21</v>
      </c>
      <c r="B55" t="s">
        <v>18</v>
      </c>
      <c r="C55" t="s">
        <v>9</v>
      </c>
      <c r="D55">
        <f>+Precio_mes_pb[[#This Row],[$ nominales con IVA / 25 kilos2]]*25</f>
        <v>29772.500000000004</v>
      </c>
      <c r="E55">
        <v>1190.9000000000001</v>
      </c>
    </row>
    <row r="56" spans="1:5" x14ac:dyDescent="0.35">
      <c r="A56" t="s">
        <v>21</v>
      </c>
      <c r="B56" t="s">
        <v>19</v>
      </c>
      <c r="C56" t="s">
        <v>8</v>
      </c>
      <c r="D56">
        <f>+Precio_mes_pb[[#This Row],[$ nominales con IVA / 25 kilos2]]*25</f>
        <v>29212.5</v>
      </c>
      <c r="E56">
        <v>1168.5</v>
      </c>
    </row>
    <row r="57" spans="1:5" x14ac:dyDescent="0.35">
      <c r="A57" t="s">
        <v>21</v>
      </c>
      <c r="B57" t="s">
        <v>20</v>
      </c>
      <c r="C57" t="s">
        <v>8</v>
      </c>
      <c r="D57">
        <f>+Precio_mes_pb[[#This Row],[$ nominales con IVA / 25 kilos2]]*25</f>
        <v>29968.75</v>
      </c>
      <c r="E57">
        <v>1198.75</v>
      </c>
    </row>
    <row r="58" spans="1:5" x14ac:dyDescent="0.35">
      <c r="A58" t="s">
        <v>21</v>
      </c>
      <c r="B58" t="s">
        <v>6</v>
      </c>
      <c r="C58" t="s">
        <v>8</v>
      </c>
      <c r="D58">
        <f>+Precio_mes_pb[[#This Row],[$ nominales con IVA / 25 kilos2]]*25</f>
        <v>9993.75</v>
      </c>
      <c r="E58">
        <v>399.75</v>
      </c>
    </row>
    <row r="59" spans="1:5" x14ac:dyDescent="0.35">
      <c r="A59" t="s">
        <v>21</v>
      </c>
      <c r="B59" t="s">
        <v>6</v>
      </c>
      <c r="C59" t="s">
        <v>9</v>
      </c>
      <c r="D59">
        <f>+Precio_mes_pb[[#This Row],[$ nominales con IVA / 25 kilos2]]*25</f>
        <v>12700</v>
      </c>
      <c r="E59">
        <v>508</v>
      </c>
    </row>
    <row r="60" spans="1:5" x14ac:dyDescent="0.35">
      <c r="A60" t="s">
        <v>21</v>
      </c>
      <c r="B60" t="s">
        <v>10</v>
      </c>
      <c r="C60" t="s">
        <v>8</v>
      </c>
      <c r="D60">
        <f>+Precio_mes_pb[[#This Row],[$ nominales con IVA / 25 kilos2]]*25</f>
        <v>11359.375</v>
      </c>
      <c r="E60">
        <v>454.375</v>
      </c>
    </row>
    <row r="61" spans="1:5" x14ac:dyDescent="0.35">
      <c r="A61" t="s">
        <v>21</v>
      </c>
      <c r="B61" t="s">
        <v>10</v>
      </c>
      <c r="C61" t="s">
        <v>9</v>
      </c>
      <c r="D61">
        <f>+Precio_mes_pb[[#This Row],[$ nominales con IVA / 25 kilos2]]*25</f>
        <v>12584.375</v>
      </c>
      <c r="E61">
        <v>503.375</v>
      </c>
    </row>
    <row r="62" spans="1:5" x14ac:dyDescent="0.35">
      <c r="A62" t="s">
        <v>21</v>
      </c>
      <c r="B62" t="s">
        <v>11</v>
      </c>
      <c r="C62" t="s">
        <v>8</v>
      </c>
      <c r="D62">
        <f>+Precio_mes_pb[[#This Row],[$ nominales con IVA / 25 kilos2]]*25</f>
        <v>11912.5</v>
      </c>
      <c r="E62">
        <v>476.5</v>
      </c>
    </row>
    <row r="63" spans="1:5" x14ac:dyDescent="0.35">
      <c r="A63" t="s">
        <v>21</v>
      </c>
      <c r="B63" t="s">
        <v>11</v>
      </c>
      <c r="C63" t="s">
        <v>9</v>
      </c>
      <c r="D63">
        <f>+Precio_mes_pb[[#This Row],[$ nominales con IVA / 25 kilos2]]*25</f>
        <v>12906.25</v>
      </c>
      <c r="E63">
        <v>516.25</v>
      </c>
    </row>
    <row r="64" spans="1:5" x14ac:dyDescent="0.35">
      <c r="A64" t="s">
        <v>21</v>
      </c>
      <c r="B64" t="s">
        <v>12</v>
      </c>
      <c r="C64" t="s">
        <v>8</v>
      </c>
      <c r="D64">
        <f>+Precio_mes_pb[[#This Row],[$ nominales con IVA / 25 kilos2]]*25</f>
        <v>11475</v>
      </c>
      <c r="E64">
        <v>459</v>
      </c>
    </row>
    <row r="65" spans="1:5" x14ac:dyDescent="0.35">
      <c r="A65" t="s">
        <v>21</v>
      </c>
      <c r="B65" t="s">
        <v>12</v>
      </c>
      <c r="C65" t="s">
        <v>9</v>
      </c>
      <c r="D65">
        <f>+Precio_mes_pb[[#This Row],[$ nominales con IVA / 25 kilos2]]*25</f>
        <v>13615.625</v>
      </c>
      <c r="E65">
        <v>544.625</v>
      </c>
    </row>
    <row r="66" spans="1:5" x14ac:dyDescent="0.35">
      <c r="A66" t="s">
        <v>21</v>
      </c>
      <c r="B66" t="s">
        <v>13</v>
      </c>
      <c r="C66" t="s">
        <v>8</v>
      </c>
      <c r="D66">
        <f>+Precio_mes_pb[[#This Row],[$ nominales con IVA / 25 kilos2]]*25</f>
        <v>11805</v>
      </c>
      <c r="E66">
        <v>472.2</v>
      </c>
    </row>
    <row r="67" spans="1:5" x14ac:dyDescent="0.35">
      <c r="A67" t="s">
        <v>21</v>
      </c>
      <c r="B67" t="s">
        <v>13</v>
      </c>
      <c r="C67" t="s">
        <v>9</v>
      </c>
      <c r="D67">
        <f>+Precio_mes_pb[[#This Row],[$ nominales con IVA / 25 kilos2]]*25</f>
        <v>12844.444444444445</v>
      </c>
      <c r="E67">
        <v>513.77777777777783</v>
      </c>
    </row>
    <row r="68" spans="1:5" x14ac:dyDescent="0.35">
      <c r="A68" t="s">
        <v>21</v>
      </c>
      <c r="B68" t="s">
        <v>14</v>
      </c>
      <c r="C68" t="s">
        <v>8</v>
      </c>
      <c r="D68">
        <f>+Precio_mes_pb[[#This Row],[$ nominales con IVA / 25 kilos2]]*25</f>
        <v>11906.25</v>
      </c>
      <c r="E68">
        <v>476.25</v>
      </c>
    </row>
    <row r="69" spans="1:5" x14ac:dyDescent="0.35">
      <c r="A69" t="s">
        <v>21</v>
      </c>
      <c r="B69" t="s">
        <v>14</v>
      </c>
      <c r="C69" t="s">
        <v>9</v>
      </c>
      <c r="D69">
        <f>+Precio_mes_pb[[#This Row],[$ nominales con IVA / 25 kilos2]]*25</f>
        <v>12109.375</v>
      </c>
      <c r="E69">
        <v>484.375</v>
      </c>
    </row>
    <row r="70" spans="1:5" x14ac:dyDescent="0.35">
      <c r="A70" t="s">
        <v>21</v>
      </c>
      <c r="B70" t="s">
        <v>15</v>
      </c>
      <c r="C70" t="s">
        <v>8</v>
      </c>
      <c r="D70">
        <f>+Precio_mes_pb[[#This Row],[$ nominales con IVA / 25 kilos2]]*25</f>
        <v>12006.25</v>
      </c>
      <c r="E70">
        <v>480.25</v>
      </c>
    </row>
    <row r="71" spans="1:5" x14ac:dyDescent="0.35">
      <c r="A71" t="s">
        <v>21</v>
      </c>
      <c r="B71" t="s">
        <v>15</v>
      </c>
      <c r="C71" t="s">
        <v>9</v>
      </c>
      <c r="D71">
        <f>+Precio_mes_pb[[#This Row],[$ nominales con IVA / 25 kilos2]]*25</f>
        <v>12842.500000000002</v>
      </c>
      <c r="E71">
        <v>513.70000000000005</v>
      </c>
    </row>
    <row r="72" spans="1:5" x14ac:dyDescent="0.35">
      <c r="A72" t="s">
        <v>21</v>
      </c>
      <c r="B72" t="s">
        <v>16</v>
      </c>
      <c r="C72" t="s">
        <v>8</v>
      </c>
      <c r="D72">
        <f>+Precio_mes_pb[[#This Row],[$ nominales con IVA / 25 kilos2]]*25</f>
        <v>11962.5</v>
      </c>
      <c r="E72">
        <v>478.5</v>
      </c>
    </row>
    <row r="73" spans="1:5" x14ac:dyDescent="0.35">
      <c r="A73" t="s">
        <v>21</v>
      </c>
      <c r="B73" t="s">
        <v>16</v>
      </c>
      <c r="C73" t="s">
        <v>9</v>
      </c>
      <c r="D73">
        <f>+Precio_mes_pb[[#This Row],[$ nominales con IVA / 25 kilos2]]*25</f>
        <v>11753.125</v>
      </c>
      <c r="E73">
        <v>470.125</v>
      </c>
    </row>
    <row r="74" spans="1:5" x14ac:dyDescent="0.35">
      <c r="A74" t="s">
        <v>21</v>
      </c>
      <c r="B74" t="s">
        <v>17</v>
      </c>
      <c r="C74" t="s">
        <v>8</v>
      </c>
      <c r="D74">
        <f>+Precio_mes_pb[[#This Row],[$ nominales con IVA / 25 kilos2]]*25</f>
        <v>12432.142857142857</v>
      </c>
      <c r="E74">
        <v>497.28571428571428</v>
      </c>
    </row>
    <row r="75" spans="1:5" x14ac:dyDescent="0.35">
      <c r="A75" t="s">
        <v>21</v>
      </c>
      <c r="B75" t="s">
        <v>17</v>
      </c>
      <c r="C75" t="s">
        <v>9</v>
      </c>
      <c r="D75">
        <f>+Precio_mes_pb[[#This Row],[$ nominales con IVA / 25 kilos2]]*25</f>
        <v>14396.875</v>
      </c>
      <c r="E75">
        <v>575.875</v>
      </c>
    </row>
    <row r="76" spans="1:5" x14ac:dyDescent="0.35">
      <c r="A76" t="s">
        <v>21</v>
      </c>
      <c r="B76" t="s">
        <v>18</v>
      </c>
      <c r="C76" t="s">
        <v>8</v>
      </c>
      <c r="D76">
        <f>+Precio_mes_pb[[#This Row],[$ nominales con IVA / 25 kilos2]]*25</f>
        <v>14125</v>
      </c>
      <c r="E76">
        <v>565</v>
      </c>
    </row>
    <row r="77" spans="1:5" x14ac:dyDescent="0.35">
      <c r="A77" t="s">
        <v>21</v>
      </c>
      <c r="B77" t="s">
        <v>18</v>
      </c>
      <c r="C77" t="s">
        <v>9</v>
      </c>
      <c r="D77">
        <f>+Precio_mes_pb[[#This Row],[$ nominales con IVA / 25 kilos2]]*25</f>
        <v>13307.499999999998</v>
      </c>
      <c r="E77">
        <v>532.29999999999995</v>
      </c>
    </row>
    <row r="78" spans="1:5" x14ac:dyDescent="0.35">
      <c r="A78" t="s">
        <v>21</v>
      </c>
      <c r="B78" t="s">
        <v>19</v>
      </c>
      <c r="C78" t="s">
        <v>8</v>
      </c>
      <c r="D78">
        <f>+Precio_mes_pb[[#This Row],[$ nominales con IVA / 25 kilos2]]*25</f>
        <v>13272.5</v>
      </c>
      <c r="E78">
        <v>530.9</v>
      </c>
    </row>
    <row r="79" spans="1:5" x14ac:dyDescent="0.35">
      <c r="A79" t="s">
        <v>21</v>
      </c>
      <c r="B79" t="s">
        <v>20</v>
      </c>
      <c r="C79" t="s">
        <v>8</v>
      </c>
      <c r="D79">
        <f>+Precio_mes_pb[[#This Row],[$ nominales con IVA / 25 kilos2]]*25</f>
        <v>11559.375</v>
      </c>
      <c r="E79">
        <v>462.375</v>
      </c>
    </row>
    <row r="80" spans="1:5" x14ac:dyDescent="0.35">
      <c r="A80" t="s">
        <v>22</v>
      </c>
      <c r="B80" t="s">
        <v>6</v>
      </c>
      <c r="C80" t="s">
        <v>8</v>
      </c>
      <c r="D80">
        <f>+Precio_mes_pb[[#This Row],[$ nominales con IVA / 25 kilos2]]*25</f>
        <v>9993.75</v>
      </c>
      <c r="E80">
        <v>399.75</v>
      </c>
    </row>
    <row r="81" spans="1:5" x14ac:dyDescent="0.35">
      <c r="A81" t="s">
        <v>22</v>
      </c>
      <c r="B81" t="s">
        <v>6</v>
      </c>
      <c r="C81" t="s">
        <v>9</v>
      </c>
      <c r="D81">
        <f>+Precio_mes_pb[[#This Row],[$ nominales con IVA / 25 kilos2]]*25</f>
        <v>12700</v>
      </c>
      <c r="E81">
        <v>508</v>
      </c>
    </row>
    <row r="82" spans="1:5" x14ac:dyDescent="0.35">
      <c r="A82" t="s">
        <v>22</v>
      </c>
      <c r="B82" t="s">
        <v>10</v>
      </c>
      <c r="C82" t="s">
        <v>8</v>
      </c>
      <c r="D82">
        <f>+Precio_mes_pb[[#This Row],[$ nominales con IVA / 25 kilos2]]*25</f>
        <v>11359.375</v>
      </c>
      <c r="E82">
        <v>454.375</v>
      </c>
    </row>
    <row r="83" spans="1:5" x14ac:dyDescent="0.35">
      <c r="A83" t="s">
        <v>22</v>
      </c>
      <c r="B83" t="s">
        <v>10</v>
      </c>
      <c r="C83" t="s">
        <v>9</v>
      </c>
      <c r="D83">
        <f>+Precio_mes_pb[[#This Row],[$ nominales con IVA / 25 kilos2]]*25</f>
        <v>12584.375</v>
      </c>
      <c r="E83">
        <v>503.375</v>
      </c>
    </row>
    <row r="84" spans="1:5" x14ac:dyDescent="0.35">
      <c r="A84" t="s">
        <v>22</v>
      </c>
      <c r="B84" t="s">
        <v>11</v>
      </c>
      <c r="C84" t="s">
        <v>8</v>
      </c>
      <c r="D84">
        <f>+Precio_mes_pb[[#This Row],[$ nominales con IVA / 25 kilos2]]*25</f>
        <v>11912.5</v>
      </c>
      <c r="E84">
        <v>476.5</v>
      </c>
    </row>
    <row r="85" spans="1:5" x14ac:dyDescent="0.35">
      <c r="A85" t="s">
        <v>22</v>
      </c>
      <c r="B85" t="s">
        <v>11</v>
      </c>
      <c r="C85" t="s">
        <v>9</v>
      </c>
      <c r="D85">
        <f>+Precio_mes_pb[[#This Row],[$ nominales con IVA / 25 kilos2]]*25</f>
        <v>12906.25</v>
      </c>
      <c r="E85">
        <v>516.25</v>
      </c>
    </row>
    <row r="86" spans="1:5" x14ac:dyDescent="0.35">
      <c r="A86" t="s">
        <v>22</v>
      </c>
      <c r="B86" t="s">
        <v>12</v>
      </c>
      <c r="C86" t="s">
        <v>8</v>
      </c>
      <c r="D86">
        <f>+Precio_mes_pb[[#This Row],[$ nominales con IVA / 25 kilos2]]*25</f>
        <v>11475</v>
      </c>
      <c r="E86">
        <v>459</v>
      </c>
    </row>
    <row r="87" spans="1:5" x14ac:dyDescent="0.35">
      <c r="A87" t="s">
        <v>22</v>
      </c>
      <c r="B87" t="s">
        <v>12</v>
      </c>
      <c r="C87" t="s">
        <v>9</v>
      </c>
      <c r="D87">
        <f>+Precio_mes_pb[[#This Row],[$ nominales con IVA / 25 kilos2]]*25</f>
        <v>13615.625</v>
      </c>
      <c r="E87">
        <v>544.625</v>
      </c>
    </row>
    <row r="88" spans="1:5" x14ac:dyDescent="0.35">
      <c r="A88" t="s">
        <v>22</v>
      </c>
      <c r="B88" t="s">
        <v>13</v>
      </c>
      <c r="C88" t="s">
        <v>8</v>
      </c>
      <c r="D88">
        <f>+Precio_mes_pb[[#This Row],[$ nominales con IVA / 25 kilos2]]*25</f>
        <v>11805</v>
      </c>
      <c r="E88">
        <v>472.2</v>
      </c>
    </row>
    <row r="89" spans="1:5" x14ac:dyDescent="0.35">
      <c r="A89" t="s">
        <v>22</v>
      </c>
      <c r="B89" t="s">
        <v>13</v>
      </c>
      <c r="C89" t="s">
        <v>9</v>
      </c>
      <c r="D89">
        <f>+Precio_mes_pb[[#This Row],[$ nominales con IVA / 25 kilos2]]*25</f>
        <v>12844.444444444445</v>
      </c>
      <c r="E89">
        <v>513.77777777777783</v>
      </c>
    </row>
    <row r="90" spans="1:5" x14ac:dyDescent="0.35">
      <c r="A90" t="s">
        <v>22</v>
      </c>
      <c r="B90" t="s">
        <v>14</v>
      </c>
      <c r="C90" t="s">
        <v>8</v>
      </c>
      <c r="D90">
        <f>+Precio_mes_pb[[#This Row],[$ nominales con IVA / 25 kilos2]]*25</f>
        <v>11906.25</v>
      </c>
      <c r="E90">
        <v>476.25</v>
      </c>
    </row>
    <row r="91" spans="1:5" x14ac:dyDescent="0.35">
      <c r="A91" t="s">
        <v>22</v>
      </c>
      <c r="B91" t="s">
        <v>14</v>
      </c>
      <c r="C91" t="s">
        <v>9</v>
      </c>
      <c r="D91">
        <f>+Precio_mes_pb[[#This Row],[$ nominales con IVA / 25 kilos2]]*25</f>
        <v>12109.375</v>
      </c>
      <c r="E91">
        <v>484.375</v>
      </c>
    </row>
    <row r="92" spans="1:5" x14ac:dyDescent="0.35">
      <c r="A92" t="s">
        <v>22</v>
      </c>
      <c r="B92" t="s">
        <v>15</v>
      </c>
      <c r="C92" t="s">
        <v>8</v>
      </c>
      <c r="D92">
        <f>+Precio_mes_pb[[#This Row],[$ nominales con IVA / 25 kilos2]]*25</f>
        <v>12006.25</v>
      </c>
      <c r="E92">
        <v>480.25</v>
      </c>
    </row>
    <row r="93" spans="1:5" x14ac:dyDescent="0.35">
      <c r="A93" t="s">
        <v>22</v>
      </c>
      <c r="B93" t="s">
        <v>15</v>
      </c>
      <c r="C93" t="s">
        <v>9</v>
      </c>
      <c r="D93">
        <f>+Precio_mes_pb[[#This Row],[$ nominales con IVA / 25 kilos2]]*25</f>
        <v>12842.500000000002</v>
      </c>
      <c r="E93">
        <v>513.70000000000005</v>
      </c>
    </row>
    <row r="94" spans="1:5" x14ac:dyDescent="0.35">
      <c r="A94" t="s">
        <v>22</v>
      </c>
      <c r="B94" t="s">
        <v>16</v>
      </c>
      <c r="C94" t="s">
        <v>8</v>
      </c>
      <c r="D94">
        <f>+Precio_mes_pb[[#This Row],[$ nominales con IVA / 25 kilos2]]*25</f>
        <v>11962.5</v>
      </c>
      <c r="E94">
        <v>478.5</v>
      </c>
    </row>
    <row r="95" spans="1:5" x14ac:dyDescent="0.35">
      <c r="A95" t="s">
        <v>22</v>
      </c>
      <c r="B95" t="s">
        <v>16</v>
      </c>
      <c r="C95" t="s">
        <v>9</v>
      </c>
      <c r="D95">
        <f>+Precio_mes_pb[[#This Row],[$ nominales con IVA / 25 kilos2]]*25</f>
        <v>11753.125</v>
      </c>
      <c r="E95">
        <v>470.125</v>
      </c>
    </row>
    <row r="96" spans="1:5" x14ac:dyDescent="0.35">
      <c r="A96" t="s">
        <v>22</v>
      </c>
      <c r="B96" t="s">
        <v>17</v>
      </c>
      <c r="C96" t="s">
        <v>8</v>
      </c>
      <c r="D96">
        <f>+Precio_mes_pb[[#This Row],[$ nominales con IVA / 25 kilos2]]*25</f>
        <v>12432.142857142857</v>
      </c>
      <c r="E96">
        <v>497.28571428571428</v>
      </c>
    </row>
    <row r="97" spans="1:5" x14ac:dyDescent="0.35">
      <c r="A97" t="s">
        <v>22</v>
      </c>
      <c r="B97" t="s">
        <v>17</v>
      </c>
      <c r="C97" t="s">
        <v>9</v>
      </c>
      <c r="D97">
        <f>+Precio_mes_pb[[#This Row],[$ nominales con IVA / 25 kilos2]]*25</f>
        <v>14396.875</v>
      </c>
      <c r="E97">
        <v>575.875</v>
      </c>
    </row>
    <row r="98" spans="1:5" x14ac:dyDescent="0.35">
      <c r="A98" t="s">
        <v>22</v>
      </c>
      <c r="B98" t="s">
        <v>18</v>
      </c>
      <c r="C98" t="s">
        <v>8</v>
      </c>
      <c r="D98">
        <f>+Precio_mes_pb[[#This Row],[$ nominales con IVA / 25 kilos2]]*25</f>
        <v>14125</v>
      </c>
      <c r="E98">
        <v>565</v>
      </c>
    </row>
    <row r="99" spans="1:5" x14ac:dyDescent="0.35">
      <c r="A99" t="s">
        <v>22</v>
      </c>
      <c r="B99" t="s">
        <v>18</v>
      </c>
      <c r="C99" t="s">
        <v>9</v>
      </c>
      <c r="D99">
        <f>+Precio_mes_pb[[#This Row],[$ nominales con IVA / 25 kilos2]]*25</f>
        <v>13307.499999999998</v>
      </c>
      <c r="E99">
        <v>532.29999999999995</v>
      </c>
    </row>
    <row r="100" spans="1:5" x14ac:dyDescent="0.35">
      <c r="A100" t="s">
        <v>22</v>
      </c>
      <c r="B100" t="s">
        <v>19</v>
      </c>
      <c r="C100" t="s">
        <v>8</v>
      </c>
      <c r="D100">
        <f>+Precio_mes_pb[[#This Row],[$ nominales con IVA / 25 kilos2]]*25</f>
        <v>13272.5</v>
      </c>
      <c r="E100">
        <v>530.9</v>
      </c>
    </row>
    <row r="101" spans="1:5" x14ac:dyDescent="0.35">
      <c r="A101" t="s">
        <v>22</v>
      </c>
      <c r="B101" t="s">
        <v>20</v>
      </c>
      <c r="C101" t="s">
        <v>8</v>
      </c>
      <c r="D101">
        <f>+Precio_mes_pb[[#This Row],[$ nominales con IVA / 25 kilos2]]*25</f>
        <v>11559.375</v>
      </c>
      <c r="E101">
        <v>462.375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7B3C-4A54-455B-ACF7-29A1479F2001}">
  <dimension ref="A1:E325"/>
  <sheetViews>
    <sheetView workbookViewId="0">
      <selection activeCell="B14" sqref="B14"/>
    </sheetView>
  </sheetViews>
  <sheetFormatPr baseColWidth="10" defaultRowHeight="14.5" x14ac:dyDescent="0.35"/>
  <cols>
    <col min="2" max="2" width="16.90625" customWidth="1"/>
    <col min="3" max="3" width="17.08984375" customWidth="1"/>
  </cols>
  <sheetData>
    <row r="1" spans="1:5" x14ac:dyDescent="0.35">
      <c r="A1" t="s">
        <v>38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35">
      <c r="A2">
        <f>+VLOOKUP(Precio_semana_pb[[#This Row],[Region]],Códigos!$A$2:$B$24,2,0)</f>
        <v>15</v>
      </c>
      <c r="B2" t="s">
        <v>27</v>
      </c>
      <c r="C2" s="1">
        <v>44029</v>
      </c>
      <c r="D2" t="s">
        <v>28</v>
      </c>
      <c r="E2">
        <v>1190</v>
      </c>
    </row>
    <row r="3" spans="1:5" x14ac:dyDescent="0.35">
      <c r="A3">
        <f>+VLOOKUP(Precio_semana_pb[[#This Row],[Region]],Códigos!$A$2:$B$24,2,0)</f>
        <v>4</v>
      </c>
      <c r="B3" t="s">
        <v>27</v>
      </c>
      <c r="C3" s="1">
        <v>44029</v>
      </c>
      <c r="D3" t="s">
        <v>29</v>
      </c>
      <c r="E3">
        <v>1190</v>
      </c>
    </row>
    <row r="4" spans="1:5" x14ac:dyDescent="0.35">
      <c r="A4">
        <f>+VLOOKUP(Precio_semana_pb[[#This Row],[Region]],Códigos!$A$2:$B$24,2,0)</f>
        <v>5</v>
      </c>
      <c r="B4" t="s">
        <v>27</v>
      </c>
      <c r="C4" s="1">
        <v>44029</v>
      </c>
      <c r="D4" t="s">
        <v>30</v>
      </c>
      <c r="E4">
        <v>1115.5</v>
      </c>
    </row>
    <row r="5" spans="1:5" x14ac:dyDescent="0.35">
      <c r="A5">
        <f>+VLOOKUP(Precio_semana_pb[[#This Row],[Region]],Códigos!$A$2:$B$24,2,0)</f>
        <v>13</v>
      </c>
      <c r="B5" t="s">
        <v>27</v>
      </c>
      <c r="C5" s="1">
        <v>44029</v>
      </c>
      <c r="D5" t="s">
        <v>31</v>
      </c>
      <c r="E5">
        <v>1145</v>
      </c>
    </row>
    <row r="6" spans="1:5" x14ac:dyDescent="0.35">
      <c r="A6">
        <f>+VLOOKUP(Precio_semana_pb[[#This Row],[Region]],Códigos!$A$2:$B$24,2,0)</f>
        <v>7</v>
      </c>
      <c r="B6" t="s">
        <v>27</v>
      </c>
      <c r="C6" s="1">
        <v>44029</v>
      </c>
      <c r="D6" t="s">
        <v>32</v>
      </c>
      <c r="E6">
        <v>1160</v>
      </c>
    </row>
    <row r="7" spans="1:5" x14ac:dyDescent="0.35">
      <c r="A7">
        <f>+VLOOKUP(Precio_semana_pb[[#This Row],[Region]],Códigos!$A$2:$B$24,2,0)</f>
        <v>16</v>
      </c>
      <c r="B7" t="s">
        <v>27</v>
      </c>
      <c r="C7" s="1">
        <v>44029</v>
      </c>
      <c r="D7" t="s">
        <v>33</v>
      </c>
      <c r="E7">
        <v>878.5</v>
      </c>
    </row>
    <row r="8" spans="1:5" x14ac:dyDescent="0.35">
      <c r="A8">
        <f>+VLOOKUP(Precio_semana_pb[[#This Row],[Region]],Códigos!$A$2:$B$24,2,0)</f>
        <v>8</v>
      </c>
      <c r="B8" t="s">
        <v>27</v>
      </c>
      <c r="C8" s="1">
        <v>44029</v>
      </c>
      <c r="D8" t="s">
        <v>34</v>
      </c>
      <c r="E8">
        <v>1165</v>
      </c>
    </row>
    <row r="9" spans="1:5" x14ac:dyDescent="0.35">
      <c r="A9">
        <f>+VLOOKUP(Precio_semana_pb[[#This Row],[Region]],Códigos!$A$2:$B$24,2,0)</f>
        <v>9</v>
      </c>
      <c r="B9" t="s">
        <v>27</v>
      </c>
      <c r="C9" s="1">
        <v>44029</v>
      </c>
      <c r="D9" t="s">
        <v>35</v>
      </c>
      <c r="E9">
        <v>1111</v>
      </c>
    </row>
    <row r="10" spans="1:5" x14ac:dyDescent="0.35">
      <c r="A10">
        <f>+VLOOKUP(Precio_semana_pb[[#This Row],[Region]],Códigos!$A$2:$B$24,2,0)</f>
        <v>10</v>
      </c>
      <c r="B10" t="s">
        <v>27</v>
      </c>
      <c r="C10" s="1">
        <v>44029</v>
      </c>
      <c r="D10" t="s">
        <v>36</v>
      </c>
      <c r="E10">
        <v>1093</v>
      </c>
    </row>
    <row r="11" spans="1:5" x14ac:dyDescent="0.35">
      <c r="A11">
        <f>+VLOOKUP(Precio_semana_pb[[#This Row],[Region]],Códigos!$A$2:$B$24,2,0)</f>
        <v>15</v>
      </c>
      <c r="B11" t="s">
        <v>27</v>
      </c>
      <c r="C11" s="1">
        <v>44036</v>
      </c>
      <c r="D11" t="s">
        <v>28</v>
      </c>
      <c r="E11">
        <v>1340</v>
      </c>
    </row>
    <row r="12" spans="1:5" x14ac:dyDescent="0.35">
      <c r="A12">
        <f>+VLOOKUP(Precio_semana_pb[[#This Row],[Region]],Códigos!$A$2:$B$24,2,0)</f>
        <v>4</v>
      </c>
      <c r="B12" t="s">
        <v>27</v>
      </c>
      <c r="C12" s="1">
        <v>44036</v>
      </c>
      <c r="D12" t="s">
        <v>29</v>
      </c>
      <c r="E12">
        <v>1175</v>
      </c>
    </row>
    <row r="13" spans="1:5" x14ac:dyDescent="0.35">
      <c r="A13">
        <f>+VLOOKUP(Precio_semana_pb[[#This Row],[Region]],Códigos!$A$2:$B$24,2,0)</f>
        <v>5</v>
      </c>
      <c r="B13" t="s">
        <v>27</v>
      </c>
      <c r="C13" s="1">
        <v>44036</v>
      </c>
      <c r="D13" t="s">
        <v>30</v>
      </c>
      <c r="E13">
        <v>1200</v>
      </c>
    </row>
    <row r="14" spans="1:5" x14ac:dyDescent="0.35">
      <c r="A14">
        <f>+VLOOKUP(Precio_semana_pb[[#This Row],[Region]],Códigos!$A$2:$B$24,2,0)</f>
        <v>13</v>
      </c>
      <c r="B14" t="s">
        <v>27</v>
      </c>
      <c r="C14" s="1">
        <v>44036</v>
      </c>
      <c r="D14" t="s">
        <v>31</v>
      </c>
      <c r="E14">
        <v>1134</v>
      </c>
    </row>
    <row r="15" spans="1:5" x14ac:dyDescent="0.35">
      <c r="A15">
        <f>+VLOOKUP(Precio_semana_pb[[#This Row],[Region]],Códigos!$A$2:$B$24,2,0)</f>
        <v>7</v>
      </c>
      <c r="B15" t="s">
        <v>27</v>
      </c>
      <c r="C15" s="1">
        <v>44036</v>
      </c>
      <c r="D15" t="s">
        <v>32</v>
      </c>
      <c r="E15">
        <v>1195</v>
      </c>
    </row>
    <row r="16" spans="1:5" x14ac:dyDescent="0.35">
      <c r="A16">
        <f>+VLOOKUP(Precio_semana_pb[[#This Row],[Region]],Códigos!$A$2:$B$24,2,0)</f>
        <v>16</v>
      </c>
      <c r="B16" t="s">
        <v>27</v>
      </c>
      <c r="C16" s="1">
        <v>44036</v>
      </c>
      <c r="D16" t="s">
        <v>33</v>
      </c>
      <c r="E16">
        <v>992</v>
      </c>
    </row>
    <row r="17" spans="1:5" x14ac:dyDescent="0.35">
      <c r="A17">
        <f>+VLOOKUP(Precio_semana_pb[[#This Row],[Region]],Códigos!$A$2:$B$24,2,0)</f>
        <v>8</v>
      </c>
      <c r="B17" t="s">
        <v>27</v>
      </c>
      <c r="C17" s="1">
        <v>44036</v>
      </c>
      <c r="D17" t="s">
        <v>34</v>
      </c>
      <c r="E17">
        <v>1160</v>
      </c>
    </row>
    <row r="18" spans="1:5" x14ac:dyDescent="0.35">
      <c r="A18">
        <f>+VLOOKUP(Precio_semana_pb[[#This Row],[Region]],Códigos!$A$2:$B$24,2,0)</f>
        <v>9</v>
      </c>
      <c r="B18" t="s">
        <v>27</v>
      </c>
      <c r="C18" s="1">
        <v>44036</v>
      </c>
      <c r="D18" t="s">
        <v>35</v>
      </c>
      <c r="E18">
        <v>1092</v>
      </c>
    </row>
    <row r="19" spans="1:5" x14ac:dyDescent="0.35">
      <c r="A19">
        <f>+VLOOKUP(Precio_semana_pb[[#This Row],[Region]],Códigos!$A$2:$B$24,2,0)</f>
        <v>10</v>
      </c>
      <c r="B19" t="s">
        <v>27</v>
      </c>
      <c r="C19" s="1">
        <v>44036</v>
      </c>
      <c r="D19" t="s">
        <v>36</v>
      </c>
      <c r="E19">
        <v>1167.5</v>
      </c>
    </row>
    <row r="20" spans="1:5" x14ac:dyDescent="0.35">
      <c r="A20">
        <f>+VLOOKUP(Precio_semana_pb[[#This Row],[Region]],Códigos!$A$2:$B$24,2,0)</f>
        <v>15</v>
      </c>
      <c r="B20" t="s">
        <v>27</v>
      </c>
      <c r="C20" s="1">
        <v>44043</v>
      </c>
      <c r="D20" t="s">
        <v>28</v>
      </c>
      <c r="E20">
        <v>1190</v>
      </c>
    </row>
    <row r="21" spans="1:5" x14ac:dyDescent="0.35">
      <c r="A21">
        <f>+VLOOKUP(Precio_semana_pb[[#This Row],[Region]],Códigos!$A$2:$B$24,2,0)</f>
        <v>4</v>
      </c>
      <c r="B21" t="s">
        <v>27</v>
      </c>
      <c r="C21" s="1">
        <v>44043</v>
      </c>
      <c r="D21" t="s">
        <v>29</v>
      </c>
      <c r="E21">
        <v>1240</v>
      </c>
    </row>
    <row r="22" spans="1:5" x14ac:dyDescent="0.35">
      <c r="A22">
        <f>+VLOOKUP(Precio_semana_pb[[#This Row],[Region]],Códigos!$A$2:$B$24,2,0)</f>
        <v>5</v>
      </c>
      <c r="B22" t="s">
        <v>27</v>
      </c>
      <c r="C22" s="1">
        <v>44043</v>
      </c>
      <c r="D22" t="s">
        <v>30</v>
      </c>
      <c r="E22">
        <v>1176.5</v>
      </c>
    </row>
    <row r="23" spans="1:5" x14ac:dyDescent="0.35">
      <c r="A23">
        <f>+VLOOKUP(Precio_semana_pb[[#This Row],[Region]],Códigos!$A$2:$B$24,2,0)</f>
        <v>13</v>
      </c>
      <c r="B23" t="s">
        <v>27</v>
      </c>
      <c r="C23" s="1">
        <v>44043</v>
      </c>
      <c r="D23" t="s">
        <v>31</v>
      </c>
      <c r="E23">
        <v>1157</v>
      </c>
    </row>
    <row r="24" spans="1:5" x14ac:dyDescent="0.35">
      <c r="A24">
        <f>+VLOOKUP(Precio_semana_pb[[#This Row],[Region]],Códigos!$A$2:$B$24,2,0)</f>
        <v>7</v>
      </c>
      <c r="B24" t="s">
        <v>27</v>
      </c>
      <c r="C24" s="1">
        <v>44043</v>
      </c>
      <c r="D24" t="s">
        <v>32</v>
      </c>
      <c r="E24">
        <v>1188</v>
      </c>
    </row>
    <row r="25" spans="1:5" x14ac:dyDescent="0.35">
      <c r="A25">
        <f>+VLOOKUP(Precio_semana_pb[[#This Row],[Region]],Códigos!$A$2:$B$24,2,0)</f>
        <v>16</v>
      </c>
      <c r="B25" t="s">
        <v>27</v>
      </c>
      <c r="C25" s="1">
        <v>44043</v>
      </c>
      <c r="D25" t="s">
        <v>33</v>
      </c>
      <c r="E25">
        <v>977.5</v>
      </c>
    </row>
    <row r="26" spans="1:5" x14ac:dyDescent="0.35">
      <c r="A26">
        <f>+VLOOKUP(Precio_semana_pb[[#This Row],[Region]],Códigos!$A$2:$B$24,2,0)</f>
        <v>8</v>
      </c>
      <c r="B26" t="s">
        <v>27</v>
      </c>
      <c r="C26" s="1">
        <v>44043</v>
      </c>
      <c r="D26" t="s">
        <v>34</v>
      </c>
      <c r="E26">
        <v>1180</v>
      </c>
    </row>
    <row r="27" spans="1:5" x14ac:dyDescent="0.35">
      <c r="A27">
        <f>+VLOOKUP(Precio_semana_pb[[#This Row],[Region]],Códigos!$A$2:$B$24,2,0)</f>
        <v>9</v>
      </c>
      <c r="B27" t="s">
        <v>27</v>
      </c>
      <c r="C27" s="1">
        <v>44043</v>
      </c>
      <c r="D27" t="s">
        <v>35</v>
      </c>
      <c r="E27">
        <v>1012.5</v>
      </c>
    </row>
    <row r="28" spans="1:5" x14ac:dyDescent="0.35">
      <c r="A28">
        <f>+VLOOKUP(Precio_semana_pb[[#This Row],[Region]],Códigos!$A$2:$B$24,2,0)</f>
        <v>10</v>
      </c>
      <c r="B28" t="s">
        <v>27</v>
      </c>
      <c r="C28" s="1">
        <v>44043</v>
      </c>
      <c r="D28" t="s">
        <v>36</v>
      </c>
      <c r="E28">
        <v>1145</v>
      </c>
    </row>
    <row r="29" spans="1:5" x14ac:dyDescent="0.35">
      <c r="A29">
        <f>+VLOOKUP(Precio_semana_pb[[#This Row],[Region]],Códigos!$A$2:$B$24,2,0)</f>
        <v>15</v>
      </c>
      <c r="B29" t="s">
        <v>27</v>
      </c>
      <c r="C29" s="1">
        <v>44050</v>
      </c>
      <c r="D29" t="s">
        <v>28</v>
      </c>
      <c r="E29">
        <v>1090</v>
      </c>
    </row>
    <row r="30" spans="1:5" x14ac:dyDescent="0.35">
      <c r="A30">
        <f>+VLOOKUP(Precio_semana_pb[[#This Row],[Region]],Códigos!$A$2:$B$24,2,0)</f>
        <v>4</v>
      </c>
      <c r="B30" t="s">
        <v>27</v>
      </c>
      <c r="C30" s="1">
        <v>44050</v>
      </c>
      <c r="D30" t="s">
        <v>29</v>
      </c>
      <c r="E30">
        <v>1215</v>
      </c>
    </row>
    <row r="31" spans="1:5" x14ac:dyDescent="0.35">
      <c r="A31">
        <f>+VLOOKUP(Precio_semana_pb[[#This Row],[Region]],Códigos!$A$2:$B$24,2,0)</f>
        <v>5</v>
      </c>
      <c r="B31" t="s">
        <v>27</v>
      </c>
      <c r="C31" s="1">
        <v>44050</v>
      </c>
      <c r="D31" t="s">
        <v>30</v>
      </c>
      <c r="E31">
        <v>1165</v>
      </c>
    </row>
    <row r="32" spans="1:5" x14ac:dyDescent="0.35">
      <c r="A32">
        <f>+VLOOKUP(Precio_semana_pb[[#This Row],[Region]],Códigos!$A$2:$B$24,2,0)</f>
        <v>13</v>
      </c>
      <c r="B32" t="s">
        <v>27</v>
      </c>
      <c r="C32" s="1">
        <v>44050</v>
      </c>
      <c r="D32" t="s">
        <v>31</v>
      </c>
      <c r="E32">
        <v>1168</v>
      </c>
    </row>
    <row r="33" spans="1:5" x14ac:dyDescent="0.35">
      <c r="A33">
        <f>+VLOOKUP(Precio_semana_pb[[#This Row],[Region]],Códigos!$A$2:$B$24,2,0)</f>
        <v>7</v>
      </c>
      <c r="B33" t="s">
        <v>27</v>
      </c>
      <c r="C33" s="1">
        <v>44050</v>
      </c>
      <c r="D33" t="s">
        <v>32</v>
      </c>
      <c r="E33">
        <v>1183</v>
      </c>
    </row>
    <row r="34" spans="1:5" x14ac:dyDescent="0.35">
      <c r="A34">
        <f>+VLOOKUP(Precio_semana_pb[[#This Row],[Region]],Códigos!$A$2:$B$24,2,0)</f>
        <v>16</v>
      </c>
      <c r="B34" t="s">
        <v>27</v>
      </c>
      <c r="C34" s="1">
        <v>44050</v>
      </c>
      <c r="D34" t="s">
        <v>33</v>
      </c>
      <c r="E34">
        <v>966</v>
      </c>
    </row>
    <row r="35" spans="1:5" x14ac:dyDescent="0.35">
      <c r="A35">
        <f>+VLOOKUP(Precio_semana_pb[[#This Row],[Region]],Códigos!$A$2:$B$24,2,0)</f>
        <v>8</v>
      </c>
      <c r="B35" t="s">
        <v>27</v>
      </c>
      <c r="C35" s="1">
        <v>44050</v>
      </c>
      <c r="D35" t="s">
        <v>34</v>
      </c>
      <c r="E35">
        <v>1140</v>
      </c>
    </row>
    <row r="36" spans="1:5" x14ac:dyDescent="0.35">
      <c r="A36">
        <f>+VLOOKUP(Precio_semana_pb[[#This Row],[Region]],Códigos!$A$2:$B$24,2,0)</f>
        <v>9</v>
      </c>
      <c r="B36" t="s">
        <v>27</v>
      </c>
      <c r="C36" s="1">
        <v>44050</v>
      </c>
      <c r="D36" t="s">
        <v>35</v>
      </c>
      <c r="E36">
        <v>1142</v>
      </c>
    </row>
    <row r="37" spans="1:5" x14ac:dyDescent="0.35">
      <c r="A37">
        <f>+VLOOKUP(Precio_semana_pb[[#This Row],[Region]],Códigos!$A$2:$B$24,2,0)</f>
        <v>10</v>
      </c>
      <c r="B37" t="s">
        <v>27</v>
      </c>
      <c r="C37" s="1">
        <v>44050</v>
      </c>
      <c r="D37" t="s">
        <v>36</v>
      </c>
      <c r="E37">
        <v>1150.5</v>
      </c>
    </row>
    <row r="38" spans="1:5" x14ac:dyDescent="0.35">
      <c r="A38">
        <f>+VLOOKUP(Precio_semana_pb[[#This Row],[Region]],Códigos!$A$2:$B$24,2,0)</f>
        <v>15</v>
      </c>
      <c r="B38" t="s">
        <v>27</v>
      </c>
      <c r="C38" s="1">
        <v>44057</v>
      </c>
      <c r="D38" t="s">
        <v>28</v>
      </c>
      <c r="E38">
        <v>1190</v>
      </c>
    </row>
    <row r="39" spans="1:5" x14ac:dyDescent="0.35">
      <c r="A39">
        <f>+VLOOKUP(Precio_semana_pb[[#This Row],[Region]],Códigos!$A$2:$B$24,2,0)</f>
        <v>4</v>
      </c>
      <c r="B39" t="s">
        <v>27</v>
      </c>
      <c r="C39" s="1">
        <v>44057</v>
      </c>
      <c r="D39" t="s">
        <v>29</v>
      </c>
      <c r="E39">
        <v>1269</v>
      </c>
    </row>
    <row r="40" spans="1:5" x14ac:dyDescent="0.35">
      <c r="A40">
        <f>+VLOOKUP(Precio_semana_pb[[#This Row],[Region]],Códigos!$A$2:$B$24,2,0)</f>
        <v>5</v>
      </c>
      <c r="B40" t="s">
        <v>27</v>
      </c>
      <c r="C40" s="1">
        <v>44057</v>
      </c>
      <c r="D40" t="s">
        <v>30</v>
      </c>
      <c r="E40">
        <v>1170.5</v>
      </c>
    </row>
    <row r="41" spans="1:5" x14ac:dyDescent="0.35">
      <c r="A41">
        <f>+VLOOKUP(Precio_semana_pb[[#This Row],[Region]],Códigos!$A$2:$B$24,2,0)</f>
        <v>13</v>
      </c>
      <c r="B41" t="s">
        <v>27</v>
      </c>
      <c r="C41" s="1">
        <v>44057</v>
      </c>
      <c r="D41" t="s">
        <v>31</v>
      </c>
      <c r="E41">
        <v>1177</v>
      </c>
    </row>
    <row r="42" spans="1:5" x14ac:dyDescent="0.35">
      <c r="A42">
        <f>+VLOOKUP(Precio_semana_pb[[#This Row],[Region]],Códigos!$A$2:$B$24,2,0)</f>
        <v>7</v>
      </c>
      <c r="B42" t="s">
        <v>27</v>
      </c>
      <c r="C42" s="1">
        <v>44057</v>
      </c>
      <c r="D42" t="s">
        <v>32</v>
      </c>
      <c r="E42">
        <v>1176</v>
      </c>
    </row>
    <row r="43" spans="1:5" x14ac:dyDescent="0.35">
      <c r="A43">
        <f>+VLOOKUP(Precio_semana_pb[[#This Row],[Region]],Códigos!$A$2:$B$24,2,0)</f>
        <v>16</v>
      </c>
      <c r="B43" t="s">
        <v>27</v>
      </c>
      <c r="C43" s="1">
        <v>44057</v>
      </c>
      <c r="D43" t="s">
        <v>33</v>
      </c>
      <c r="E43">
        <v>921.5</v>
      </c>
    </row>
    <row r="44" spans="1:5" x14ac:dyDescent="0.35">
      <c r="A44">
        <f>+VLOOKUP(Precio_semana_pb[[#This Row],[Region]],Códigos!$A$2:$B$24,2,0)</f>
        <v>8</v>
      </c>
      <c r="B44" t="s">
        <v>27</v>
      </c>
      <c r="C44" s="1">
        <v>44057</v>
      </c>
      <c r="D44" t="s">
        <v>34</v>
      </c>
      <c r="E44">
        <v>1190</v>
      </c>
    </row>
    <row r="45" spans="1:5" x14ac:dyDescent="0.35">
      <c r="A45">
        <f>+VLOOKUP(Precio_semana_pb[[#This Row],[Region]],Códigos!$A$2:$B$24,2,0)</f>
        <v>9</v>
      </c>
      <c r="B45" t="s">
        <v>27</v>
      </c>
      <c r="C45" s="1">
        <v>44057</v>
      </c>
      <c r="D45" t="s">
        <v>35</v>
      </c>
      <c r="E45">
        <v>1094</v>
      </c>
    </row>
    <row r="46" spans="1:5" x14ac:dyDescent="0.35">
      <c r="A46">
        <f>+VLOOKUP(Precio_semana_pb[[#This Row],[Region]],Códigos!$A$2:$B$24,2,0)</f>
        <v>10</v>
      </c>
      <c r="B46" t="s">
        <v>27</v>
      </c>
      <c r="C46" s="1">
        <v>44057</v>
      </c>
      <c r="D46" t="s">
        <v>36</v>
      </c>
      <c r="E46">
        <v>1169</v>
      </c>
    </row>
    <row r="47" spans="1:5" x14ac:dyDescent="0.35">
      <c r="A47">
        <f>+VLOOKUP(Precio_semana_pb[[#This Row],[Region]],Códigos!$A$2:$B$24,2,0)</f>
        <v>15</v>
      </c>
      <c r="B47" t="s">
        <v>27</v>
      </c>
      <c r="C47" s="1">
        <v>44064</v>
      </c>
      <c r="D47" t="s">
        <v>28</v>
      </c>
      <c r="E47">
        <v>1340</v>
      </c>
    </row>
    <row r="48" spans="1:5" x14ac:dyDescent="0.35">
      <c r="A48">
        <f>+VLOOKUP(Precio_semana_pb[[#This Row],[Region]],Códigos!$A$2:$B$24,2,0)</f>
        <v>4</v>
      </c>
      <c r="B48" t="s">
        <v>27</v>
      </c>
      <c r="C48" s="1">
        <v>44064</v>
      </c>
      <c r="D48" t="s">
        <v>29</v>
      </c>
      <c r="E48">
        <v>1197</v>
      </c>
    </row>
    <row r="49" spans="1:5" x14ac:dyDescent="0.35">
      <c r="A49">
        <f>+VLOOKUP(Precio_semana_pb[[#This Row],[Region]],Códigos!$A$2:$B$24,2,0)</f>
        <v>5</v>
      </c>
      <c r="B49" t="s">
        <v>27</v>
      </c>
      <c r="C49" s="1">
        <v>44064</v>
      </c>
      <c r="D49" t="s">
        <v>30</v>
      </c>
      <c r="E49">
        <v>1193</v>
      </c>
    </row>
    <row r="50" spans="1:5" x14ac:dyDescent="0.35">
      <c r="A50">
        <f>+VLOOKUP(Precio_semana_pb[[#This Row],[Region]],Códigos!$A$2:$B$24,2,0)</f>
        <v>13</v>
      </c>
      <c r="B50" t="s">
        <v>27</v>
      </c>
      <c r="C50" s="1">
        <v>44064</v>
      </c>
      <c r="D50" t="s">
        <v>31</v>
      </c>
      <c r="E50">
        <v>1166</v>
      </c>
    </row>
    <row r="51" spans="1:5" x14ac:dyDescent="0.35">
      <c r="A51">
        <f>+VLOOKUP(Precio_semana_pb[[#This Row],[Region]],Códigos!$A$2:$B$24,2,0)</f>
        <v>7</v>
      </c>
      <c r="B51" t="s">
        <v>27</v>
      </c>
      <c r="C51" s="1">
        <v>44064</v>
      </c>
      <c r="D51" t="s">
        <v>32</v>
      </c>
      <c r="E51">
        <v>1177</v>
      </c>
    </row>
    <row r="52" spans="1:5" x14ac:dyDescent="0.35">
      <c r="A52">
        <f>+VLOOKUP(Precio_semana_pb[[#This Row],[Region]],Códigos!$A$2:$B$24,2,0)</f>
        <v>16</v>
      </c>
      <c r="B52" t="s">
        <v>27</v>
      </c>
      <c r="C52" s="1">
        <v>44064</v>
      </c>
      <c r="D52" t="s">
        <v>33</v>
      </c>
      <c r="E52">
        <v>987</v>
      </c>
    </row>
    <row r="53" spans="1:5" x14ac:dyDescent="0.35">
      <c r="A53">
        <f>+VLOOKUP(Precio_semana_pb[[#This Row],[Region]],Códigos!$A$2:$B$24,2,0)</f>
        <v>8</v>
      </c>
      <c r="B53" t="s">
        <v>27</v>
      </c>
      <c r="C53" s="1">
        <v>44064</v>
      </c>
      <c r="D53" t="s">
        <v>34</v>
      </c>
      <c r="E53">
        <v>1170</v>
      </c>
    </row>
    <row r="54" spans="1:5" x14ac:dyDescent="0.35">
      <c r="A54">
        <f>+VLOOKUP(Precio_semana_pb[[#This Row],[Region]],Códigos!$A$2:$B$24,2,0)</f>
        <v>9</v>
      </c>
      <c r="B54" t="s">
        <v>27</v>
      </c>
      <c r="C54" s="1">
        <v>44064</v>
      </c>
      <c r="D54" t="s">
        <v>35</v>
      </c>
      <c r="E54">
        <v>1056</v>
      </c>
    </row>
    <row r="55" spans="1:5" x14ac:dyDescent="0.35">
      <c r="A55">
        <f>+VLOOKUP(Precio_semana_pb[[#This Row],[Region]],Códigos!$A$2:$B$24,2,0)</f>
        <v>10</v>
      </c>
      <c r="B55" t="s">
        <v>27</v>
      </c>
      <c r="C55" s="1">
        <v>44064</v>
      </c>
      <c r="D55" t="s">
        <v>36</v>
      </c>
      <c r="E55">
        <v>1177.5</v>
      </c>
    </row>
    <row r="56" spans="1:5" x14ac:dyDescent="0.35">
      <c r="A56">
        <f>+VLOOKUP(Precio_semana_pb[[#This Row],[Region]],Códigos!$A$2:$B$24,2,0)</f>
        <v>15</v>
      </c>
      <c r="B56" t="s">
        <v>27</v>
      </c>
      <c r="C56" s="1">
        <v>44071</v>
      </c>
      <c r="D56" t="s">
        <v>28</v>
      </c>
      <c r="E56">
        <v>1190</v>
      </c>
    </row>
    <row r="57" spans="1:5" x14ac:dyDescent="0.35">
      <c r="A57">
        <f>+VLOOKUP(Precio_semana_pb[[#This Row],[Region]],Códigos!$A$2:$B$24,2,0)</f>
        <v>4</v>
      </c>
      <c r="B57" t="s">
        <v>27</v>
      </c>
      <c r="C57" s="1">
        <v>44071</v>
      </c>
      <c r="D57" t="s">
        <v>29</v>
      </c>
      <c r="E57">
        <v>1196</v>
      </c>
    </row>
    <row r="58" spans="1:5" x14ac:dyDescent="0.35">
      <c r="A58">
        <f>+VLOOKUP(Precio_semana_pb[[#This Row],[Region]],Códigos!$A$2:$B$24,2,0)</f>
        <v>5</v>
      </c>
      <c r="B58" t="s">
        <v>27</v>
      </c>
      <c r="C58" s="1">
        <v>44071</v>
      </c>
      <c r="D58" t="s">
        <v>30</v>
      </c>
      <c r="E58">
        <v>1188.5</v>
      </c>
    </row>
    <row r="59" spans="1:5" x14ac:dyDescent="0.35">
      <c r="A59">
        <f>+VLOOKUP(Precio_semana_pb[[#This Row],[Region]],Códigos!$A$2:$B$24,2,0)</f>
        <v>13</v>
      </c>
      <c r="B59" t="s">
        <v>27</v>
      </c>
      <c r="C59" s="1">
        <v>44071</v>
      </c>
      <c r="D59" t="s">
        <v>31</v>
      </c>
      <c r="E59">
        <v>1174</v>
      </c>
    </row>
    <row r="60" spans="1:5" x14ac:dyDescent="0.35">
      <c r="A60">
        <f>+VLOOKUP(Precio_semana_pb[[#This Row],[Region]],Códigos!$A$2:$B$24,2,0)</f>
        <v>7</v>
      </c>
      <c r="B60" t="s">
        <v>27</v>
      </c>
      <c r="C60" s="1">
        <v>44071</v>
      </c>
      <c r="D60" t="s">
        <v>32</v>
      </c>
      <c r="E60">
        <v>1192</v>
      </c>
    </row>
    <row r="61" spans="1:5" x14ac:dyDescent="0.35">
      <c r="A61">
        <f>+VLOOKUP(Precio_semana_pb[[#This Row],[Region]],Códigos!$A$2:$B$24,2,0)</f>
        <v>16</v>
      </c>
      <c r="B61" t="s">
        <v>27</v>
      </c>
      <c r="C61" s="1">
        <v>44071</v>
      </c>
      <c r="D61" t="s">
        <v>33</v>
      </c>
      <c r="E61">
        <v>808</v>
      </c>
    </row>
    <row r="62" spans="1:5" x14ac:dyDescent="0.35">
      <c r="A62">
        <f>+VLOOKUP(Precio_semana_pb[[#This Row],[Region]],Códigos!$A$2:$B$24,2,0)</f>
        <v>8</v>
      </c>
      <c r="B62" t="s">
        <v>27</v>
      </c>
      <c r="C62" s="1">
        <v>44071</v>
      </c>
      <c r="D62" t="s">
        <v>34</v>
      </c>
      <c r="E62">
        <v>1190</v>
      </c>
    </row>
    <row r="63" spans="1:5" x14ac:dyDescent="0.35">
      <c r="A63">
        <f>+VLOOKUP(Precio_semana_pb[[#This Row],[Region]],Códigos!$A$2:$B$24,2,0)</f>
        <v>9</v>
      </c>
      <c r="B63" t="s">
        <v>27</v>
      </c>
      <c r="C63" s="1">
        <v>44071</v>
      </c>
      <c r="D63" t="s">
        <v>35</v>
      </c>
      <c r="E63">
        <v>1064</v>
      </c>
    </row>
    <row r="64" spans="1:5" x14ac:dyDescent="0.35">
      <c r="A64">
        <f>+VLOOKUP(Precio_semana_pb[[#This Row],[Region]],Códigos!$A$2:$B$24,2,0)</f>
        <v>10</v>
      </c>
      <c r="B64" t="s">
        <v>27</v>
      </c>
      <c r="C64" s="1">
        <v>44071</v>
      </c>
      <c r="D64" t="s">
        <v>36</v>
      </c>
      <c r="E64">
        <v>1191.5</v>
      </c>
    </row>
    <row r="65" spans="1:5" x14ac:dyDescent="0.35">
      <c r="A65">
        <f>+VLOOKUP(Precio_semana_pb[[#This Row],[Region]],Códigos!$A$2:$B$24,2,0)</f>
        <v>15</v>
      </c>
      <c r="B65" t="s">
        <v>27</v>
      </c>
      <c r="C65" s="1">
        <v>44078</v>
      </c>
      <c r="D65" t="s">
        <v>28</v>
      </c>
      <c r="E65">
        <v>1290</v>
      </c>
    </row>
    <row r="66" spans="1:5" x14ac:dyDescent="0.35">
      <c r="A66">
        <f>+VLOOKUP(Precio_semana_pb[[#This Row],[Region]],Códigos!$A$2:$B$24,2,0)</f>
        <v>4</v>
      </c>
      <c r="B66" t="s">
        <v>27</v>
      </c>
      <c r="C66" s="1">
        <v>44078</v>
      </c>
      <c r="D66" t="s">
        <v>29</v>
      </c>
      <c r="E66">
        <v>1196</v>
      </c>
    </row>
    <row r="67" spans="1:5" x14ac:dyDescent="0.35">
      <c r="A67">
        <f>+VLOOKUP(Precio_semana_pb[[#This Row],[Region]],Códigos!$A$2:$B$24,2,0)</f>
        <v>5</v>
      </c>
      <c r="B67" t="s">
        <v>27</v>
      </c>
      <c r="C67" s="1">
        <v>44078</v>
      </c>
      <c r="D67" t="s">
        <v>30</v>
      </c>
      <c r="E67">
        <v>1180</v>
      </c>
    </row>
    <row r="68" spans="1:5" x14ac:dyDescent="0.35">
      <c r="A68">
        <f>+VLOOKUP(Precio_semana_pb[[#This Row],[Region]],Códigos!$A$2:$B$24,2,0)</f>
        <v>13</v>
      </c>
      <c r="B68" t="s">
        <v>27</v>
      </c>
      <c r="C68" s="1">
        <v>44078</v>
      </c>
      <c r="D68" t="s">
        <v>31</v>
      </c>
      <c r="E68">
        <v>1173.5</v>
      </c>
    </row>
    <row r="69" spans="1:5" x14ac:dyDescent="0.35">
      <c r="A69">
        <f>+VLOOKUP(Precio_semana_pb[[#This Row],[Region]],Códigos!$A$2:$B$24,2,0)</f>
        <v>7</v>
      </c>
      <c r="B69" t="s">
        <v>27</v>
      </c>
      <c r="C69" s="1">
        <v>44078</v>
      </c>
      <c r="D69" t="s">
        <v>32</v>
      </c>
      <c r="E69">
        <v>1197</v>
      </c>
    </row>
    <row r="70" spans="1:5" x14ac:dyDescent="0.35">
      <c r="A70">
        <f>+VLOOKUP(Precio_semana_pb[[#This Row],[Region]],Códigos!$A$2:$B$24,2,0)</f>
        <v>16</v>
      </c>
      <c r="B70" t="s">
        <v>27</v>
      </c>
      <c r="C70" s="1">
        <v>44078</v>
      </c>
      <c r="D70" t="s">
        <v>33</v>
      </c>
      <c r="E70">
        <v>916.5</v>
      </c>
    </row>
    <row r="71" spans="1:5" x14ac:dyDescent="0.35">
      <c r="A71">
        <f>+VLOOKUP(Precio_semana_pb[[#This Row],[Region]],Códigos!$A$2:$B$24,2,0)</f>
        <v>8</v>
      </c>
      <c r="B71" t="s">
        <v>27</v>
      </c>
      <c r="C71" s="1">
        <v>44078</v>
      </c>
      <c r="D71" t="s">
        <v>34</v>
      </c>
      <c r="E71">
        <v>1220</v>
      </c>
    </row>
    <row r="72" spans="1:5" x14ac:dyDescent="0.35">
      <c r="A72">
        <f>+VLOOKUP(Precio_semana_pb[[#This Row],[Region]],Códigos!$A$2:$B$24,2,0)</f>
        <v>9</v>
      </c>
      <c r="B72" t="s">
        <v>27</v>
      </c>
      <c r="C72" s="1">
        <v>44078</v>
      </c>
      <c r="D72" t="s">
        <v>35</v>
      </c>
      <c r="E72">
        <v>1095.5</v>
      </c>
    </row>
    <row r="73" spans="1:5" x14ac:dyDescent="0.35">
      <c r="A73">
        <f>+VLOOKUP(Precio_semana_pb[[#This Row],[Region]],Códigos!$A$2:$B$24,2,0)</f>
        <v>10</v>
      </c>
      <c r="B73" t="s">
        <v>27</v>
      </c>
      <c r="C73" s="1">
        <v>44078</v>
      </c>
      <c r="D73" t="s">
        <v>36</v>
      </c>
      <c r="E73">
        <v>1211</v>
      </c>
    </row>
    <row r="74" spans="1:5" x14ac:dyDescent="0.35">
      <c r="A74">
        <f>+VLOOKUP(Precio_semana_pb[[#This Row],[Region]],Códigos!$A$2:$B$24,2,0)</f>
        <v>15</v>
      </c>
      <c r="B74" t="s">
        <v>27</v>
      </c>
      <c r="C74" s="1">
        <v>44085</v>
      </c>
      <c r="D74" t="s">
        <v>28</v>
      </c>
      <c r="E74">
        <v>1243</v>
      </c>
    </row>
    <row r="75" spans="1:5" x14ac:dyDescent="0.35">
      <c r="A75">
        <f>+VLOOKUP(Precio_semana_pb[[#This Row],[Region]],Códigos!$A$2:$B$24,2,0)</f>
        <v>4</v>
      </c>
      <c r="B75" t="s">
        <v>27</v>
      </c>
      <c r="C75" s="1">
        <v>44085</v>
      </c>
      <c r="D75" t="s">
        <v>29</v>
      </c>
      <c r="E75">
        <v>1215</v>
      </c>
    </row>
    <row r="76" spans="1:5" x14ac:dyDescent="0.35">
      <c r="A76">
        <f>+VLOOKUP(Precio_semana_pb[[#This Row],[Region]],Códigos!$A$2:$B$24,2,0)</f>
        <v>5</v>
      </c>
      <c r="B76" t="s">
        <v>27</v>
      </c>
      <c r="C76" s="1">
        <v>44085</v>
      </c>
      <c r="D76" t="s">
        <v>30</v>
      </c>
      <c r="E76">
        <v>1195.5</v>
      </c>
    </row>
    <row r="77" spans="1:5" x14ac:dyDescent="0.35">
      <c r="A77">
        <f>+VLOOKUP(Precio_semana_pb[[#This Row],[Region]],Códigos!$A$2:$B$24,2,0)</f>
        <v>13</v>
      </c>
      <c r="B77" t="s">
        <v>27</v>
      </c>
      <c r="C77" s="1">
        <v>44085</v>
      </c>
      <c r="D77" t="s">
        <v>31</v>
      </c>
      <c r="E77">
        <v>1027.5</v>
      </c>
    </row>
    <row r="78" spans="1:5" x14ac:dyDescent="0.35">
      <c r="A78">
        <f>+VLOOKUP(Precio_semana_pb[[#This Row],[Region]],Códigos!$A$2:$B$24,2,0)</f>
        <v>7</v>
      </c>
      <c r="B78" t="s">
        <v>27</v>
      </c>
      <c r="C78" s="1">
        <v>44085</v>
      </c>
      <c r="D78" t="s">
        <v>32</v>
      </c>
      <c r="E78">
        <v>1251</v>
      </c>
    </row>
    <row r="79" spans="1:5" x14ac:dyDescent="0.35">
      <c r="A79">
        <f>+VLOOKUP(Precio_semana_pb[[#This Row],[Region]],Códigos!$A$2:$B$24,2,0)</f>
        <v>16</v>
      </c>
      <c r="B79" t="s">
        <v>27</v>
      </c>
      <c r="C79" s="1">
        <v>44085</v>
      </c>
      <c r="D79" t="s">
        <v>33</v>
      </c>
      <c r="E79">
        <v>803</v>
      </c>
    </row>
    <row r="80" spans="1:5" x14ac:dyDescent="0.35">
      <c r="A80">
        <f>+VLOOKUP(Precio_semana_pb[[#This Row],[Region]],Códigos!$A$2:$B$24,2,0)</f>
        <v>8</v>
      </c>
      <c r="B80" t="s">
        <v>27</v>
      </c>
      <c r="C80" s="1">
        <v>44085</v>
      </c>
      <c r="D80" t="s">
        <v>34</v>
      </c>
      <c r="E80">
        <v>1212</v>
      </c>
    </row>
    <row r="81" spans="1:5" x14ac:dyDescent="0.35">
      <c r="A81">
        <f>+VLOOKUP(Precio_semana_pb[[#This Row],[Region]],Códigos!$A$2:$B$24,2,0)</f>
        <v>9</v>
      </c>
      <c r="B81" t="s">
        <v>27</v>
      </c>
      <c r="C81" s="1">
        <v>44085</v>
      </c>
      <c r="D81" t="s">
        <v>35</v>
      </c>
      <c r="E81">
        <v>930</v>
      </c>
    </row>
    <row r="82" spans="1:5" x14ac:dyDescent="0.35">
      <c r="A82">
        <f>+VLOOKUP(Precio_semana_pb[[#This Row],[Region]],Códigos!$A$2:$B$24,2,0)</f>
        <v>10</v>
      </c>
      <c r="B82" t="s">
        <v>27</v>
      </c>
      <c r="C82" s="1">
        <v>44085</v>
      </c>
      <c r="D82" t="s">
        <v>36</v>
      </c>
      <c r="E82">
        <v>1210.5</v>
      </c>
    </row>
    <row r="83" spans="1:5" x14ac:dyDescent="0.35">
      <c r="A83">
        <f>+VLOOKUP(Precio_semana_pb[[#This Row],[Region]],Códigos!$A$2:$B$24,2,0)</f>
        <v>15</v>
      </c>
      <c r="B83" t="s">
        <v>27</v>
      </c>
      <c r="C83" s="1">
        <v>44092</v>
      </c>
      <c r="D83" t="s">
        <v>28</v>
      </c>
      <c r="E83">
        <v>1190</v>
      </c>
    </row>
    <row r="84" spans="1:5" x14ac:dyDescent="0.35">
      <c r="A84">
        <f>+VLOOKUP(Precio_semana_pb[[#This Row],[Region]],Códigos!$A$2:$B$24,2,0)</f>
        <v>4</v>
      </c>
      <c r="B84" t="s">
        <v>27</v>
      </c>
      <c r="C84" s="1">
        <v>44092</v>
      </c>
      <c r="D84" t="s">
        <v>29</v>
      </c>
      <c r="E84">
        <v>1215</v>
      </c>
    </row>
    <row r="85" spans="1:5" x14ac:dyDescent="0.35">
      <c r="A85">
        <f>+VLOOKUP(Precio_semana_pb[[#This Row],[Region]],Códigos!$A$2:$B$24,2,0)</f>
        <v>5</v>
      </c>
      <c r="B85" t="s">
        <v>27</v>
      </c>
      <c r="C85" s="1">
        <v>44092</v>
      </c>
      <c r="D85" t="s">
        <v>30</v>
      </c>
      <c r="E85">
        <v>1195</v>
      </c>
    </row>
    <row r="86" spans="1:5" x14ac:dyDescent="0.35">
      <c r="A86">
        <f>+VLOOKUP(Precio_semana_pb[[#This Row],[Region]],Códigos!$A$2:$B$24,2,0)</f>
        <v>13</v>
      </c>
      <c r="B86" t="s">
        <v>27</v>
      </c>
      <c r="C86" s="1">
        <v>44092</v>
      </c>
      <c r="D86" t="s">
        <v>31</v>
      </c>
      <c r="E86">
        <v>1180.5</v>
      </c>
    </row>
    <row r="87" spans="1:5" x14ac:dyDescent="0.35">
      <c r="A87">
        <f>+VLOOKUP(Precio_semana_pb[[#This Row],[Region]],Códigos!$A$2:$B$24,2,0)</f>
        <v>7</v>
      </c>
      <c r="B87" t="s">
        <v>27</v>
      </c>
      <c r="C87" s="1">
        <v>44092</v>
      </c>
      <c r="D87" t="s">
        <v>32</v>
      </c>
      <c r="E87">
        <v>1197</v>
      </c>
    </row>
    <row r="88" spans="1:5" x14ac:dyDescent="0.35">
      <c r="A88">
        <f>+VLOOKUP(Precio_semana_pb[[#This Row],[Region]],Códigos!$A$2:$B$24,2,0)</f>
        <v>16</v>
      </c>
      <c r="B88" t="s">
        <v>27</v>
      </c>
      <c r="C88" s="1">
        <v>44092</v>
      </c>
      <c r="D88" t="s">
        <v>33</v>
      </c>
      <c r="E88">
        <v>845.5</v>
      </c>
    </row>
    <row r="89" spans="1:5" x14ac:dyDescent="0.35">
      <c r="A89">
        <f>+VLOOKUP(Precio_semana_pb[[#This Row],[Region]],Códigos!$A$2:$B$24,2,0)</f>
        <v>8</v>
      </c>
      <c r="B89" t="s">
        <v>27</v>
      </c>
      <c r="C89" s="1">
        <v>44092</v>
      </c>
      <c r="D89" t="s">
        <v>34</v>
      </c>
      <c r="E89">
        <v>1202.5</v>
      </c>
    </row>
    <row r="90" spans="1:5" x14ac:dyDescent="0.35">
      <c r="A90">
        <f>+VLOOKUP(Precio_semana_pb[[#This Row],[Region]],Códigos!$A$2:$B$24,2,0)</f>
        <v>9</v>
      </c>
      <c r="B90" t="s">
        <v>27</v>
      </c>
      <c r="C90" s="1">
        <v>44092</v>
      </c>
      <c r="D90" t="s">
        <v>35</v>
      </c>
      <c r="E90">
        <v>1101.5</v>
      </c>
    </row>
    <row r="91" spans="1:5" x14ac:dyDescent="0.35">
      <c r="A91">
        <f>+VLOOKUP(Precio_semana_pb[[#This Row],[Region]],Códigos!$A$2:$B$24,2,0)</f>
        <v>10</v>
      </c>
      <c r="B91" t="s">
        <v>27</v>
      </c>
      <c r="C91" s="1">
        <v>44092</v>
      </c>
      <c r="D91" t="s">
        <v>36</v>
      </c>
      <c r="E91">
        <v>1190</v>
      </c>
    </row>
    <row r="92" spans="1:5" x14ac:dyDescent="0.35">
      <c r="A92">
        <f>+VLOOKUP(Precio_semana_pb[[#This Row],[Region]],Códigos!$A$2:$B$24,2,0)</f>
        <v>15</v>
      </c>
      <c r="B92" t="s">
        <v>27</v>
      </c>
      <c r="C92" s="1">
        <v>44099</v>
      </c>
      <c r="D92" t="s">
        <v>28</v>
      </c>
      <c r="E92">
        <v>1230</v>
      </c>
    </row>
    <row r="93" spans="1:5" x14ac:dyDescent="0.35">
      <c r="A93">
        <f>+VLOOKUP(Precio_semana_pb[[#This Row],[Region]],Códigos!$A$2:$B$24,2,0)</f>
        <v>4</v>
      </c>
      <c r="B93" t="s">
        <v>27</v>
      </c>
      <c r="C93" s="1">
        <v>44099</v>
      </c>
      <c r="D93" t="s">
        <v>29</v>
      </c>
      <c r="E93">
        <v>1215</v>
      </c>
    </row>
    <row r="94" spans="1:5" x14ac:dyDescent="0.35">
      <c r="A94">
        <f>+VLOOKUP(Precio_semana_pb[[#This Row],[Region]],Códigos!$A$2:$B$24,2,0)</f>
        <v>5</v>
      </c>
      <c r="B94" t="s">
        <v>27</v>
      </c>
      <c r="C94" s="1">
        <v>44099</v>
      </c>
      <c r="D94" t="s">
        <v>30</v>
      </c>
      <c r="E94">
        <v>1185.5</v>
      </c>
    </row>
    <row r="95" spans="1:5" x14ac:dyDescent="0.35">
      <c r="A95">
        <f>+VLOOKUP(Precio_semana_pb[[#This Row],[Region]],Códigos!$A$2:$B$24,2,0)</f>
        <v>13</v>
      </c>
      <c r="B95" t="s">
        <v>27</v>
      </c>
      <c r="C95" s="1">
        <v>44099</v>
      </c>
      <c r="D95" t="s">
        <v>31</v>
      </c>
      <c r="E95">
        <v>1176.5</v>
      </c>
    </row>
    <row r="96" spans="1:5" x14ac:dyDescent="0.35">
      <c r="A96">
        <f>+VLOOKUP(Precio_semana_pb[[#This Row],[Region]],Códigos!$A$2:$B$24,2,0)</f>
        <v>7</v>
      </c>
      <c r="B96" t="s">
        <v>27</v>
      </c>
      <c r="C96" s="1">
        <v>44099</v>
      </c>
      <c r="D96" t="s">
        <v>32</v>
      </c>
      <c r="E96">
        <v>1191</v>
      </c>
    </row>
    <row r="97" spans="1:5" x14ac:dyDescent="0.35">
      <c r="A97">
        <f>+VLOOKUP(Precio_semana_pb[[#This Row],[Region]],Códigos!$A$2:$B$24,2,0)</f>
        <v>16</v>
      </c>
      <c r="B97" t="s">
        <v>27</v>
      </c>
      <c r="C97" s="1">
        <v>44099</v>
      </c>
      <c r="D97" t="s">
        <v>33</v>
      </c>
      <c r="E97">
        <v>1053.5</v>
      </c>
    </row>
    <row r="98" spans="1:5" x14ac:dyDescent="0.35">
      <c r="A98">
        <f>+VLOOKUP(Precio_semana_pb[[#This Row],[Region]],Códigos!$A$2:$B$24,2,0)</f>
        <v>8</v>
      </c>
      <c r="B98" t="s">
        <v>27</v>
      </c>
      <c r="C98" s="1">
        <v>44099</v>
      </c>
      <c r="D98" t="s">
        <v>34</v>
      </c>
      <c r="E98">
        <v>1203</v>
      </c>
    </row>
    <row r="99" spans="1:5" x14ac:dyDescent="0.35">
      <c r="A99">
        <f>+VLOOKUP(Precio_semana_pb[[#This Row],[Region]],Códigos!$A$2:$B$24,2,0)</f>
        <v>9</v>
      </c>
      <c r="B99" t="s">
        <v>27</v>
      </c>
      <c r="C99" s="1">
        <v>44099</v>
      </c>
      <c r="D99" t="s">
        <v>35</v>
      </c>
      <c r="E99">
        <v>1132.5</v>
      </c>
    </row>
    <row r="100" spans="1:5" x14ac:dyDescent="0.35">
      <c r="A100">
        <f>+VLOOKUP(Precio_semana_pb[[#This Row],[Region]],Códigos!$A$2:$B$24,2,0)</f>
        <v>10</v>
      </c>
      <c r="B100" t="s">
        <v>27</v>
      </c>
      <c r="C100" s="1">
        <v>44099</v>
      </c>
      <c r="D100" t="s">
        <v>36</v>
      </c>
      <c r="E100">
        <v>1222.5</v>
      </c>
    </row>
    <row r="101" spans="1:5" x14ac:dyDescent="0.35">
      <c r="A101">
        <f>+VLOOKUP(Precio_semana_pb[[#This Row],[Region]],Códigos!$A$2:$B$24,2,0)</f>
        <v>15</v>
      </c>
      <c r="B101" t="s">
        <v>27</v>
      </c>
      <c r="C101" s="1">
        <v>44106</v>
      </c>
      <c r="D101" t="s">
        <v>28</v>
      </c>
      <c r="E101">
        <v>1190</v>
      </c>
    </row>
    <row r="102" spans="1:5" x14ac:dyDescent="0.35">
      <c r="A102">
        <f>+VLOOKUP(Precio_semana_pb[[#This Row],[Region]],Códigos!$A$2:$B$24,2,0)</f>
        <v>4</v>
      </c>
      <c r="B102" t="s">
        <v>27</v>
      </c>
      <c r="C102" s="1">
        <v>44106</v>
      </c>
      <c r="D102" t="s">
        <v>29</v>
      </c>
      <c r="E102">
        <v>1220</v>
      </c>
    </row>
    <row r="103" spans="1:5" x14ac:dyDescent="0.35">
      <c r="A103">
        <f>+VLOOKUP(Precio_semana_pb[[#This Row],[Region]],Códigos!$A$2:$B$24,2,0)</f>
        <v>5</v>
      </c>
      <c r="B103" t="s">
        <v>27</v>
      </c>
      <c r="C103" s="1">
        <v>44106</v>
      </c>
      <c r="D103" t="s">
        <v>30</v>
      </c>
      <c r="E103">
        <v>1154</v>
      </c>
    </row>
    <row r="104" spans="1:5" x14ac:dyDescent="0.35">
      <c r="A104">
        <f>+VLOOKUP(Precio_semana_pb[[#This Row],[Region]],Códigos!$A$2:$B$24,2,0)</f>
        <v>13</v>
      </c>
      <c r="B104" t="s">
        <v>27</v>
      </c>
      <c r="C104" s="1">
        <v>44106</v>
      </c>
      <c r="D104" t="s">
        <v>31</v>
      </c>
      <c r="E104">
        <v>1202</v>
      </c>
    </row>
    <row r="105" spans="1:5" x14ac:dyDescent="0.35">
      <c r="A105">
        <f>+VLOOKUP(Precio_semana_pb[[#This Row],[Region]],Códigos!$A$2:$B$24,2,0)</f>
        <v>7</v>
      </c>
      <c r="B105" t="s">
        <v>27</v>
      </c>
      <c r="C105" s="1">
        <v>44106</v>
      </c>
      <c r="D105" t="s">
        <v>32</v>
      </c>
      <c r="E105">
        <v>1192</v>
      </c>
    </row>
    <row r="106" spans="1:5" x14ac:dyDescent="0.35">
      <c r="A106">
        <f>+VLOOKUP(Precio_semana_pb[[#This Row],[Region]],Códigos!$A$2:$B$24,2,0)</f>
        <v>16</v>
      </c>
      <c r="B106" t="s">
        <v>27</v>
      </c>
      <c r="C106" s="1">
        <v>44106</v>
      </c>
      <c r="D106" t="s">
        <v>33</v>
      </c>
      <c r="E106">
        <v>1195.5</v>
      </c>
    </row>
    <row r="107" spans="1:5" x14ac:dyDescent="0.35">
      <c r="A107">
        <f>+VLOOKUP(Precio_semana_pb[[#This Row],[Region]],Códigos!$A$2:$B$24,2,0)</f>
        <v>8</v>
      </c>
      <c r="B107" t="s">
        <v>27</v>
      </c>
      <c r="C107" s="1">
        <v>44106</v>
      </c>
      <c r="D107" t="s">
        <v>34</v>
      </c>
      <c r="E107">
        <v>1190</v>
      </c>
    </row>
    <row r="108" spans="1:5" x14ac:dyDescent="0.35">
      <c r="A108">
        <f>+VLOOKUP(Precio_semana_pb[[#This Row],[Region]],Códigos!$A$2:$B$24,2,0)</f>
        <v>9</v>
      </c>
      <c r="B108" t="s">
        <v>27</v>
      </c>
      <c r="C108" s="1">
        <v>44106</v>
      </c>
      <c r="D108" t="s">
        <v>35</v>
      </c>
      <c r="E108">
        <v>1148</v>
      </c>
    </row>
    <row r="109" spans="1:5" x14ac:dyDescent="0.35">
      <c r="A109">
        <f>+VLOOKUP(Precio_semana_pb[[#This Row],[Region]],Códigos!$A$2:$B$24,2,0)</f>
        <v>10</v>
      </c>
      <c r="B109" t="s">
        <v>27</v>
      </c>
      <c r="C109" s="1">
        <v>44106</v>
      </c>
      <c r="D109" t="s">
        <v>36</v>
      </c>
      <c r="E109">
        <v>1217</v>
      </c>
    </row>
    <row r="110" spans="1:5" x14ac:dyDescent="0.35">
      <c r="A110">
        <f>+VLOOKUP(Precio_semana_pb[[#This Row],[Region]],Códigos!$A$2:$B$24,2,0)</f>
        <v>15</v>
      </c>
      <c r="B110" t="s">
        <v>27</v>
      </c>
      <c r="C110" s="1">
        <v>44113</v>
      </c>
      <c r="D110" t="s">
        <v>28</v>
      </c>
      <c r="E110">
        <v>1178</v>
      </c>
    </row>
    <row r="111" spans="1:5" x14ac:dyDescent="0.35">
      <c r="A111">
        <f>+VLOOKUP(Precio_semana_pb[[#This Row],[Region]],Códigos!$A$2:$B$24,2,0)</f>
        <v>4</v>
      </c>
      <c r="B111" t="s">
        <v>27</v>
      </c>
      <c r="C111" s="1">
        <v>44113</v>
      </c>
      <c r="D111" t="s">
        <v>29</v>
      </c>
      <c r="E111">
        <v>1206</v>
      </c>
    </row>
    <row r="112" spans="1:5" x14ac:dyDescent="0.35">
      <c r="A112">
        <f>+VLOOKUP(Precio_semana_pb[[#This Row],[Region]],Códigos!$A$2:$B$24,2,0)</f>
        <v>5</v>
      </c>
      <c r="B112" t="s">
        <v>27</v>
      </c>
      <c r="C112" s="1">
        <v>44113</v>
      </c>
      <c r="D112" t="s">
        <v>30</v>
      </c>
      <c r="E112">
        <v>1165.5</v>
      </c>
    </row>
    <row r="113" spans="1:5" x14ac:dyDescent="0.35">
      <c r="A113">
        <f>+VLOOKUP(Precio_semana_pb[[#This Row],[Region]],Códigos!$A$2:$B$24,2,0)</f>
        <v>13</v>
      </c>
      <c r="B113" t="s">
        <v>27</v>
      </c>
      <c r="C113" s="1">
        <v>44113</v>
      </c>
      <c r="D113" t="s">
        <v>31</v>
      </c>
      <c r="E113">
        <v>1190.5</v>
      </c>
    </row>
    <row r="114" spans="1:5" x14ac:dyDescent="0.35">
      <c r="A114">
        <f>+VLOOKUP(Precio_semana_pb[[#This Row],[Region]],Códigos!$A$2:$B$24,2,0)</f>
        <v>7</v>
      </c>
      <c r="B114" t="s">
        <v>27</v>
      </c>
      <c r="C114" s="1">
        <v>44113</v>
      </c>
      <c r="D114" t="s">
        <v>32</v>
      </c>
      <c r="E114">
        <v>1176</v>
      </c>
    </row>
    <row r="115" spans="1:5" x14ac:dyDescent="0.35">
      <c r="A115">
        <f>+VLOOKUP(Precio_semana_pb[[#This Row],[Region]],Códigos!$A$2:$B$24,2,0)</f>
        <v>16</v>
      </c>
      <c r="B115" t="s">
        <v>27</v>
      </c>
      <c r="C115" s="1">
        <v>44113</v>
      </c>
      <c r="D115" t="s">
        <v>33</v>
      </c>
      <c r="E115">
        <v>855.5</v>
      </c>
    </row>
    <row r="116" spans="1:5" x14ac:dyDescent="0.35">
      <c r="A116">
        <f>+VLOOKUP(Precio_semana_pb[[#This Row],[Region]],Códigos!$A$2:$B$24,2,0)</f>
        <v>8</v>
      </c>
      <c r="B116" t="s">
        <v>27</v>
      </c>
      <c r="C116" s="1">
        <v>44113</v>
      </c>
      <c r="D116" t="s">
        <v>34</v>
      </c>
      <c r="E116">
        <v>1220</v>
      </c>
    </row>
    <row r="117" spans="1:5" x14ac:dyDescent="0.35">
      <c r="A117">
        <f>+VLOOKUP(Precio_semana_pb[[#This Row],[Region]],Códigos!$A$2:$B$24,2,0)</f>
        <v>9</v>
      </c>
      <c r="B117" t="s">
        <v>27</v>
      </c>
      <c r="C117" s="1">
        <v>44113</v>
      </c>
      <c r="D117" t="s">
        <v>35</v>
      </c>
      <c r="E117">
        <v>1128</v>
      </c>
    </row>
    <row r="118" spans="1:5" x14ac:dyDescent="0.35">
      <c r="A118">
        <f>+VLOOKUP(Precio_semana_pb[[#This Row],[Region]],Códigos!$A$2:$B$24,2,0)</f>
        <v>10</v>
      </c>
      <c r="B118" t="s">
        <v>27</v>
      </c>
      <c r="C118" s="1">
        <v>44113</v>
      </c>
      <c r="D118" t="s">
        <v>36</v>
      </c>
      <c r="E118">
        <v>1236</v>
      </c>
    </row>
    <row r="119" spans="1:5" x14ac:dyDescent="0.35">
      <c r="A119">
        <f>+VLOOKUP(Precio_semana_pb[[#This Row],[Region]],Códigos!$A$2:$B$24,2,0)</f>
        <v>15</v>
      </c>
      <c r="B119" t="s">
        <v>27</v>
      </c>
      <c r="C119" s="1">
        <v>44120</v>
      </c>
      <c r="D119" t="s">
        <v>28</v>
      </c>
      <c r="E119">
        <v>1190</v>
      </c>
    </row>
    <row r="120" spans="1:5" x14ac:dyDescent="0.35">
      <c r="A120">
        <f>+VLOOKUP(Precio_semana_pb[[#This Row],[Region]],Códigos!$A$2:$B$24,2,0)</f>
        <v>4</v>
      </c>
      <c r="B120" t="s">
        <v>27</v>
      </c>
      <c r="C120" s="1">
        <v>44120</v>
      </c>
      <c r="D120" t="s">
        <v>29</v>
      </c>
      <c r="E120">
        <v>1216</v>
      </c>
    </row>
    <row r="121" spans="1:5" x14ac:dyDescent="0.35">
      <c r="A121">
        <f>+VLOOKUP(Precio_semana_pb[[#This Row],[Region]],Códigos!$A$2:$B$24,2,0)</f>
        <v>5</v>
      </c>
      <c r="B121" t="s">
        <v>27</v>
      </c>
      <c r="C121" s="1">
        <v>44120</v>
      </c>
      <c r="D121" t="s">
        <v>30</v>
      </c>
      <c r="E121">
        <v>1190</v>
      </c>
    </row>
    <row r="122" spans="1:5" x14ac:dyDescent="0.35">
      <c r="A122">
        <f>+VLOOKUP(Precio_semana_pb[[#This Row],[Region]],Códigos!$A$2:$B$24,2,0)</f>
        <v>13</v>
      </c>
      <c r="B122" t="s">
        <v>27</v>
      </c>
      <c r="C122" s="1">
        <v>44120</v>
      </c>
      <c r="D122" t="s">
        <v>31</v>
      </c>
      <c r="E122">
        <v>1169</v>
      </c>
    </row>
    <row r="123" spans="1:5" x14ac:dyDescent="0.35">
      <c r="A123">
        <f>+VLOOKUP(Precio_semana_pb[[#This Row],[Region]],Códigos!$A$2:$B$24,2,0)</f>
        <v>7</v>
      </c>
      <c r="B123" t="s">
        <v>27</v>
      </c>
      <c r="C123" s="1">
        <v>44120</v>
      </c>
      <c r="D123" t="s">
        <v>32</v>
      </c>
      <c r="E123">
        <v>1193</v>
      </c>
    </row>
    <row r="124" spans="1:5" x14ac:dyDescent="0.35">
      <c r="A124">
        <f>+VLOOKUP(Precio_semana_pb[[#This Row],[Region]],Códigos!$A$2:$B$24,2,0)</f>
        <v>16</v>
      </c>
      <c r="B124" t="s">
        <v>27</v>
      </c>
      <c r="C124" s="1">
        <v>44120</v>
      </c>
      <c r="D124" t="s">
        <v>33</v>
      </c>
      <c r="E124">
        <v>1113</v>
      </c>
    </row>
    <row r="125" spans="1:5" x14ac:dyDescent="0.35">
      <c r="A125">
        <f>+VLOOKUP(Precio_semana_pb[[#This Row],[Region]],Códigos!$A$2:$B$24,2,0)</f>
        <v>8</v>
      </c>
      <c r="B125" t="s">
        <v>27</v>
      </c>
      <c r="C125" s="1">
        <v>44120</v>
      </c>
      <c r="D125" t="s">
        <v>34</v>
      </c>
      <c r="E125">
        <v>1207</v>
      </c>
    </row>
    <row r="126" spans="1:5" x14ac:dyDescent="0.35">
      <c r="A126">
        <f>+VLOOKUP(Precio_semana_pb[[#This Row],[Region]],Códigos!$A$2:$B$24,2,0)</f>
        <v>9</v>
      </c>
      <c r="B126" t="s">
        <v>27</v>
      </c>
      <c r="C126" s="1">
        <v>44120</v>
      </c>
      <c r="D126" t="s">
        <v>35</v>
      </c>
      <c r="E126">
        <v>1069</v>
      </c>
    </row>
    <row r="127" spans="1:5" x14ac:dyDescent="0.35">
      <c r="A127">
        <f>+VLOOKUP(Precio_semana_pb[[#This Row],[Region]],Códigos!$A$2:$B$24,2,0)</f>
        <v>10</v>
      </c>
      <c r="B127" t="s">
        <v>27</v>
      </c>
      <c r="C127" s="1">
        <v>44120</v>
      </c>
      <c r="D127" t="s">
        <v>36</v>
      </c>
      <c r="E127">
        <v>1240</v>
      </c>
    </row>
    <row r="128" spans="1:5" x14ac:dyDescent="0.35">
      <c r="A128">
        <f>+VLOOKUP(Precio_semana_pb[[#This Row],[Region]],Códigos!$A$2:$B$24,2,0)</f>
        <v>15</v>
      </c>
      <c r="B128" t="s">
        <v>27</v>
      </c>
      <c r="C128" s="1">
        <v>44127</v>
      </c>
      <c r="D128" t="s">
        <v>28</v>
      </c>
      <c r="E128">
        <v>1210</v>
      </c>
    </row>
    <row r="129" spans="1:5" x14ac:dyDescent="0.35">
      <c r="A129">
        <f>+VLOOKUP(Precio_semana_pb[[#This Row],[Region]],Códigos!$A$2:$B$24,2,0)</f>
        <v>4</v>
      </c>
      <c r="B129" t="s">
        <v>27</v>
      </c>
      <c r="C129" s="1">
        <v>44127</v>
      </c>
      <c r="D129" t="s">
        <v>29</v>
      </c>
      <c r="E129">
        <v>1242</v>
      </c>
    </row>
    <row r="130" spans="1:5" x14ac:dyDescent="0.35">
      <c r="A130">
        <f>+VLOOKUP(Precio_semana_pb[[#This Row],[Region]],Códigos!$A$2:$B$24,2,0)</f>
        <v>5</v>
      </c>
      <c r="B130" t="s">
        <v>27</v>
      </c>
      <c r="C130" s="1">
        <v>44127</v>
      </c>
      <c r="D130" t="s">
        <v>30</v>
      </c>
      <c r="E130">
        <v>1177.5</v>
      </c>
    </row>
    <row r="131" spans="1:5" x14ac:dyDescent="0.35">
      <c r="A131">
        <f>+VLOOKUP(Precio_semana_pb[[#This Row],[Region]],Códigos!$A$2:$B$24,2,0)</f>
        <v>13</v>
      </c>
      <c r="B131" t="s">
        <v>27</v>
      </c>
      <c r="C131" s="1">
        <v>44127</v>
      </c>
      <c r="D131" t="s">
        <v>31</v>
      </c>
      <c r="E131">
        <v>1175</v>
      </c>
    </row>
    <row r="132" spans="1:5" x14ac:dyDescent="0.35">
      <c r="A132">
        <f>+VLOOKUP(Precio_semana_pb[[#This Row],[Region]],Códigos!$A$2:$B$24,2,0)</f>
        <v>7</v>
      </c>
      <c r="B132" t="s">
        <v>27</v>
      </c>
      <c r="C132" s="1">
        <v>44127</v>
      </c>
      <c r="D132" t="s">
        <v>32</v>
      </c>
      <c r="E132">
        <v>1266</v>
      </c>
    </row>
    <row r="133" spans="1:5" x14ac:dyDescent="0.35">
      <c r="A133">
        <f>+VLOOKUP(Precio_semana_pb[[#This Row],[Region]],Códigos!$A$2:$B$24,2,0)</f>
        <v>16</v>
      </c>
      <c r="B133" t="s">
        <v>27</v>
      </c>
      <c r="C133" s="1">
        <v>44127</v>
      </c>
      <c r="D133" t="s">
        <v>33</v>
      </c>
      <c r="E133">
        <v>1061.5</v>
      </c>
    </row>
    <row r="134" spans="1:5" x14ac:dyDescent="0.35">
      <c r="A134">
        <f>+VLOOKUP(Precio_semana_pb[[#This Row],[Region]],Códigos!$A$2:$B$24,2,0)</f>
        <v>8</v>
      </c>
      <c r="B134" t="s">
        <v>27</v>
      </c>
      <c r="C134" s="1">
        <v>44127</v>
      </c>
      <c r="D134" t="s">
        <v>34</v>
      </c>
      <c r="E134">
        <v>1200</v>
      </c>
    </row>
    <row r="135" spans="1:5" x14ac:dyDescent="0.35">
      <c r="A135">
        <f>+VLOOKUP(Precio_semana_pb[[#This Row],[Region]],Códigos!$A$2:$B$24,2,0)</f>
        <v>9</v>
      </c>
      <c r="B135" t="s">
        <v>27</v>
      </c>
      <c r="C135" s="1">
        <v>44127</v>
      </c>
      <c r="D135" t="s">
        <v>35</v>
      </c>
      <c r="E135">
        <v>1110.5</v>
      </c>
    </row>
    <row r="136" spans="1:5" x14ac:dyDescent="0.35">
      <c r="A136">
        <f>+VLOOKUP(Precio_semana_pb[[#This Row],[Region]],Códigos!$A$2:$B$24,2,0)</f>
        <v>10</v>
      </c>
      <c r="B136" t="s">
        <v>27</v>
      </c>
      <c r="C136" s="1">
        <v>44127</v>
      </c>
      <c r="D136" t="s">
        <v>36</v>
      </c>
      <c r="E136">
        <v>1246.5</v>
      </c>
    </row>
    <row r="137" spans="1:5" x14ac:dyDescent="0.35">
      <c r="A137">
        <f>+VLOOKUP(Precio_semana_pb[[#This Row],[Region]],Códigos!$A$2:$B$24,2,0)</f>
        <v>15</v>
      </c>
      <c r="B137" t="s">
        <v>27</v>
      </c>
      <c r="C137" s="1">
        <v>44134</v>
      </c>
      <c r="D137" t="s">
        <v>28</v>
      </c>
      <c r="E137">
        <v>1190</v>
      </c>
    </row>
    <row r="138" spans="1:5" x14ac:dyDescent="0.35">
      <c r="A138">
        <f>+VLOOKUP(Precio_semana_pb[[#This Row],[Region]],Códigos!$A$2:$B$24,2,0)</f>
        <v>4</v>
      </c>
      <c r="B138" t="s">
        <v>27</v>
      </c>
      <c r="C138" s="1">
        <v>44134</v>
      </c>
      <c r="D138" t="s">
        <v>29</v>
      </c>
      <c r="E138">
        <v>1245</v>
      </c>
    </row>
    <row r="139" spans="1:5" x14ac:dyDescent="0.35">
      <c r="A139">
        <f>+VLOOKUP(Precio_semana_pb[[#This Row],[Region]],Códigos!$A$2:$B$24,2,0)</f>
        <v>5</v>
      </c>
      <c r="B139" t="s">
        <v>27</v>
      </c>
      <c r="C139" s="1">
        <v>44134</v>
      </c>
      <c r="D139" t="s">
        <v>30</v>
      </c>
      <c r="E139">
        <v>1205.5</v>
      </c>
    </row>
    <row r="140" spans="1:5" x14ac:dyDescent="0.35">
      <c r="A140">
        <f>+VLOOKUP(Precio_semana_pb[[#This Row],[Region]],Códigos!$A$2:$B$24,2,0)</f>
        <v>13</v>
      </c>
      <c r="B140" t="s">
        <v>27</v>
      </c>
      <c r="C140" s="1">
        <v>44134</v>
      </c>
      <c r="D140" t="s">
        <v>31</v>
      </c>
      <c r="E140">
        <v>1218</v>
      </c>
    </row>
    <row r="141" spans="1:5" x14ac:dyDescent="0.35">
      <c r="A141">
        <f>+VLOOKUP(Precio_semana_pb[[#This Row],[Region]],Códigos!$A$2:$B$24,2,0)</f>
        <v>7</v>
      </c>
      <c r="B141" t="s">
        <v>27</v>
      </c>
      <c r="C141" s="1">
        <v>44134</v>
      </c>
      <c r="D141" t="s">
        <v>32</v>
      </c>
      <c r="E141">
        <v>1445</v>
      </c>
    </row>
    <row r="142" spans="1:5" x14ac:dyDescent="0.35">
      <c r="A142">
        <f>+VLOOKUP(Precio_semana_pb[[#This Row],[Region]],Códigos!$A$2:$B$24,2,0)</f>
        <v>16</v>
      </c>
      <c r="B142" t="s">
        <v>27</v>
      </c>
      <c r="C142" s="1">
        <v>44134</v>
      </c>
      <c r="D142" t="s">
        <v>33</v>
      </c>
      <c r="E142">
        <v>1016</v>
      </c>
    </row>
    <row r="143" spans="1:5" x14ac:dyDescent="0.35">
      <c r="A143">
        <f>+VLOOKUP(Precio_semana_pb[[#This Row],[Region]],Códigos!$A$2:$B$24,2,0)</f>
        <v>8</v>
      </c>
      <c r="B143" t="s">
        <v>27</v>
      </c>
      <c r="C143" s="1">
        <v>44134</v>
      </c>
      <c r="D143" t="s">
        <v>34</v>
      </c>
      <c r="E143">
        <v>1215</v>
      </c>
    </row>
    <row r="144" spans="1:5" x14ac:dyDescent="0.35">
      <c r="A144">
        <f>+VLOOKUP(Precio_semana_pb[[#This Row],[Region]],Códigos!$A$2:$B$24,2,0)</f>
        <v>9</v>
      </c>
      <c r="B144" t="s">
        <v>27</v>
      </c>
      <c r="C144" s="1">
        <v>44134</v>
      </c>
      <c r="D144" t="s">
        <v>35</v>
      </c>
      <c r="E144">
        <v>1164</v>
      </c>
    </row>
    <row r="145" spans="1:5" x14ac:dyDescent="0.35">
      <c r="A145">
        <f>+VLOOKUP(Precio_semana_pb[[#This Row],[Region]],Códigos!$A$2:$B$24,2,0)</f>
        <v>10</v>
      </c>
      <c r="B145" t="s">
        <v>27</v>
      </c>
      <c r="C145" s="1">
        <v>44134</v>
      </c>
      <c r="D145" t="s">
        <v>36</v>
      </c>
      <c r="E145">
        <v>1234</v>
      </c>
    </row>
    <row r="146" spans="1:5" x14ac:dyDescent="0.35">
      <c r="A146">
        <f>+VLOOKUP(Precio_semana_pb[[#This Row],[Region]],Códigos!$A$2:$B$24,2,0)</f>
        <v>15</v>
      </c>
      <c r="B146" t="s">
        <v>27</v>
      </c>
      <c r="C146" s="1">
        <v>44141</v>
      </c>
      <c r="D146" t="s">
        <v>28</v>
      </c>
      <c r="E146">
        <v>1230</v>
      </c>
    </row>
    <row r="147" spans="1:5" x14ac:dyDescent="0.35">
      <c r="A147">
        <f>+VLOOKUP(Precio_semana_pb[[#This Row],[Region]],Códigos!$A$2:$B$24,2,0)</f>
        <v>4</v>
      </c>
      <c r="B147" t="s">
        <v>27</v>
      </c>
      <c r="C147" s="1">
        <v>44141</v>
      </c>
      <c r="D147" t="s">
        <v>29</v>
      </c>
      <c r="E147">
        <v>1238.5</v>
      </c>
    </row>
    <row r="148" spans="1:5" x14ac:dyDescent="0.35">
      <c r="A148">
        <f>+VLOOKUP(Precio_semana_pb[[#This Row],[Region]],Códigos!$A$2:$B$24,2,0)</f>
        <v>5</v>
      </c>
      <c r="B148" t="s">
        <v>27</v>
      </c>
      <c r="C148" s="1">
        <v>44141</v>
      </c>
      <c r="D148" t="s">
        <v>30</v>
      </c>
      <c r="E148">
        <v>1219.5</v>
      </c>
    </row>
    <row r="149" spans="1:5" x14ac:dyDescent="0.35">
      <c r="A149">
        <f>+VLOOKUP(Precio_semana_pb[[#This Row],[Region]],Códigos!$A$2:$B$24,2,0)</f>
        <v>13</v>
      </c>
      <c r="B149" t="s">
        <v>27</v>
      </c>
      <c r="C149" s="1">
        <v>44141</v>
      </c>
      <c r="D149" t="s">
        <v>31</v>
      </c>
      <c r="E149">
        <v>1211</v>
      </c>
    </row>
    <row r="150" spans="1:5" x14ac:dyDescent="0.35">
      <c r="A150">
        <f>+VLOOKUP(Precio_semana_pb[[#This Row],[Region]],Códigos!$A$2:$B$24,2,0)</f>
        <v>7</v>
      </c>
      <c r="B150" t="s">
        <v>27</v>
      </c>
      <c r="C150" s="1">
        <v>44141</v>
      </c>
      <c r="D150" t="s">
        <v>32</v>
      </c>
      <c r="E150">
        <v>1272</v>
      </c>
    </row>
    <row r="151" spans="1:5" x14ac:dyDescent="0.35">
      <c r="A151">
        <f>+VLOOKUP(Precio_semana_pb[[#This Row],[Region]],Códigos!$A$2:$B$24,2,0)</f>
        <v>16</v>
      </c>
      <c r="B151" t="s">
        <v>27</v>
      </c>
      <c r="C151" s="1">
        <v>44141</v>
      </c>
      <c r="D151" t="s">
        <v>33</v>
      </c>
      <c r="E151">
        <v>1055.5</v>
      </c>
    </row>
    <row r="152" spans="1:5" x14ac:dyDescent="0.35">
      <c r="A152">
        <f>+VLOOKUP(Precio_semana_pb[[#This Row],[Region]],Códigos!$A$2:$B$24,2,0)</f>
        <v>8</v>
      </c>
      <c r="B152" t="s">
        <v>27</v>
      </c>
      <c r="C152" s="1">
        <v>44141</v>
      </c>
      <c r="D152" t="s">
        <v>34</v>
      </c>
      <c r="E152">
        <v>1190</v>
      </c>
    </row>
    <row r="153" spans="1:5" x14ac:dyDescent="0.35">
      <c r="A153">
        <f>+VLOOKUP(Precio_semana_pb[[#This Row],[Region]],Códigos!$A$2:$B$24,2,0)</f>
        <v>9</v>
      </c>
      <c r="B153" t="s">
        <v>27</v>
      </c>
      <c r="C153" s="1">
        <v>44141</v>
      </c>
      <c r="D153" t="s">
        <v>35</v>
      </c>
      <c r="E153">
        <v>1164</v>
      </c>
    </row>
    <row r="154" spans="1:5" x14ac:dyDescent="0.35">
      <c r="A154">
        <f>+VLOOKUP(Precio_semana_pb[[#This Row],[Region]],Códigos!$A$2:$B$24,2,0)</f>
        <v>10</v>
      </c>
      <c r="B154" t="s">
        <v>27</v>
      </c>
      <c r="C154" s="1">
        <v>44141</v>
      </c>
      <c r="D154" t="s">
        <v>36</v>
      </c>
      <c r="E154">
        <v>1169.5</v>
      </c>
    </row>
    <row r="155" spans="1:5" x14ac:dyDescent="0.35">
      <c r="A155">
        <f>+VLOOKUP(Precio_semana_pb[[#This Row],[Region]],Códigos!$A$2:$B$24,2,0)</f>
        <v>15</v>
      </c>
      <c r="B155" t="s">
        <v>27</v>
      </c>
      <c r="C155" s="1">
        <v>44148</v>
      </c>
      <c r="D155" t="s">
        <v>28</v>
      </c>
      <c r="E155">
        <v>1543</v>
      </c>
    </row>
    <row r="156" spans="1:5" x14ac:dyDescent="0.35">
      <c r="A156">
        <f>+VLOOKUP(Precio_semana_pb[[#This Row],[Region]],Códigos!$A$2:$B$24,2,0)</f>
        <v>4</v>
      </c>
      <c r="B156" t="s">
        <v>27</v>
      </c>
      <c r="C156" s="1">
        <v>44148</v>
      </c>
      <c r="D156" t="s">
        <v>29</v>
      </c>
      <c r="E156">
        <v>1246.5</v>
      </c>
    </row>
    <row r="157" spans="1:5" x14ac:dyDescent="0.35">
      <c r="A157">
        <f>+VLOOKUP(Precio_semana_pb[[#This Row],[Region]],Códigos!$A$2:$B$24,2,0)</f>
        <v>5</v>
      </c>
      <c r="B157" t="s">
        <v>27</v>
      </c>
      <c r="C157" s="1">
        <v>44148</v>
      </c>
      <c r="D157" t="s">
        <v>30</v>
      </c>
      <c r="E157">
        <v>1242.5</v>
      </c>
    </row>
    <row r="158" spans="1:5" x14ac:dyDescent="0.35">
      <c r="A158">
        <f>+VLOOKUP(Precio_semana_pb[[#This Row],[Region]],Códigos!$A$2:$B$24,2,0)</f>
        <v>13</v>
      </c>
      <c r="B158" t="s">
        <v>27</v>
      </c>
      <c r="C158" s="1">
        <v>44148</v>
      </c>
      <c r="D158" t="s">
        <v>31</v>
      </c>
      <c r="E158">
        <v>1226.5</v>
      </c>
    </row>
    <row r="159" spans="1:5" x14ac:dyDescent="0.35">
      <c r="A159">
        <f>+VLOOKUP(Precio_semana_pb[[#This Row],[Region]],Códigos!$A$2:$B$24,2,0)</f>
        <v>7</v>
      </c>
      <c r="B159" t="s">
        <v>27</v>
      </c>
      <c r="C159" s="1">
        <v>44148</v>
      </c>
      <c r="D159" t="s">
        <v>32</v>
      </c>
      <c r="E159">
        <v>1327</v>
      </c>
    </row>
    <row r="160" spans="1:5" x14ac:dyDescent="0.35">
      <c r="A160">
        <f>+VLOOKUP(Precio_semana_pb[[#This Row],[Region]],Códigos!$A$2:$B$24,2,0)</f>
        <v>16</v>
      </c>
      <c r="B160" t="s">
        <v>27</v>
      </c>
      <c r="C160" s="1">
        <v>44148</v>
      </c>
      <c r="D160" t="s">
        <v>33</v>
      </c>
      <c r="E160">
        <v>998.5</v>
      </c>
    </row>
    <row r="161" spans="1:5" x14ac:dyDescent="0.35">
      <c r="A161">
        <f>+VLOOKUP(Precio_semana_pb[[#This Row],[Region]],Códigos!$A$2:$B$24,2,0)</f>
        <v>8</v>
      </c>
      <c r="B161" t="s">
        <v>27</v>
      </c>
      <c r="C161" s="1">
        <v>44148</v>
      </c>
      <c r="D161" t="s">
        <v>34</v>
      </c>
      <c r="E161">
        <v>1200</v>
      </c>
    </row>
    <row r="162" spans="1:5" x14ac:dyDescent="0.35">
      <c r="A162">
        <f>+VLOOKUP(Precio_semana_pb[[#This Row],[Region]],Códigos!$A$2:$B$24,2,0)</f>
        <v>9</v>
      </c>
      <c r="B162" t="s">
        <v>27</v>
      </c>
      <c r="C162" s="1">
        <v>44148</v>
      </c>
      <c r="D162" t="s">
        <v>35</v>
      </c>
      <c r="E162">
        <v>1172.5</v>
      </c>
    </row>
    <row r="163" spans="1:5" x14ac:dyDescent="0.35">
      <c r="A163">
        <f>+VLOOKUP(Precio_semana_pb[[#This Row],[Region]],Códigos!$A$2:$B$24,2,0)</f>
        <v>10</v>
      </c>
      <c r="B163" t="s">
        <v>27</v>
      </c>
      <c r="C163" s="1">
        <v>44148</v>
      </c>
      <c r="D163" t="s">
        <v>36</v>
      </c>
      <c r="E163">
        <v>1158</v>
      </c>
    </row>
    <row r="164" spans="1:5" x14ac:dyDescent="0.35">
      <c r="A164">
        <f>+VLOOKUP(Precio_semana_pb[[#This Row],[Region]],Códigos!$A$2:$B$24,2,0)</f>
        <v>15</v>
      </c>
      <c r="B164" t="s">
        <v>27</v>
      </c>
      <c r="C164" s="1">
        <v>44155</v>
      </c>
      <c r="D164" t="s">
        <v>28</v>
      </c>
      <c r="E164">
        <v>1263</v>
      </c>
    </row>
    <row r="165" spans="1:5" x14ac:dyDescent="0.35">
      <c r="A165">
        <f>+VLOOKUP(Precio_semana_pb[[#This Row],[Region]],Códigos!$A$2:$B$24,2,0)</f>
        <v>4</v>
      </c>
      <c r="B165" t="s">
        <v>27</v>
      </c>
      <c r="C165" s="1">
        <v>44155</v>
      </c>
      <c r="D165" t="s">
        <v>29</v>
      </c>
      <c r="E165">
        <v>1250.5</v>
      </c>
    </row>
    <row r="166" spans="1:5" x14ac:dyDescent="0.35">
      <c r="A166">
        <f>+VLOOKUP(Precio_semana_pb[[#This Row],[Region]],Códigos!$A$2:$B$24,2,0)</f>
        <v>5</v>
      </c>
      <c r="B166" t="s">
        <v>27</v>
      </c>
      <c r="C166" s="1">
        <v>44155</v>
      </c>
      <c r="D166" t="s">
        <v>30</v>
      </c>
      <c r="E166">
        <v>1261.5</v>
      </c>
    </row>
    <row r="167" spans="1:5" x14ac:dyDescent="0.35">
      <c r="A167">
        <f>+VLOOKUP(Precio_semana_pb[[#This Row],[Region]],Códigos!$A$2:$B$24,2,0)</f>
        <v>13</v>
      </c>
      <c r="B167" t="s">
        <v>27</v>
      </c>
      <c r="C167" s="1">
        <v>44155</v>
      </c>
      <c r="D167" t="s">
        <v>31</v>
      </c>
      <c r="E167">
        <v>1240</v>
      </c>
    </row>
    <row r="168" spans="1:5" x14ac:dyDescent="0.35">
      <c r="A168">
        <f>+VLOOKUP(Precio_semana_pb[[#This Row],[Region]],Códigos!$A$2:$B$24,2,0)</f>
        <v>7</v>
      </c>
      <c r="B168" t="s">
        <v>27</v>
      </c>
      <c r="C168" s="1">
        <v>44155</v>
      </c>
      <c r="D168" t="s">
        <v>32</v>
      </c>
      <c r="E168">
        <v>1338</v>
      </c>
    </row>
    <row r="169" spans="1:5" x14ac:dyDescent="0.35">
      <c r="A169">
        <f>+VLOOKUP(Precio_semana_pb[[#This Row],[Region]],Códigos!$A$2:$B$24,2,0)</f>
        <v>16</v>
      </c>
      <c r="B169" t="s">
        <v>27</v>
      </c>
      <c r="C169" s="1">
        <v>44155</v>
      </c>
      <c r="D169" t="s">
        <v>33</v>
      </c>
      <c r="E169">
        <v>1044.5</v>
      </c>
    </row>
    <row r="170" spans="1:5" x14ac:dyDescent="0.35">
      <c r="A170">
        <f>+VLOOKUP(Precio_semana_pb[[#This Row],[Region]],Códigos!$A$2:$B$24,2,0)</f>
        <v>8</v>
      </c>
      <c r="B170" t="s">
        <v>27</v>
      </c>
      <c r="C170" s="1">
        <v>44155</v>
      </c>
      <c r="D170" t="s">
        <v>34</v>
      </c>
      <c r="E170">
        <v>1190</v>
      </c>
    </row>
    <row r="171" spans="1:5" x14ac:dyDescent="0.35">
      <c r="A171">
        <f>+VLOOKUP(Precio_semana_pb[[#This Row],[Region]],Códigos!$A$2:$B$24,2,0)</f>
        <v>9</v>
      </c>
      <c r="B171" t="s">
        <v>27</v>
      </c>
      <c r="C171" s="1">
        <v>44155</v>
      </c>
      <c r="D171" t="s">
        <v>35</v>
      </c>
      <c r="E171">
        <v>1176</v>
      </c>
    </row>
    <row r="172" spans="1:5" x14ac:dyDescent="0.35">
      <c r="A172">
        <f>+VLOOKUP(Precio_semana_pb[[#This Row],[Region]],Códigos!$A$2:$B$24,2,0)</f>
        <v>10</v>
      </c>
      <c r="B172" t="s">
        <v>27</v>
      </c>
      <c r="C172" s="1">
        <v>44155</v>
      </c>
      <c r="D172" t="s">
        <v>36</v>
      </c>
      <c r="E172">
        <v>1201.5</v>
      </c>
    </row>
    <row r="173" spans="1:5" x14ac:dyDescent="0.35">
      <c r="A173">
        <f>+VLOOKUP(Precio_semana_pb[[#This Row],[Region]],Códigos!$A$2:$B$24,2,0)</f>
        <v>5</v>
      </c>
      <c r="B173" t="s">
        <v>37</v>
      </c>
      <c r="C173" s="1">
        <v>44029</v>
      </c>
      <c r="D173" t="s">
        <v>30</v>
      </c>
      <c r="E173">
        <v>579.5</v>
      </c>
    </row>
    <row r="174" spans="1:5" x14ac:dyDescent="0.35">
      <c r="A174">
        <f>+VLOOKUP(Precio_semana_pb[[#This Row],[Region]],Códigos!$A$2:$B$24,2,0)</f>
        <v>13</v>
      </c>
      <c r="B174" t="s">
        <v>37</v>
      </c>
      <c r="C174" s="1">
        <v>44029</v>
      </c>
      <c r="D174" t="s">
        <v>31</v>
      </c>
      <c r="E174">
        <v>516.5</v>
      </c>
    </row>
    <row r="175" spans="1:5" x14ac:dyDescent="0.35">
      <c r="A175">
        <f>+VLOOKUP(Precio_semana_pb[[#This Row],[Region]],Códigos!$A$2:$B$24,2,0)</f>
        <v>7</v>
      </c>
      <c r="B175" t="s">
        <v>37</v>
      </c>
      <c r="C175" s="1">
        <v>44029</v>
      </c>
      <c r="D175" t="s">
        <v>32</v>
      </c>
      <c r="E175">
        <v>540.5</v>
      </c>
    </row>
    <row r="176" spans="1:5" x14ac:dyDescent="0.35">
      <c r="A176">
        <f>+VLOOKUP(Precio_semana_pb[[#This Row],[Region]],Códigos!$A$2:$B$24,2,0)</f>
        <v>16</v>
      </c>
      <c r="B176" t="s">
        <v>37</v>
      </c>
      <c r="C176" s="1">
        <v>44029</v>
      </c>
      <c r="D176" t="s">
        <v>33</v>
      </c>
      <c r="E176">
        <v>337.5</v>
      </c>
    </row>
    <row r="177" spans="1:5" x14ac:dyDescent="0.35">
      <c r="A177">
        <f>+VLOOKUP(Precio_semana_pb[[#This Row],[Region]],Códigos!$A$2:$B$24,2,0)</f>
        <v>9</v>
      </c>
      <c r="B177" t="s">
        <v>37</v>
      </c>
      <c r="C177" s="1">
        <v>44029</v>
      </c>
      <c r="D177" t="s">
        <v>35</v>
      </c>
      <c r="E177">
        <v>433</v>
      </c>
    </row>
    <row r="178" spans="1:5" x14ac:dyDescent="0.35">
      <c r="A178">
        <f>+VLOOKUP(Precio_semana_pb[[#This Row],[Region]],Códigos!$A$2:$B$24,2,0)</f>
        <v>10</v>
      </c>
      <c r="B178" t="s">
        <v>37</v>
      </c>
      <c r="C178" s="1">
        <v>44029</v>
      </c>
      <c r="D178" t="s">
        <v>36</v>
      </c>
      <c r="E178">
        <v>467</v>
      </c>
    </row>
    <row r="179" spans="1:5" x14ac:dyDescent="0.35">
      <c r="A179">
        <f>+VLOOKUP(Precio_semana_pb[[#This Row],[Region]],Códigos!$A$2:$B$24,2,0)</f>
        <v>15</v>
      </c>
      <c r="B179" t="s">
        <v>37</v>
      </c>
      <c r="C179" s="1">
        <v>44036</v>
      </c>
      <c r="D179" t="s">
        <v>28</v>
      </c>
      <c r="E179">
        <v>510.5</v>
      </c>
    </row>
    <row r="180" spans="1:5" x14ac:dyDescent="0.35">
      <c r="A180">
        <f>+VLOOKUP(Precio_semana_pb[[#This Row],[Region]],Códigos!$A$2:$B$24,2,0)</f>
        <v>4</v>
      </c>
      <c r="B180" t="s">
        <v>37</v>
      </c>
      <c r="C180" s="1">
        <v>44036</v>
      </c>
      <c r="D180" t="s">
        <v>29</v>
      </c>
      <c r="E180">
        <v>477</v>
      </c>
    </row>
    <row r="181" spans="1:5" x14ac:dyDescent="0.35">
      <c r="A181">
        <f>+VLOOKUP(Precio_semana_pb[[#This Row],[Region]],Códigos!$A$2:$B$24,2,0)</f>
        <v>5</v>
      </c>
      <c r="B181" t="s">
        <v>37</v>
      </c>
      <c r="C181" s="1">
        <v>44036</v>
      </c>
      <c r="D181" t="s">
        <v>30</v>
      </c>
      <c r="E181">
        <v>375</v>
      </c>
    </row>
    <row r="182" spans="1:5" x14ac:dyDescent="0.35">
      <c r="A182">
        <f>+VLOOKUP(Precio_semana_pb[[#This Row],[Region]],Códigos!$A$2:$B$24,2,0)</f>
        <v>13</v>
      </c>
      <c r="B182" t="s">
        <v>37</v>
      </c>
      <c r="C182" s="1">
        <v>44036</v>
      </c>
      <c r="D182" t="s">
        <v>31</v>
      </c>
      <c r="E182">
        <v>520.5</v>
      </c>
    </row>
    <row r="183" spans="1:5" x14ac:dyDescent="0.35">
      <c r="A183">
        <f>+VLOOKUP(Precio_semana_pb[[#This Row],[Region]],Códigos!$A$2:$B$24,2,0)</f>
        <v>7</v>
      </c>
      <c r="B183" t="s">
        <v>37</v>
      </c>
      <c r="C183" s="1">
        <v>44036</v>
      </c>
      <c r="D183" t="s">
        <v>32</v>
      </c>
      <c r="E183">
        <v>509.5</v>
      </c>
    </row>
    <row r="184" spans="1:5" x14ac:dyDescent="0.35">
      <c r="A184">
        <f>+VLOOKUP(Precio_semana_pb[[#This Row],[Region]],Códigos!$A$2:$B$24,2,0)</f>
        <v>16</v>
      </c>
      <c r="B184" t="s">
        <v>37</v>
      </c>
      <c r="C184" s="1">
        <v>44036</v>
      </c>
      <c r="D184" t="s">
        <v>33</v>
      </c>
      <c r="E184">
        <v>345</v>
      </c>
    </row>
    <row r="185" spans="1:5" x14ac:dyDescent="0.35">
      <c r="A185">
        <f>+VLOOKUP(Precio_semana_pb[[#This Row],[Region]],Códigos!$A$2:$B$24,2,0)</f>
        <v>9</v>
      </c>
      <c r="B185" t="s">
        <v>37</v>
      </c>
      <c r="C185" s="1">
        <v>44036</v>
      </c>
      <c r="D185" t="s">
        <v>35</v>
      </c>
      <c r="E185">
        <v>344</v>
      </c>
    </row>
    <row r="186" spans="1:5" x14ac:dyDescent="0.35">
      <c r="A186">
        <f>+VLOOKUP(Precio_semana_pb[[#This Row],[Region]],Códigos!$A$2:$B$24,2,0)</f>
        <v>10</v>
      </c>
      <c r="B186" t="s">
        <v>37</v>
      </c>
      <c r="C186" s="1">
        <v>44036</v>
      </c>
      <c r="D186" t="s">
        <v>36</v>
      </c>
      <c r="E186">
        <v>533</v>
      </c>
    </row>
    <row r="187" spans="1:5" x14ac:dyDescent="0.35">
      <c r="A187">
        <f>+VLOOKUP(Precio_semana_pb[[#This Row],[Region]],Códigos!$A$2:$B$24,2,0)</f>
        <v>4</v>
      </c>
      <c r="B187" t="s">
        <v>37</v>
      </c>
      <c r="C187" s="1">
        <v>44043</v>
      </c>
      <c r="D187" t="s">
        <v>29</v>
      </c>
      <c r="E187">
        <v>467</v>
      </c>
    </row>
    <row r="188" spans="1:5" x14ac:dyDescent="0.35">
      <c r="A188">
        <f>+VLOOKUP(Precio_semana_pb[[#This Row],[Region]],Códigos!$A$2:$B$24,2,0)</f>
        <v>5</v>
      </c>
      <c r="B188" t="s">
        <v>37</v>
      </c>
      <c r="C188" s="1">
        <v>44043</v>
      </c>
      <c r="D188" t="s">
        <v>30</v>
      </c>
      <c r="E188">
        <v>413</v>
      </c>
    </row>
    <row r="189" spans="1:5" x14ac:dyDescent="0.35">
      <c r="A189">
        <f>+VLOOKUP(Precio_semana_pb[[#This Row],[Region]],Códigos!$A$2:$B$24,2,0)</f>
        <v>13</v>
      </c>
      <c r="B189" t="s">
        <v>37</v>
      </c>
      <c r="C189" s="1">
        <v>44043</v>
      </c>
      <c r="D189" t="s">
        <v>31</v>
      </c>
      <c r="E189">
        <v>509.5</v>
      </c>
    </row>
    <row r="190" spans="1:5" x14ac:dyDescent="0.35">
      <c r="A190">
        <f>+VLOOKUP(Precio_semana_pb[[#This Row],[Region]],Códigos!$A$2:$B$24,2,0)</f>
        <v>7</v>
      </c>
      <c r="B190" t="s">
        <v>37</v>
      </c>
      <c r="C190" s="1">
        <v>44043</v>
      </c>
      <c r="D190" t="s">
        <v>32</v>
      </c>
      <c r="E190">
        <v>520</v>
      </c>
    </row>
    <row r="191" spans="1:5" x14ac:dyDescent="0.35">
      <c r="A191">
        <f>+VLOOKUP(Precio_semana_pb[[#This Row],[Region]],Códigos!$A$2:$B$24,2,0)</f>
        <v>16</v>
      </c>
      <c r="B191" t="s">
        <v>37</v>
      </c>
      <c r="C191" s="1">
        <v>44043</v>
      </c>
      <c r="D191" t="s">
        <v>33</v>
      </c>
      <c r="E191">
        <v>300</v>
      </c>
    </row>
    <row r="192" spans="1:5" x14ac:dyDescent="0.35">
      <c r="A192">
        <f>+VLOOKUP(Precio_semana_pb[[#This Row],[Region]],Códigos!$A$2:$B$24,2,0)</f>
        <v>9</v>
      </c>
      <c r="B192" t="s">
        <v>37</v>
      </c>
      <c r="C192" s="1">
        <v>44043</v>
      </c>
      <c r="D192" t="s">
        <v>35</v>
      </c>
      <c r="E192">
        <v>368</v>
      </c>
    </row>
    <row r="193" spans="1:5" x14ac:dyDescent="0.35">
      <c r="A193">
        <f>+VLOOKUP(Precio_semana_pb[[#This Row],[Region]],Códigos!$A$2:$B$24,2,0)</f>
        <v>10</v>
      </c>
      <c r="B193" t="s">
        <v>37</v>
      </c>
      <c r="C193" s="1">
        <v>44043</v>
      </c>
      <c r="D193" t="s">
        <v>36</v>
      </c>
      <c r="E193">
        <v>500</v>
      </c>
    </row>
    <row r="194" spans="1:5" x14ac:dyDescent="0.35">
      <c r="A194">
        <f>+VLOOKUP(Precio_semana_pb[[#This Row],[Region]],Códigos!$A$2:$B$24,2,0)</f>
        <v>15</v>
      </c>
      <c r="B194" t="s">
        <v>37</v>
      </c>
      <c r="C194" s="1">
        <v>44050</v>
      </c>
      <c r="D194" t="s">
        <v>28</v>
      </c>
      <c r="E194">
        <v>507.5</v>
      </c>
    </row>
    <row r="195" spans="1:5" x14ac:dyDescent="0.35">
      <c r="A195">
        <f>+VLOOKUP(Precio_semana_pb[[#This Row],[Region]],Códigos!$A$2:$B$24,2,0)</f>
        <v>4</v>
      </c>
      <c r="B195" t="s">
        <v>37</v>
      </c>
      <c r="C195" s="1">
        <v>44050</v>
      </c>
      <c r="D195" t="s">
        <v>29</v>
      </c>
      <c r="E195">
        <v>467</v>
      </c>
    </row>
    <row r="196" spans="1:5" x14ac:dyDescent="0.35">
      <c r="A196">
        <f>+VLOOKUP(Precio_semana_pb[[#This Row],[Region]],Códigos!$A$2:$B$24,2,0)</f>
        <v>5</v>
      </c>
      <c r="B196" t="s">
        <v>37</v>
      </c>
      <c r="C196" s="1">
        <v>44050</v>
      </c>
      <c r="D196" t="s">
        <v>30</v>
      </c>
      <c r="E196">
        <v>385.5</v>
      </c>
    </row>
    <row r="197" spans="1:5" x14ac:dyDescent="0.35">
      <c r="A197">
        <f>+VLOOKUP(Precio_semana_pb[[#This Row],[Region]],Códigos!$A$2:$B$24,2,0)</f>
        <v>13</v>
      </c>
      <c r="B197" t="s">
        <v>37</v>
      </c>
      <c r="C197" s="1">
        <v>44050</v>
      </c>
      <c r="D197" t="s">
        <v>31</v>
      </c>
      <c r="E197">
        <v>497.5</v>
      </c>
    </row>
    <row r="198" spans="1:5" x14ac:dyDescent="0.35">
      <c r="A198">
        <f>+VLOOKUP(Precio_semana_pb[[#This Row],[Region]],Códigos!$A$2:$B$24,2,0)</f>
        <v>7</v>
      </c>
      <c r="B198" t="s">
        <v>37</v>
      </c>
      <c r="C198" s="1">
        <v>44050</v>
      </c>
      <c r="D198" t="s">
        <v>32</v>
      </c>
      <c r="E198">
        <v>486.5</v>
      </c>
    </row>
    <row r="199" spans="1:5" x14ac:dyDescent="0.35">
      <c r="A199">
        <f>+VLOOKUP(Precio_semana_pb[[#This Row],[Region]],Códigos!$A$2:$B$24,2,0)</f>
        <v>16</v>
      </c>
      <c r="B199" t="s">
        <v>37</v>
      </c>
      <c r="C199" s="1">
        <v>44050</v>
      </c>
      <c r="D199" t="s">
        <v>33</v>
      </c>
      <c r="E199">
        <v>337.5</v>
      </c>
    </row>
    <row r="200" spans="1:5" x14ac:dyDescent="0.35">
      <c r="A200">
        <f>+VLOOKUP(Precio_semana_pb[[#This Row],[Region]],Códigos!$A$2:$B$24,2,0)</f>
        <v>9</v>
      </c>
      <c r="B200" t="s">
        <v>37</v>
      </c>
      <c r="C200" s="1">
        <v>44050</v>
      </c>
      <c r="D200" t="s">
        <v>35</v>
      </c>
      <c r="E200">
        <v>361</v>
      </c>
    </row>
    <row r="201" spans="1:5" x14ac:dyDescent="0.35">
      <c r="A201">
        <f>+VLOOKUP(Precio_semana_pb[[#This Row],[Region]],Códigos!$A$2:$B$24,2,0)</f>
        <v>10</v>
      </c>
      <c r="B201" t="s">
        <v>37</v>
      </c>
      <c r="C201" s="1">
        <v>44050</v>
      </c>
      <c r="D201" t="s">
        <v>36</v>
      </c>
      <c r="E201">
        <v>533</v>
      </c>
    </row>
    <row r="202" spans="1:5" x14ac:dyDescent="0.35">
      <c r="A202">
        <f>+VLOOKUP(Precio_semana_pb[[#This Row],[Region]],Códigos!$A$2:$B$24,2,0)</f>
        <v>15</v>
      </c>
      <c r="B202" t="s">
        <v>37</v>
      </c>
      <c r="C202" s="1">
        <v>44057</v>
      </c>
      <c r="D202" t="s">
        <v>28</v>
      </c>
      <c r="E202">
        <v>507.5</v>
      </c>
    </row>
    <row r="203" spans="1:5" x14ac:dyDescent="0.35">
      <c r="A203">
        <f>+VLOOKUP(Precio_semana_pb[[#This Row],[Region]],Códigos!$A$2:$B$24,2,0)</f>
        <v>4</v>
      </c>
      <c r="B203" t="s">
        <v>37</v>
      </c>
      <c r="C203" s="1">
        <v>44057</v>
      </c>
      <c r="D203" t="s">
        <v>29</v>
      </c>
      <c r="E203">
        <v>467</v>
      </c>
    </row>
    <row r="204" spans="1:5" x14ac:dyDescent="0.35">
      <c r="A204">
        <f>+VLOOKUP(Precio_semana_pb[[#This Row],[Region]],Códigos!$A$2:$B$24,2,0)</f>
        <v>5</v>
      </c>
      <c r="B204" t="s">
        <v>37</v>
      </c>
      <c r="C204" s="1">
        <v>44057</v>
      </c>
      <c r="D204" t="s">
        <v>30</v>
      </c>
      <c r="E204">
        <v>413</v>
      </c>
    </row>
    <row r="205" spans="1:5" x14ac:dyDescent="0.35">
      <c r="A205">
        <f>+VLOOKUP(Precio_semana_pb[[#This Row],[Region]],Códigos!$A$2:$B$24,2,0)</f>
        <v>13</v>
      </c>
      <c r="B205" t="s">
        <v>37</v>
      </c>
      <c r="C205" s="1">
        <v>44057</v>
      </c>
      <c r="D205" t="s">
        <v>31</v>
      </c>
      <c r="E205">
        <v>451</v>
      </c>
    </row>
    <row r="206" spans="1:5" x14ac:dyDescent="0.35">
      <c r="A206">
        <f>+VLOOKUP(Precio_semana_pb[[#This Row],[Region]],Códigos!$A$2:$B$24,2,0)</f>
        <v>7</v>
      </c>
      <c r="B206" t="s">
        <v>37</v>
      </c>
      <c r="C206" s="1">
        <v>44057</v>
      </c>
      <c r="D206" t="s">
        <v>32</v>
      </c>
      <c r="E206">
        <v>481.5</v>
      </c>
    </row>
    <row r="207" spans="1:5" x14ac:dyDescent="0.35">
      <c r="A207">
        <f>+VLOOKUP(Precio_semana_pb[[#This Row],[Region]],Códigos!$A$2:$B$24,2,0)</f>
        <v>16</v>
      </c>
      <c r="B207" t="s">
        <v>37</v>
      </c>
      <c r="C207" s="1">
        <v>44057</v>
      </c>
      <c r="D207" t="s">
        <v>33</v>
      </c>
      <c r="E207">
        <v>325</v>
      </c>
    </row>
    <row r="208" spans="1:5" x14ac:dyDescent="0.35">
      <c r="A208">
        <f>+VLOOKUP(Precio_semana_pb[[#This Row],[Region]],Códigos!$A$2:$B$24,2,0)</f>
        <v>9</v>
      </c>
      <c r="B208" t="s">
        <v>37</v>
      </c>
      <c r="C208" s="1">
        <v>44057</v>
      </c>
      <c r="D208" t="s">
        <v>35</v>
      </c>
      <c r="E208">
        <v>385</v>
      </c>
    </row>
    <row r="209" spans="1:5" x14ac:dyDescent="0.35">
      <c r="A209">
        <f>+VLOOKUP(Precio_semana_pb[[#This Row],[Region]],Códigos!$A$2:$B$24,2,0)</f>
        <v>10</v>
      </c>
      <c r="B209" t="s">
        <v>37</v>
      </c>
      <c r="C209" s="1">
        <v>44057</v>
      </c>
      <c r="D209" t="s">
        <v>36</v>
      </c>
      <c r="E209">
        <v>500</v>
      </c>
    </row>
    <row r="210" spans="1:5" x14ac:dyDescent="0.35">
      <c r="A210">
        <f>+VLOOKUP(Precio_semana_pb[[#This Row],[Region]],Códigos!$A$2:$B$24,2,0)</f>
        <v>15</v>
      </c>
      <c r="B210" t="s">
        <v>37</v>
      </c>
      <c r="C210" s="1">
        <v>44064</v>
      </c>
      <c r="D210" t="s">
        <v>28</v>
      </c>
      <c r="E210">
        <v>507.5</v>
      </c>
    </row>
    <row r="211" spans="1:5" x14ac:dyDescent="0.35">
      <c r="A211">
        <f>+VLOOKUP(Precio_semana_pb[[#This Row],[Region]],Códigos!$A$2:$B$24,2,0)</f>
        <v>4</v>
      </c>
      <c r="B211" t="s">
        <v>37</v>
      </c>
      <c r="C211" s="1">
        <v>44064</v>
      </c>
      <c r="D211" t="s">
        <v>29</v>
      </c>
      <c r="E211">
        <v>454</v>
      </c>
    </row>
    <row r="212" spans="1:5" x14ac:dyDescent="0.35">
      <c r="A212">
        <f>+VLOOKUP(Precio_semana_pb[[#This Row],[Region]],Códigos!$A$2:$B$24,2,0)</f>
        <v>5</v>
      </c>
      <c r="B212" t="s">
        <v>37</v>
      </c>
      <c r="C212" s="1">
        <v>44064</v>
      </c>
      <c r="D212" t="s">
        <v>30</v>
      </c>
      <c r="E212">
        <v>413</v>
      </c>
    </row>
    <row r="213" spans="1:5" x14ac:dyDescent="0.35">
      <c r="A213">
        <f>+VLOOKUP(Precio_semana_pb[[#This Row],[Region]],Códigos!$A$2:$B$24,2,0)</f>
        <v>13</v>
      </c>
      <c r="B213" t="s">
        <v>37</v>
      </c>
      <c r="C213" s="1">
        <v>44064</v>
      </c>
      <c r="D213" t="s">
        <v>31</v>
      </c>
      <c r="E213">
        <v>446</v>
      </c>
    </row>
    <row r="214" spans="1:5" x14ac:dyDescent="0.35">
      <c r="A214">
        <f>+VLOOKUP(Precio_semana_pb[[#This Row],[Region]],Códigos!$A$2:$B$24,2,0)</f>
        <v>7</v>
      </c>
      <c r="B214" t="s">
        <v>37</v>
      </c>
      <c r="C214" s="1">
        <v>44064</v>
      </c>
      <c r="D214" t="s">
        <v>32</v>
      </c>
      <c r="E214">
        <v>498.5</v>
      </c>
    </row>
    <row r="215" spans="1:5" x14ac:dyDescent="0.35">
      <c r="A215">
        <f>+VLOOKUP(Precio_semana_pb[[#This Row],[Region]],Códigos!$A$2:$B$24,2,0)</f>
        <v>16</v>
      </c>
      <c r="B215" t="s">
        <v>37</v>
      </c>
      <c r="C215" s="1">
        <v>44064</v>
      </c>
      <c r="D215" t="s">
        <v>33</v>
      </c>
      <c r="E215">
        <v>375</v>
      </c>
    </row>
    <row r="216" spans="1:5" x14ac:dyDescent="0.35">
      <c r="A216">
        <f>+VLOOKUP(Precio_semana_pb[[#This Row],[Region]],Códigos!$A$2:$B$24,2,0)</f>
        <v>9</v>
      </c>
      <c r="B216" t="s">
        <v>37</v>
      </c>
      <c r="C216" s="1">
        <v>44064</v>
      </c>
      <c r="D216" t="s">
        <v>35</v>
      </c>
      <c r="E216">
        <v>382</v>
      </c>
    </row>
    <row r="217" spans="1:5" x14ac:dyDescent="0.35">
      <c r="A217">
        <f>+VLOOKUP(Precio_semana_pb[[#This Row],[Region]],Códigos!$A$2:$B$24,2,0)</f>
        <v>10</v>
      </c>
      <c r="B217" t="s">
        <v>37</v>
      </c>
      <c r="C217" s="1">
        <v>44064</v>
      </c>
      <c r="D217" t="s">
        <v>36</v>
      </c>
      <c r="E217">
        <v>500</v>
      </c>
    </row>
    <row r="218" spans="1:5" x14ac:dyDescent="0.35">
      <c r="A218">
        <f>+VLOOKUP(Precio_semana_pb[[#This Row],[Region]],Códigos!$A$2:$B$24,2,0)</f>
        <v>15</v>
      </c>
      <c r="B218" t="s">
        <v>37</v>
      </c>
      <c r="C218" s="1">
        <v>44071</v>
      </c>
      <c r="D218" t="s">
        <v>28</v>
      </c>
      <c r="E218">
        <v>500</v>
      </c>
    </row>
    <row r="219" spans="1:5" x14ac:dyDescent="0.35">
      <c r="A219">
        <f>+VLOOKUP(Precio_semana_pb[[#This Row],[Region]],Códigos!$A$2:$B$24,2,0)</f>
        <v>4</v>
      </c>
      <c r="B219" t="s">
        <v>37</v>
      </c>
      <c r="C219" s="1">
        <v>44071</v>
      </c>
      <c r="D219" t="s">
        <v>29</v>
      </c>
      <c r="E219">
        <v>450</v>
      </c>
    </row>
    <row r="220" spans="1:5" x14ac:dyDescent="0.35">
      <c r="A220">
        <f>+VLOOKUP(Precio_semana_pb[[#This Row],[Region]],Códigos!$A$2:$B$24,2,0)</f>
        <v>5</v>
      </c>
      <c r="B220" t="s">
        <v>37</v>
      </c>
      <c r="C220" s="1">
        <v>44071</v>
      </c>
      <c r="D220" t="s">
        <v>30</v>
      </c>
      <c r="E220">
        <v>394</v>
      </c>
    </row>
    <row r="221" spans="1:5" x14ac:dyDescent="0.35">
      <c r="A221">
        <f>+VLOOKUP(Precio_semana_pb[[#This Row],[Region]],Códigos!$A$2:$B$24,2,0)</f>
        <v>13</v>
      </c>
      <c r="B221" t="s">
        <v>37</v>
      </c>
      <c r="C221" s="1">
        <v>44071</v>
      </c>
      <c r="D221" t="s">
        <v>31</v>
      </c>
      <c r="E221">
        <v>486</v>
      </c>
    </row>
    <row r="222" spans="1:5" x14ac:dyDescent="0.35">
      <c r="A222">
        <f>+VLOOKUP(Precio_semana_pb[[#This Row],[Region]],Códigos!$A$2:$B$24,2,0)</f>
        <v>7</v>
      </c>
      <c r="B222" t="s">
        <v>37</v>
      </c>
      <c r="C222" s="1">
        <v>44071</v>
      </c>
      <c r="D222" t="s">
        <v>32</v>
      </c>
      <c r="E222">
        <v>479</v>
      </c>
    </row>
    <row r="223" spans="1:5" x14ac:dyDescent="0.35">
      <c r="A223">
        <f>+VLOOKUP(Precio_semana_pb[[#This Row],[Region]],Códigos!$A$2:$B$24,2,0)</f>
        <v>16</v>
      </c>
      <c r="B223" t="s">
        <v>37</v>
      </c>
      <c r="C223" s="1">
        <v>44071</v>
      </c>
      <c r="D223" t="s">
        <v>33</v>
      </c>
      <c r="E223">
        <v>387.5</v>
      </c>
    </row>
    <row r="224" spans="1:5" x14ac:dyDescent="0.35">
      <c r="A224">
        <f>+VLOOKUP(Precio_semana_pb[[#This Row],[Region]],Códigos!$A$2:$B$24,2,0)</f>
        <v>9</v>
      </c>
      <c r="B224" t="s">
        <v>37</v>
      </c>
      <c r="C224" s="1">
        <v>44071</v>
      </c>
      <c r="D224" t="s">
        <v>35</v>
      </c>
      <c r="E224">
        <v>420</v>
      </c>
    </row>
    <row r="225" spans="1:5" x14ac:dyDescent="0.35">
      <c r="A225">
        <f>+VLOOKUP(Precio_semana_pb[[#This Row],[Region]],Códigos!$A$2:$B$24,2,0)</f>
        <v>10</v>
      </c>
      <c r="B225" t="s">
        <v>37</v>
      </c>
      <c r="C225" s="1">
        <v>44071</v>
      </c>
      <c r="D225" t="s">
        <v>36</v>
      </c>
      <c r="E225">
        <v>550</v>
      </c>
    </row>
    <row r="226" spans="1:5" x14ac:dyDescent="0.35">
      <c r="A226">
        <f>+VLOOKUP(Precio_semana_pb[[#This Row],[Region]],Códigos!$A$2:$B$24,2,0)</f>
        <v>15</v>
      </c>
      <c r="B226" t="s">
        <v>37</v>
      </c>
      <c r="C226" s="1">
        <v>44078</v>
      </c>
      <c r="D226" t="s">
        <v>28</v>
      </c>
      <c r="E226">
        <v>520</v>
      </c>
    </row>
    <row r="227" spans="1:5" x14ac:dyDescent="0.35">
      <c r="A227">
        <f>+VLOOKUP(Precio_semana_pb[[#This Row],[Region]],Códigos!$A$2:$B$24,2,0)</f>
        <v>4</v>
      </c>
      <c r="B227" t="s">
        <v>37</v>
      </c>
      <c r="C227" s="1">
        <v>44078</v>
      </c>
      <c r="D227" t="s">
        <v>29</v>
      </c>
      <c r="E227">
        <v>556</v>
      </c>
    </row>
    <row r="228" spans="1:5" x14ac:dyDescent="0.35">
      <c r="A228">
        <f>+VLOOKUP(Precio_semana_pb[[#This Row],[Region]],Códigos!$A$2:$B$24,2,0)</f>
        <v>5</v>
      </c>
      <c r="B228" t="s">
        <v>37</v>
      </c>
      <c r="C228" s="1">
        <v>44078</v>
      </c>
      <c r="D228" t="s">
        <v>30</v>
      </c>
      <c r="E228">
        <v>495.5</v>
      </c>
    </row>
    <row r="229" spans="1:5" x14ac:dyDescent="0.35">
      <c r="A229">
        <f>+VLOOKUP(Precio_semana_pb[[#This Row],[Region]],Códigos!$A$2:$B$24,2,0)</f>
        <v>13</v>
      </c>
      <c r="B229" t="s">
        <v>37</v>
      </c>
      <c r="C229" s="1">
        <v>44078</v>
      </c>
      <c r="D229" t="s">
        <v>31</v>
      </c>
      <c r="E229">
        <v>548</v>
      </c>
    </row>
    <row r="230" spans="1:5" x14ac:dyDescent="0.35">
      <c r="A230">
        <f>+VLOOKUP(Precio_semana_pb[[#This Row],[Region]],Códigos!$A$2:$B$24,2,0)</f>
        <v>7</v>
      </c>
      <c r="B230" t="s">
        <v>37</v>
      </c>
      <c r="C230" s="1">
        <v>44078</v>
      </c>
      <c r="D230" t="s">
        <v>32</v>
      </c>
      <c r="E230">
        <v>551.5</v>
      </c>
    </row>
    <row r="231" spans="1:5" x14ac:dyDescent="0.35">
      <c r="A231">
        <f>+VLOOKUP(Precio_semana_pb[[#This Row],[Region]],Códigos!$A$2:$B$24,2,0)</f>
        <v>16</v>
      </c>
      <c r="B231" t="s">
        <v>37</v>
      </c>
      <c r="C231" s="1">
        <v>44078</v>
      </c>
      <c r="D231" t="s">
        <v>33</v>
      </c>
      <c r="E231">
        <v>344</v>
      </c>
    </row>
    <row r="232" spans="1:5" x14ac:dyDescent="0.35">
      <c r="A232">
        <f>+VLOOKUP(Precio_semana_pb[[#This Row],[Region]],Códigos!$A$2:$B$24,2,0)</f>
        <v>9</v>
      </c>
      <c r="B232" t="s">
        <v>37</v>
      </c>
      <c r="C232" s="1">
        <v>44078</v>
      </c>
      <c r="D232" t="s">
        <v>35</v>
      </c>
      <c r="E232">
        <v>465</v>
      </c>
    </row>
    <row r="233" spans="1:5" x14ac:dyDescent="0.35">
      <c r="A233">
        <f>+VLOOKUP(Precio_semana_pb[[#This Row],[Region]],Códigos!$A$2:$B$24,2,0)</f>
        <v>10</v>
      </c>
      <c r="B233" t="s">
        <v>37</v>
      </c>
      <c r="C233" s="1">
        <v>44078</v>
      </c>
      <c r="D233" t="s">
        <v>36</v>
      </c>
      <c r="E233">
        <v>500</v>
      </c>
    </row>
    <row r="234" spans="1:5" x14ac:dyDescent="0.35">
      <c r="A234">
        <f>+VLOOKUP(Precio_semana_pb[[#This Row],[Region]],Códigos!$A$2:$B$24,2,0)</f>
        <v>4</v>
      </c>
      <c r="B234" t="s">
        <v>37</v>
      </c>
      <c r="C234" s="1">
        <v>44085</v>
      </c>
      <c r="D234" t="s">
        <v>29</v>
      </c>
      <c r="E234">
        <v>542</v>
      </c>
    </row>
    <row r="235" spans="1:5" x14ac:dyDescent="0.35">
      <c r="A235">
        <f>+VLOOKUP(Precio_semana_pb[[#This Row],[Region]],Códigos!$A$2:$B$24,2,0)</f>
        <v>5</v>
      </c>
      <c r="B235" t="s">
        <v>37</v>
      </c>
      <c r="C235" s="1">
        <v>44085</v>
      </c>
      <c r="D235" t="s">
        <v>30</v>
      </c>
      <c r="E235">
        <v>460</v>
      </c>
    </row>
    <row r="236" spans="1:5" x14ac:dyDescent="0.35">
      <c r="A236">
        <f>+VLOOKUP(Precio_semana_pb[[#This Row],[Region]],Códigos!$A$2:$B$24,2,0)</f>
        <v>13</v>
      </c>
      <c r="B236" t="s">
        <v>37</v>
      </c>
      <c r="C236" s="1">
        <v>44085</v>
      </c>
      <c r="D236" t="s">
        <v>31</v>
      </c>
      <c r="E236">
        <v>539.5</v>
      </c>
    </row>
    <row r="237" spans="1:5" x14ac:dyDescent="0.35">
      <c r="A237">
        <f>+VLOOKUP(Precio_semana_pb[[#This Row],[Region]],Códigos!$A$2:$B$24,2,0)</f>
        <v>7</v>
      </c>
      <c r="B237" t="s">
        <v>37</v>
      </c>
      <c r="C237" s="1">
        <v>44085</v>
      </c>
      <c r="D237" t="s">
        <v>32</v>
      </c>
      <c r="E237">
        <v>591.5</v>
      </c>
    </row>
    <row r="238" spans="1:5" x14ac:dyDescent="0.35">
      <c r="A238">
        <f>+VLOOKUP(Precio_semana_pb[[#This Row],[Region]],Códigos!$A$2:$B$24,2,0)</f>
        <v>16</v>
      </c>
      <c r="B238" t="s">
        <v>37</v>
      </c>
      <c r="C238" s="1">
        <v>44085</v>
      </c>
      <c r="D238" t="s">
        <v>33</v>
      </c>
      <c r="E238">
        <v>400</v>
      </c>
    </row>
    <row r="239" spans="1:5" x14ac:dyDescent="0.35">
      <c r="A239">
        <f>+VLOOKUP(Precio_semana_pb[[#This Row],[Region]],Códigos!$A$2:$B$24,2,0)</f>
        <v>9</v>
      </c>
      <c r="B239" t="s">
        <v>37</v>
      </c>
      <c r="C239" s="1">
        <v>44085</v>
      </c>
      <c r="D239" t="s">
        <v>35</v>
      </c>
      <c r="E239">
        <v>485</v>
      </c>
    </row>
    <row r="240" spans="1:5" x14ac:dyDescent="0.35">
      <c r="A240">
        <f>+VLOOKUP(Precio_semana_pb[[#This Row],[Region]],Códigos!$A$2:$B$24,2,0)</f>
        <v>10</v>
      </c>
      <c r="B240" t="s">
        <v>37</v>
      </c>
      <c r="C240" s="1">
        <v>44085</v>
      </c>
      <c r="D240" t="s">
        <v>36</v>
      </c>
      <c r="E240">
        <v>500</v>
      </c>
    </row>
    <row r="241" spans="1:5" x14ac:dyDescent="0.35">
      <c r="A241">
        <f>+VLOOKUP(Precio_semana_pb[[#This Row],[Region]],Códigos!$A$2:$B$24,2,0)</f>
        <v>15</v>
      </c>
      <c r="B241" t="s">
        <v>37</v>
      </c>
      <c r="C241" s="1">
        <v>44092</v>
      </c>
      <c r="D241" t="s">
        <v>28</v>
      </c>
      <c r="E241">
        <v>588</v>
      </c>
    </row>
    <row r="242" spans="1:5" x14ac:dyDescent="0.35">
      <c r="A242">
        <f>+VLOOKUP(Precio_semana_pb[[#This Row],[Region]],Códigos!$A$2:$B$24,2,0)</f>
        <v>4</v>
      </c>
      <c r="B242" t="s">
        <v>37</v>
      </c>
      <c r="C242" s="1">
        <v>44092</v>
      </c>
      <c r="D242" t="s">
        <v>29</v>
      </c>
      <c r="E242">
        <v>542</v>
      </c>
    </row>
    <row r="243" spans="1:5" x14ac:dyDescent="0.35">
      <c r="A243">
        <f>+VLOOKUP(Precio_semana_pb[[#This Row],[Region]],Códigos!$A$2:$B$24,2,0)</f>
        <v>5</v>
      </c>
      <c r="B243" t="s">
        <v>37</v>
      </c>
      <c r="C243" s="1">
        <v>44092</v>
      </c>
      <c r="D243" t="s">
        <v>30</v>
      </c>
      <c r="E243">
        <v>452.5</v>
      </c>
    </row>
    <row r="244" spans="1:5" x14ac:dyDescent="0.35">
      <c r="A244">
        <f>+VLOOKUP(Precio_semana_pb[[#This Row],[Region]],Códigos!$A$2:$B$24,2,0)</f>
        <v>13</v>
      </c>
      <c r="B244" t="s">
        <v>37</v>
      </c>
      <c r="C244" s="1">
        <v>44092</v>
      </c>
      <c r="D244" t="s">
        <v>31</v>
      </c>
      <c r="E244">
        <v>629</v>
      </c>
    </row>
    <row r="245" spans="1:5" x14ac:dyDescent="0.35">
      <c r="A245">
        <f>+VLOOKUP(Precio_semana_pb[[#This Row],[Region]],Códigos!$A$2:$B$24,2,0)</f>
        <v>7</v>
      </c>
      <c r="B245" t="s">
        <v>37</v>
      </c>
      <c r="C245" s="1">
        <v>44092</v>
      </c>
      <c r="D245" t="s">
        <v>32</v>
      </c>
      <c r="E245">
        <v>553.5</v>
      </c>
    </row>
    <row r="246" spans="1:5" x14ac:dyDescent="0.35">
      <c r="A246">
        <f>+VLOOKUP(Precio_semana_pb[[#This Row],[Region]],Códigos!$A$2:$B$24,2,0)</f>
        <v>16</v>
      </c>
      <c r="B246" t="s">
        <v>37</v>
      </c>
      <c r="C246" s="1">
        <v>44092</v>
      </c>
      <c r="D246" t="s">
        <v>33</v>
      </c>
      <c r="E246">
        <v>462.5</v>
      </c>
    </row>
    <row r="247" spans="1:5" x14ac:dyDescent="0.35">
      <c r="A247">
        <f>+VLOOKUP(Precio_semana_pb[[#This Row],[Region]],Códigos!$A$2:$B$24,2,0)</f>
        <v>9</v>
      </c>
      <c r="B247" t="s">
        <v>37</v>
      </c>
      <c r="C247" s="1">
        <v>44092</v>
      </c>
      <c r="D247" t="s">
        <v>35</v>
      </c>
      <c r="E247">
        <v>463</v>
      </c>
    </row>
    <row r="248" spans="1:5" x14ac:dyDescent="0.35">
      <c r="A248">
        <f>+VLOOKUP(Precio_semana_pb[[#This Row],[Region]],Códigos!$A$2:$B$24,2,0)</f>
        <v>15</v>
      </c>
      <c r="B248" t="s">
        <v>37</v>
      </c>
      <c r="C248" s="1">
        <v>44099</v>
      </c>
      <c r="D248" t="s">
        <v>28</v>
      </c>
      <c r="E248">
        <v>575</v>
      </c>
    </row>
    <row r="249" spans="1:5" x14ac:dyDescent="0.35">
      <c r="A249">
        <f>+VLOOKUP(Precio_semana_pb[[#This Row],[Region]],Códigos!$A$2:$B$24,2,0)</f>
        <v>4</v>
      </c>
      <c r="B249" t="s">
        <v>37</v>
      </c>
      <c r="C249" s="1">
        <v>44099</v>
      </c>
      <c r="D249" t="s">
        <v>29</v>
      </c>
      <c r="E249">
        <v>525</v>
      </c>
    </row>
    <row r="250" spans="1:5" x14ac:dyDescent="0.35">
      <c r="A250">
        <f>+VLOOKUP(Precio_semana_pb[[#This Row],[Region]],Códigos!$A$2:$B$24,2,0)</f>
        <v>5</v>
      </c>
      <c r="B250" t="s">
        <v>37</v>
      </c>
      <c r="C250" s="1">
        <v>44099</v>
      </c>
      <c r="D250" t="s">
        <v>30</v>
      </c>
      <c r="E250">
        <v>428</v>
      </c>
    </row>
    <row r="251" spans="1:5" x14ac:dyDescent="0.35">
      <c r="A251">
        <f>+VLOOKUP(Precio_semana_pb[[#This Row],[Region]],Códigos!$A$2:$B$24,2,0)</f>
        <v>13</v>
      </c>
      <c r="B251" t="s">
        <v>37</v>
      </c>
      <c r="C251" s="1">
        <v>44099</v>
      </c>
      <c r="D251" t="s">
        <v>31</v>
      </c>
      <c r="E251">
        <v>587</v>
      </c>
    </row>
    <row r="252" spans="1:5" x14ac:dyDescent="0.35">
      <c r="A252">
        <f>+VLOOKUP(Precio_semana_pb[[#This Row],[Region]],Códigos!$A$2:$B$24,2,0)</f>
        <v>7</v>
      </c>
      <c r="B252" t="s">
        <v>37</v>
      </c>
      <c r="C252" s="1">
        <v>44099</v>
      </c>
      <c r="D252" t="s">
        <v>32</v>
      </c>
      <c r="E252">
        <v>554</v>
      </c>
    </row>
    <row r="253" spans="1:5" x14ac:dyDescent="0.35">
      <c r="A253">
        <f>+VLOOKUP(Precio_semana_pb[[#This Row],[Region]],Códigos!$A$2:$B$24,2,0)</f>
        <v>16</v>
      </c>
      <c r="B253" t="s">
        <v>37</v>
      </c>
      <c r="C253" s="1">
        <v>44099</v>
      </c>
      <c r="D253" t="s">
        <v>33</v>
      </c>
      <c r="E253">
        <v>425</v>
      </c>
    </row>
    <row r="254" spans="1:5" x14ac:dyDescent="0.35">
      <c r="A254">
        <f>+VLOOKUP(Precio_semana_pb[[#This Row],[Region]],Códigos!$A$2:$B$24,2,0)</f>
        <v>8</v>
      </c>
      <c r="B254" t="s">
        <v>37</v>
      </c>
      <c r="C254" s="1">
        <v>44099</v>
      </c>
      <c r="D254" t="s">
        <v>34</v>
      </c>
      <c r="E254">
        <v>450</v>
      </c>
    </row>
    <row r="255" spans="1:5" x14ac:dyDescent="0.35">
      <c r="A255">
        <f>+VLOOKUP(Precio_semana_pb[[#This Row],[Region]],Códigos!$A$2:$B$24,2,0)</f>
        <v>9</v>
      </c>
      <c r="B255" t="s">
        <v>37</v>
      </c>
      <c r="C255" s="1">
        <v>44099</v>
      </c>
      <c r="D255" t="s">
        <v>35</v>
      </c>
      <c r="E255">
        <v>480</v>
      </c>
    </row>
    <row r="256" spans="1:5" x14ac:dyDescent="0.35">
      <c r="A256">
        <f>+VLOOKUP(Precio_semana_pb[[#This Row],[Region]],Códigos!$A$2:$B$24,2,0)</f>
        <v>10</v>
      </c>
      <c r="B256" t="s">
        <v>37</v>
      </c>
      <c r="C256" s="1">
        <v>44099</v>
      </c>
      <c r="D256" t="s">
        <v>36</v>
      </c>
      <c r="E256">
        <v>500</v>
      </c>
    </row>
    <row r="257" spans="1:5" x14ac:dyDescent="0.35">
      <c r="A257">
        <f>+VLOOKUP(Precio_semana_pb[[#This Row],[Region]],Códigos!$A$2:$B$24,2,0)</f>
        <v>15</v>
      </c>
      <c r="B257" t="s">
        <v>37</v>
      </c>
      <c r="C257" s="1">
        <v>44106</v>
      </c>
      <c r="D257" t="s">
        <v>28</v>
      </c>
      <c r="E257">
        <v>575</v>
      </c>
    </row>
    <row r="258" spans="1:5" x14ac:dyDescent="0.35">
      <c r="A258">
        <f>+VLOOKUP(Precio_semana_pb[[#This Row],[Region]],Códigos!$A$2:$B$24,2,0)</f>
        <v>4</v>
      </c>
      <c r="B258" t="s">
        <v>37</v>
      </c>
      <c r="C258" s="1">
        <v>44106</v>
      </c>
      <c r="D258" t="s">
        <v>29</v>
      </c>
      <c r="E258">
        <v>475</v>
      </c>
    </row>
    <row r="259" spans="1:5" x14ac:dyDescent="0.35">
      <c r="A259">
        <f>+VLOOKUP(Precio_semana_pb[[#This Row],[Region]],Códigos!$A$2:$B$24,2,0)</f>
        <v>5</v>
      </c>
      <c r="B259" t="s">
        <v>37</v>
      </c>
      <c r="C259" s="1">
        <v>44106</v>
      </c>
      <c r="D259" t="s">
        <v>30</v>
      </c>
      <c r="E259">
        <v>468</v>
      </c>
    </row>
    <row r="260" spans="1:5" x14ac:dyDescent="0.35">
      <c r="A260">
        <f>+VLOOKUP(Precio_semana_pb[[#This Row],[Region]],Códigos!$A$2:$B$24,2,0)</f>
        <v>13</v>
      </c>
      <c r="B260" t="s">
        <v>37</v>
      </c>
      <c r="C260" s="1">
        <v>44106</v>
      </c>
      <c r="D260" t="s">
        <v>31</v>
      </c>
      <c r="E260">
        <v>566</v>
      </c>
    </row>
    <row r="261" spans="1:5" x14ac:dyDescent="0.35">
      <c r="A261">
        <f>+VLOOKUP(Precio_semana_pb[[#This Row],[Region]],Códigos!$A$2:$B$24,2,0)</f>
        <v>7</v>
      </c>
      <c r="B261" t="s">
        <v>37</v>
      </c>
      <c r="C261" s="1">
        <v>44106</v>
      </c>
      <c r="D261" t="s">
        <v>32</v>
      </c>
      <c r="E261">
        <v>554</v>
      </c>
    </row>
    <row r="262" spans="1:5" x14ac:dyDescent="0.35">
      <c r="A262">
        <f>+VLOOKUP(Precio_semana_pb[[#This Row],[Region]],Códigos!$A$2:$B$24,2,0)</f>
        <v>16</v>
      </c>
      <c r="B262" t="s">
        <v>37</v>
      </c>
      <c r="C262" s="1">
        <v>44106</v>
      </c>
      <c r="D262" t="s">
        <v>33</v>
      </c>
      <c r="E262">
        <v>356.5</v>
      </c>
    </row>
    <row r="263" spans="1:5" x14ac:dyDescent="0.35">
      <c r="A263">
        <f>+VLOOKUP(Precio_semana_pb[[#This Row],[Region]],Códigos!$A$2:$B$24,2,0)</f>
        <v>8</v>
      </c>
      <c r="B263" t="s">
        <v>37</v>
      </c>
      <c r="C263" s="1">
        <v>44106</v>
      </c>
      <c r="D263" t="s">
        <v>34</v>
      </c>
      <c r="E263">
        <v>450</v>
      </c>
    </row>
    <row r="264" spans="1:5" x14ac:dyDescent="0.35">
      <c r="A264">
        <f>+VLOOKUP(Precio_semana_pb[[#This Row],[Region]],Códigos!$A$2:$B$24,2,0)</f>
        <v>9</v>
      </c>
      <c r="B264" t="s">
        <v>37</v>
      </c>
      <c r="C264" s="1">
        <v>44106</v>
      </c>
      <c r="D264" t="s">
        <v>35</v>
      </c>
      <c r="E264">
        <v>445</v>
      </c>
    </row>
    <row r="265" spans="1:5" x14ac:dyDescent="0.35">
      <c r="A265">
        <f>+VLOOKUP(Precio_semana_pb[[#This Row],[Region]],Códigos!$A$2:$B$24,2,0)</f>
        <v>10</v>
      </c>
      <c r="B265" t="s">
        <v>37</v>
      </c>
      <c r="C265" s="1">
        <v>44106</v>
      </c>
      <c r="D265" t="s">
        <v>36</v>
      </c>
      <c r="E265">
        <v>500</v>
      </c>
    </row>
    <row r="266" spans="1:5" x14ac:dyDescent="0.35">
      <c r="A266">
        <f>+VLOOKUP(Precio_semana_pb[[#This Row],[Region]],Códigos!$A$2:$B$24,2,0)</f>
        <v>15</v>
      </c>
      <c r="B266" t="s">
        <v>37</v>
      </c>
      <c r="C266" s="1">
        <v>44113</v>
      </c>
      <c r="D266" t="s">
        <v>28</v>
      </c>
      <c r="E266">
        <v>550</v>
      </c>
    </row>
    <row r="267" spans="1:5" x14ac:dyDescent="0.35">
      <c r="A267">
        <f>+VLOOKUP(Precio_semana_pb[[#This Row],[Region]],Códigos!$A$2:$B$24,2,0)</f>
        <v>4</v>
      </c>
      <c r="B267" t="s">
        <v>37</v>
      </c>
      <c r="C267" s="1">
        <v>44113</v>
      </c>
      <c r="D267" t="s">
        <v>29</v>
      </c>
      <c r="E267">
        <v>483</v>
      </c>
    </row>
    <row r="268" spans="1:5" x14ac:dyDescent="0.35">
      <c r="A268">
        <f>+VLOOKUP(Precio_semana_pb[[#This Row],[Region]],Códigos!$A$2:$B$24,2,0)</f>
        <v>5</v>
      </c>
      <c r="B268" t="s">
        <v>37</v>
      </c>
      <c r="C268" s="1">
        <v>44113</v>
      </c>
      <c r="D268" t="s">
        <v>30</v>
      </c>
      <c r="E268">
        <v>458</v>
      </c>
    </row>
    <row r="269" spans="1:5" x14ac:dyDescent="0.35">
      <c r="A269">
        <f>+VLOOKUP(Precio_semana_pb[[#This Row],[Region]],Códigos!$A$2:$B$24,2,0)</f>
        <v>13</v>
      </c>
      <c r="B269" t="s">
        <v>37</v>
      </c>
      <c r="C269" s="1">
        <v>44113</v>
      </c>
      <c r="D269" t="s">
        <v>31</v>
      </c>
      <c r="E269">
        <v>518</v>
      </c>
    </row>
    <row r="270" spans="1:5" x14ac:dyDescent="0.35">
      <c r="A270">
        <f>+VLOOKUP(Precio_semana_pb[[#This Row],[Region]],Códigos!$A$2:$B$24,2,0)</f>
        <v>7</v>
      </c>
      <c r="B270" t="s">
        <v>37</v>
      </c>
      <c r="C270" s="1">
        <v>44113</v>
      </c>
      <c r="D270" t="s">
        <v>32</v>
      </c>
      <c r="E270">
        <v>554</v>
      </c>
    </row>
    <row r="271" spans="1:5" x14ac:dyDescent="0.35">
      <c r="A271">
        <f>+VLOOKUP(Precio_semana_pb[[#This Row],[Region]],Códigos!$A$2:$B$24,2,0)</f>
        <v>16</v>
      </c>
      <c r="B271" t="s">
        <v>37</v>
      </c>
      <c r="C271" s="1">
        <v>44113</v>
      </c>
      <c r="D271" t="s">
        <v>33</v>
      </c>
      <c r="E271">
        <v>325</v>
      </c>
    </row>
    <row r="272" spans="1:5" x14ac:dyDescent="0.35">
      <c r="A272">
        <f>+VLOOKUP(Precio_semana_pb[[#This Row],[Region]],Códigos!$A$2:$B$24,2,0)</f>
        <v>9</v>
      </c>
      <c r="B272" t="s">
        <v>37</v>
      </c>
      <c r="C272" s="1">
        <v>44113</v>
      </c>
      <c r="D272" t="s">
        <v>35</v>
      </c>
      <c r="E272">
        <v>455</v>
      </c>
    </row>
    <row r="273" spans="1:5" x14ac:dyDescent="0.35">
      <c r="A273">
        <f>+VLOOKUP(Precio_semana_pb[[#This Row],[Region]],Códigos!$A$2:$B$24,2,0)</f>
        <v>10</v>
      </c>
      <c r="B273" t="s">
        <v>37</v>
      </c>
      <c r="C273" s="1">
        <v>44113</v>
      </c>
      <c r="D273" t="s">
        <v>36</v>
      </c>
      <c r="E273">
        <v>500</v>
      </c>
    </row>
    <row r="274" spans="1:5" x14ac:dyDescent="0.35">
      <c r="A274">
        <f>+VLOOKUP(Precio_semana_pb[[#This Row],[Region]],Códigos!$A$2:$B$24,2,0)</f>
        <v>15</v>
      </c>
      <c r="B274" t="s">
        <v>37</v>
      </c>
      <c r="C274" s="1">
        <v>44120</v>
      </c>
      <c r="D274" t="s">
        <v>28</v>
      </c>
      <c r="E274">
        <v>575</v>
      </c>
    </row>
    <row r="275" spans="1:5" x14ac:dyDescent="0.35">
      <c r="A275">
        <f>+VLOOKUP(Precio_semana_pb[[#This Row],[Region]],Códigos!$A$2:$B$24,2,0)</f>
        <v>4</v>
      </c>
      <c r="B275" t="s">
        <v>37</v>
      </c>
      <c r="C275" s="1">
        <v>44120</v>
      </c>
      <c r="D275" t="s">
        <v>29</v>
      </c>
      <c r="E275">
        <v>535</v>
      </c>
    </row>
    <row r="276" spans="1:5" x14ac:dyDescent="0.35">
      <c r="A276">
        <f>+VLOOKUP(Precio_semana_pb[[#This Row],[Region]],Códigos!$A$2:$B$24,2,0)</f>
        <v>5</v>
      </c>
      <c r="B276" t="s">
        <v>37</v>
      </c>
      <c r="C276" s="1">
        <v>44120</v>
      </c>
      <c r="D276" t="s">
        <v>30</v>
      </c>
      <c r="E276">
        <v>475</v>
      </c>
    </row>
    <row r="277" spans="1:5" x14ac:dyDescent="0.35">
      <c r="A277">
        <f>+VLOOKUP(Precio_semana_pb[[#This Row],[Region]],Códigos!$A$2:$B$24,2,0)</f>
        <v>13</v>
      </c>
      <c r="B277" t="s">
        <v>37</v>
      </c>
      <c r="C277" s="1">
        <v>44120</v>
      </c>
      <c r="D277" t="s">
        <v>31</v>
      </c>
      <c r="E277">
        <v>526</v>
      </c>
    </row>
    <row r="278" spans="1:5" x14ac:dyDescent="0.35">
      <c r="A278">
        <f>+VLOOKUP(Precio_semana_pb[[#This Row],[Region]],Códigos!$A$2:$B$24,2,0)</f>
        <v>7</v>
      </c>
      <c r="B278" t="s">
        <v>37</v>
      </c>
      <c r="C278" s="1">
        <v>44120</v>
      </c>
      <c r="D278" t="s">
        <v>32</v>
      </c>
      <c r="E278">
        <v>571</v>
      </c>
    </row>
    <row r="279" spans="1:5" x14ac:dyDescent="0.35">
      <c r="A279">
        <f>+VLOOKUP(Precio_semana_pb[[#This Row],[Region]],Códigos!$A$2:$B$24,2,0)</f>
        <v>16</v>
      </c>
      <c r="B279" t="s">
        <v>37</v>
      </c>
      <c r="C279" s="1">
        <v>44120</v>
      </c>
      <c r="D279" t="s">
        <v>33</v>
      </c>
      <c r="E279">
        <v>308</v>
      </c>
    </row>
    <row r="280" spans="1:5" x14ac:dyDescent="0.35">
      <c r="A280">
        <f>+VLOOKUP(Precio_semana_pb[[#This Row],[Region]],Códigos!$A$2:$B$24,2,0)</f>
        <v>8</v>
      </c>
      <c r="B280" t="s">
        <v>37</v>
      </c>
      <c r="C280" s="1">
        <v>44120</v>
      </c>
      <c r="D280" t="s">
        <v>34</v>
      </c>
      <c r="E280">
        <v>450</v>
      </c>
    </row>
    <row r="281" spans="1:5" x14ac:dyDescent="0.35">
      <c r="A281">
        <f>+VLOOKUP(Precio_semana_pb[[#This Row],[Region]],Códigos!$A$2:$B$24,2,0)</f>
        <v>9</v>
      </c>
      <c r="B281" t="s">
        <v>37</v>
      </c>
      <c r="C281" s="1">
        <v>44120</v>
      </c>
      <c r="D281" t="s">
        <v>35</v>
      </c>
      <c r="E281">
        <v>465</v>
      </c>
    </row>
    <row r="282" spans="1:5" x14ac:dyDescent="0.35">
      <c r="A282">
        <f>+VLOOKUP(Precio_semana_pb[[#This Row],[Region]],Códigos!$A$2:$B$24,2,0)</f>
        <v>10</v>
      </c>
      <c r="B282" t="s">
        <v>37</v>
      </c>
      <c r="C282" s="1">
        <v>44120</v>
      </c>
      <c r="D282" t="s">
        <v>36</v>
      </c>
      <c r="E282">
        <v>500</v>
      </c>
    </row>
    <row r="283" spans="1:5" x14ac:dyDescent="0.35">
      <c r="A283">
        <f>+VLOOKUP(Precio_semana_pb[[#This Row],[Region]],Códigos!$A$2:$B$24,2,0)</f>
        <v>4</v>
      </c>
      <c r="B283" t="s">
        <v>37</v>
      </c>
      <c r="C283" s="1">
        <v>44127</v>
      </c>
      <c r="D283" t="s">
        <v>29</v>
      </c>
      <c r="E283">
        <v>535</v>
      </c>
    </row>
    <row r="284" spans="1:5" x14ac:dyDescent="0.35">
      <c r="A284">
        <f>+VLOOKUP(Precio_semana_pb[[#This Row],[Region]],Códigos!$A$2:$B$24,2,0)</f>
        <v>5</v>
      </c>
      <c r="B284" t="s">
        <v>37</v>
      </c>
      <c r="C284" s="1">
        <v>44127</v>
      </c>
      <c r="D284" t="s">
        <v>30</v>
      </c>
      <c r="E284">
        <v>441</v>
      </c>
    </row>
    <row r="285" spans="1:5" x14ac:dyDescent="0.35">
      <c r="A285">
        <f>+VLOOKUP(Precio_semana_pb[[#This Row],[Region]],Códigos!$A$2:$B$24,2,0)</f>
        <v>13</v>
      </c>
      <c r="B285" t="s">
        <v>37</v>
      </c>
      <c r="C285" s="1">
        <v>44127</v>
      </c>
      <c r="D285" t="s">
        <v>31</v>
      </c>
      <c r="E285">
        <v>526.5</v>
      </c>
    </row>
    <row r="286" spans="1:5" x14ac:dyDescent="0.35">
      <c r="A286">
        <f>+VLOOKUP(Precio_semana_pb[[#This Row],[Region]],Códigos!$A$2:$B$24,2,0)</f>
        <v>7</v>
      </c>
      <c r="B286" t="s">
        <v>37</v>
      </c>
      <c r="C286" s="1">
        <v>44127</v>
      </c>
      <c r="D286" t="s">
        <v>32</v>
      </c>
      <c r="E286">
        <v>554</v>
      </c>
    </row>
    <row r="287" spans="1:5" x14ac:dyDescent="0.35">
      <c r="A287">
        <f>+VLOOKUP(Precio_semana_pb[[#This Row],[Region]],Códigos!$A$2:$B$24,2,0)</f>
        <v>16</v>
      </c>
      <c r="B287" t="s">
        <v>37</v>
      </c>
      <c r="C287" s="1">
        <v>44127</v>
      </c>
      <c r="D287" t="s">
        <v>33</v>
      </c>
      <c r="E287">
        <v>362.5</v>
      </c>
    </row>
    <row r="288" spans="1:5" x14ac:dyDescent="0.35">
      <c r="A288">
        <f>+VLOOKUP(Precio_semana_pb[[#This Row],[Region]],Códigos!$A$2:$B$24,2,0)</f>
        <v>8</v>
      </c>
      <c r="B288" t="s">
        <v>37</v>
      </c>
      <c r="C288" s="1">
        <v>44127</v>
      </c>
      <c r="D288" t="s">
        <v>34</v>
      </c>
      <c r="E288">
        <v>450</v>
      </c>
    </row>
    <row r="289" spans="1:5" x14ac:dyDescent="0.35">
      <c r="A289">
        <f>+VLOOKUP(Precio_semana_pb[[#This Row],[Region]],Códigos!$A$2:$B$24,2,0)</f>
        <v>9</v>
      </c>
      <c r="B289" t="s">
        <v>37</v>
      </c>
      <c r="C289" s="1">
        <v>44127</v>
      </c>
      <c r="D289" t="s">
        <v>35</v>
      </c>
      <c r="E289">
        <v>460</v>
      </c>
    </row>
    <row r="290" spans="1:5" x14ac:dyDescent="0.35">
      <c r="A290">
        <f>+VLOOKUP(Precio_semana_pb[[#This Row],[Region]],Códigos!$A$2:$B$24,2,0)</f>
        <v>10</v>
      </c>
      <c r="B290" t="s">
        <v>37</v>
      </c>
      <c r="C290" s="1">
        <v>44127</v>
      </c>
      <c r="D290" t="s">
        <v>36</v>
      </c>
      <c r="E290">
        <v>500</v>
      </c>
    </row>
    <row r="291" spans="1:5" x14ac:dyDescent="0.35">
      <c r="A291">
        <f>+VLOOKUP(Precio_semana_pb[[#This Row],[Region]],Códigos!$A$2:$B$24,2,0)</f>
        <v>15</v>
      </c>
      <c r="B291" t="s">
        <v>37</v>
      </c>
      <c r="C291" s="1">
        <v>44134</v>
      </c>
      <c r="D291" t="s">
        <v>28</v>
      </c>
      <c r="E291">
        <v>575</v>
      </c>
    </row>
    <row r="292" spans="1:5" x14ac:dyDescent="0.35">
      <c r="A292">
        <f>+VLOOKUP(Precio_semana_pb[[#This Row],[Region]],Códigos!$A$2:$B$24,2,0)</f>
        <v>4</v>
      </c>
      <c r="B292" t="s">
        <v>37</v>
      </c>
      <c r="C292" s="1">
        <v>44134</v>
      </c>
      <c r="D292" t="s">
        <v>29</v>
      </c>
      <c r="E292">
        <v>513</v>
      </c>
    </row>
    <row r="293" spans="1:5" x14ac:dyDescent="0.35">
      <c r="A293">
        <f>+VLOOKUP(Precio_semana_pb[[#This Row],[Region]],Códigos!$A$2:$B$24,2,0)</f>
        <v>5</v>
      </c>
      <c r="B293" t="s">
        <v>37</v>
      </c>
      <c r="C293" s="1">
        <v>44134</v>
      </c>
      <c r="D293" t="s">
        <v>30</v>
      </c>
      <c r="E293">
        <v>446.5</v>
      </c>
    </row>
    <row r="294" spans="1:5" x14ac:dyDescent="0.35">
      <c r="A294">
        <f>+VLOOKUP(Precio_semana_pb[[#This Row],[Region]],Códigos!$A$2:$B$24,2,0)</f>
        <v>13</v>
      </c>
      <c r="B294" t="s">
        <v>37</v>
      </c>
      <c r="C294" s="1">
        <v>44134</v>
      </c>
      <c r="D294" t="s">
        <v>31</v>
      </c>
      <c r="E294">
        <v>525</v>
      </c>
    </row>
    <row r="295" spans="1:5" x14ac:dyDescent="0.35">
      <c r="A295">
        <f>+VLOOKUP(Precio_semana_pb[[#This Row],[Region]],Códigos!$A$2:$B$24,2,0)</f>
        <v>7</v>
      </c>
      <c r="B295" t="s">
        <v>37</v>
      </c>
      <c r="C295" s="1">
        <v>44134</v>
      </c>
      <c r="D295" t="s">
        <v>32</v>
      </c>
      <c r="E295">
        <v>546</v>
      </c>
    </row>
    <row r="296" spans="1:5" x14ac:dyDescent="0.35">
      <c r="A296">
        <f>+VLOOKUP(Precio_semana_pb[[#This Row],[Region]],Códigos!$A$2:$B$24,2,0)</f>
        <v>16</v>
      </c>
      <c r="B296" t="s">
        <v>37</v>
      </c>
      <c r="C296" s="1">
        <v>44134</v>
      </c>
      <c r="D296" t="s">
        <v>33</v>
      </c>
      <c r="E296">
        <v>275</v>
      </c>
    </row>
    <row r="297" spans="1:5" x14ac:dyDescent="0.35">
      <c r="A297">
        <f>+VLOOKUP(Precio_semana_pb[[#This Row],[Region]],Códigos!$A$2:$B$24,2,0)</f>
        <v>8</v>
      </c>
      <c r="B297" t="s">
        <v>37</v>
      </c>
      <c r="C297" s="1">
        <v>44134</v>
      </c>
      <c r="D297" t="s">
        <v>34</v>
      </c>
      <c r="E297">
        <v>450</v>
      </c>
    </row>
    <row r="298" spans="1:5" x14ac:dyDescent="0.35">
      <c r="A298">
        <f>+VLOOKUP(Precio_semana_pb[[#This Row],[Region]],Códigos!$A$2:$B$24,2,0)</f>
        <v>9</v>
      </c>
      <c r="B298" t="s">
        <v>37</v>
      </c>
      <c r="C298" s="1">
        <v>44134</v>
      </c>
      <c r="D298" t="s">
        <v>35</v>
      </c>
      <c r="E298">
        <v>490</v>
      </c>
    </row>
    <row r="299" spans="1:5" x14ac:dyDescent="0.35">
      <c r="A299">
        <f>+VLOOKUP(Precio_semana_pb[[#This Row],[Region]],Códigos!$A$2:$B$24,2,0)</f>
        <v>10</v>
      </c>
      <c r="B299" t="s">
        <v>37</v>
      </c>
      <c r="C299" s="1">
        <v>44134</v>
      </c>
      <c r="D299" t="s">
        <v>36</v>
      </c>
      <c r="E299">
        <v>500</v>
      </c>
    </row>
    <row r="300" spans="1:5" x14ac:dyDescent="0.35">
      <c r="A300">
        <f>+VLOOKUP(Precio_semana_pb[[#This Row],[Region]],Códigos!$A$2:$B$24,2,0)</f>
        <v>15</v>
      </c>
      <c r="B300" t="s">
        <v>37</v>
      </c>
      <c r="C300" s="1">
        <v>44141</v>
      </c>
      <c r="D300" t="s">
        <v>28</v>
      </c>
      <c r="E300">
        <v>545</v>
      </c>
    </row>
    <row r="301" spans="1:5" x14ac:dyDescent="0.35">
      <c r="A301">
        <f>+VLOOKUP(Precio_semana_pb[[#This Row],[Region]],Códigos!$A$2:$B$24,2,0)</f>
        <v>4</v>
      </c>
      <c r="B301" t="s">
        <v>37</v>
      </c>
      <c r="C301" s="1">
        <v>44141</v>
      </c>
      <c r="D301" t="s">
        <v>29</v>
      </c>
      <c r="E301">
        <v>501</v>
      </c>
    </row>
    <row r="302" spans="1:5" x14ac:dyDescent="0.35">
      <c r="A302">
        <f>+VLOOKUP(Precio_semana_pb[[#This Row],[Region]],Códigos!$A$2:$B$24,2,0)</f>
        <v>5</v>
      </c>
      <c r="B302" t="s">
        <v>37</v>
      </c>
      <c r="C302" s="1">
        <v>44141</v>
      </c>
      <c r="D302" t="s">
        <v>30</v>
      </c>
      <c r="E302">
        <v>463</v>
      </c>
    </row>
    <row r="303" spans="1:5" x14ac:dyDescent="0.35">
      <c r="A303">
        <f>+VLOOKUP(Precio_semana_pb[[#This Row],[Region]],Códigos!$A$2:$B$24,2,0)</f>
        <v>13</v>
      </c>
      <c r="B303" t="s">
        <v>37</v>
      </c>
      <c r="C303" s="1">
        <v>44141</v>
      </c>
      <c r="D303" t="s">
        <v>31</v>
      </c>
      <c r="E303">
        <v>550</v>
      </c>
    </row>
    <row r="304" spans="1:5" x14ac:dyDescent="0.35">
      <c r="A304">
        <f>+VLOOKUP(Precio_semana_pb[[#This Row],[Region]],Códigos!$A$2:$B$24,2,0)</f>
        <v>7</v>
      </c>
      <c r="B304" t="s">
        <v>37</v>
      </c>
      <c r="C304" s="1">
        <v>44141</v>
      </c>
      <c r="D304" t="s">
        <v>32</v>
      </c>
      <c r="E304">
        <v>554</v>
      </c>
    </row>
    <row r="305" spans="1:5" x14ac:dyDescent="0.35">
      <c r="A305">
        <f>+VLOOKUP(Precio_semana_pb[[#This Row],[Region]],Códigos!$A$2:$B$24,2,0)</f>
        <v>16</v>
      </c>
      <c r="B305" t="s">
        <v>37</v>
      </c>
      <c r="C305" s="1">
        <v>44141</v>
      </c>
      <c r="D305" t="s">
        <v>33</v>
      </c>
      <c r="E305">
        <v>462.5</v>
      </c>
    </row>
    <row r="306" spans="1:5" x14ac:dyDescent="0.35">
      <c r="A306">
        <f>+VLOOKUP(Precio_semana_pb[[#This Row],[Region]],Códigos!$A$2:$B$24,2,0)</f>
        <v>8</v>
      </c>
      <c r="B306" t="s">
        <v>37</v>
      </c>
      <c r="C306" s="1">
        <v>44141</v>
      </c>
      <c r="D306" t="s">
        <v>34</v>
      </c>
      <c r="E306">
        <v>450</v>
      </c>
    </row>
    <row r="307" spans="1:5" x14ac:dyDescent="0.35">
      <c r="A307">
        <f>+VLOOKUP(Precio_semana_pb[[#This Row],[Region]],Códigos!$A$2:$B$24,2,0)</f>
        <v>9</v>
      </c>
      <c r="B307" t="s">
        <v>37</v>
      </c>
      <c r="C307" s="1">
        <v>44141</v>
      </c>
      <c r="D307" t="s">
        <v>35</v>
      </c>
      <c r="E307">
        <v>869.5</v>
      </c>
    </row>
    <row r="308" spans="1:5" x14ac:dyDescent="0.35">
      <c r="A308">
        <f>+VLOOKUP(Precio_semana_pb[[#This Row],[Region]],Códigos!$A$2:$B$24,2,0)</f>
        <v>10</v>
      </c>
      <c r="B308" t="s">
        <v>37</v>
      </c>
      <c r="C308" s="1">
        <v>44141</v>
      </c>
      <c r="D308" t="s">
        <v>36</v>
      </c>
      <c r="E308">
        <v>500</v>
      </c>
    </row>
    <row r="309" spans="1:5" x14ac:dyDescent="0.35">
      <c r="A309">
        <f>+VLOOKUP(Precio_semana_pb[[#This Row],[Region]],Códigos!$A$2:$B$24,2,0)</f>
        <v>15</v>
      </c>
      <c r="B309" t="s">
        <v>37</v>
      </c>
      <c r="C309" s="1">
        <v>44148</v>
      </c>
      <c r="D309" t="s">
        <v>28</v>
      </c>
      <c r="E309">
        <v>550</v>
      </c>
    </row>
    <row r="310" spans="1:5" x14ac:dyDescent="0.35">
      <c r="A310">
        <f>+VLOOKUP(Precio_semana_pb[[#This Row],[Region]],Códigos!$A$2:$B$24,2,0)</f>
        <v>4</v>
      </c>
      <c r="B310" t="s">
        <v>37</v>
      </c>
      <c r="C310" s="1">
        <v>44148</v>
      </c>
      <c r="D310" t="s">
        <v>29</v>
      </c>
      <c r="E310">
        <v>528.5</v>
      </c>
    </row>
    <row r="311" spans="1:5" x14ac:dyDescent="0.35">
      <c r="A311">
        <f>+VLOOKUP(Precio_semana_pb[[#This Row],[Region]],Códigos!$A$2:$B$24,2,0)</f>
        <v>5</v>
      </c>
      <c r="B311" t="s">
        <v>37</v>
      </c>
      <c r="C311" s="1">
        <v>44148</v>
      </c>
      <c r="D311" t="s">
        <v>30</v>
      </c>
      <c r="E311">
        <v>515.5</v>
      </c>
    </row>
    <row r="312" spans="1:5" x14ac:dyDescent="0.35">
      <c r="A312">
        <f>+VLOOKUP(Precio_semana_pb[[#This Row],[Region]],Códigos!$A$2:$B$24,2,0)</f>
        <v>13</v>
      </c>
      <c r="B312" t="s">
        <v>37</v>
      </c>
      <c r="C312" s="1">
        <v>44148</v>
      </c>
      <c r="D312" t="s">
        <v>31</v>
      </c>
      <c r="E312">
        <v>579.5</v>
      </c>
    </row>
    <row r="313" spans="1:5" x14ac:dyDescent="0.35">
      <c r="A313">
        <f>+VLOOKUP(Precio_semana_pb[[#This Row],[Region]],Códigos!$A$2:$B$24,2,0)</f>
        <v>7</v>
      </c>
      <c r="B313" t="s">
        <v>37</v>
      </c>
      <c r="C313" s="1">
        <v>44148</v>
      </c>
      <c r="D313" t="s">
        <v>32</v>
      </c>
      <c r="E313">
        <v>637.5</v>
      </c>
    </row>
    <row r="314" spans="1:5" x14ac:dyDescent="0.35">
      <c r="A314">
        <f>+VLOOKUP(Precio_semana_pb[[#This Row],[Region]],Códigos!$A$2:$B$24,2,0)</f>
        <v>16</v>
      </c>
      <c r="B314" t="s">
        <v>37</v>
      </c>
      <c r="C314" s="1">
        <v>44148</v>
      </c>
      <c r="D314" t="s">
        <v>33</v>
      </c>
      <c r="E314">
        <v>250</v>
      </c>
    </row>
    <row r="315" spans="1:5" x14ac:dyDescent="0.35">
      <c r="A315">
        <f>+VLOOKUP(Precio_semana_pb[[#This Row],[Region]],Códigos!$A$2:$B$24,2,0)</f>
        <v>8</v>
      </c>
      <c r="B315" t="s">
        <v>37</v>
      </c>
      <c r="C315" s="1">
        <v>44148</v>
      </c>
      <c r="D315" t="s">
        <v>34</v>
      </c>
      <c r="E315">
        <v>400</v>
      </c>
    </row>
    <row r="316" spans="1:5" x14ac:dyDescent="0.35">
      <c r="A316">
        <f>+VLOOKUP(Precio_semana_pb[[#This Row],[Region]],Códigos!$A$2:$B$24,2,0)</f>
        <v>9</v>
      </c>
      <c r="B316" t="s">
        <v>37</v>
      </c>
      <c r="C316" s="1">
        <v>44148</v>
      </c>
      <c r="D316" t="s">
        <v>35</v>
      </c>
      <c r="E316">
        <v>907</v>
      </c>
    </row>
    <row r="317" spans="1:5" x14ac:dyDescent="0.35">
      <c r="A317">
        <f>+VLOOKUP(Precio_semana_pb[[#This Row],[Region]],Códigos!$A$2:$B$24,2,0)</f>
        <v>10</v>
      </c>
      <c r="B317" t="s">
        <v>37</v>
      </c>
      <c r="C317" s="1">
        <v>44148</v>
      </c>
      <c r="D317" t="s">
        <v>36</v>
      </c>
      <c r="E317">
        <v>500</v>
      </c>
    </row>
    <row r="318" spans="1:5" x14ac:dyDescent="0.35">
      <c r="A318">
        <f>+VLOOKUP(Precio_semana_pb[[#This Row],[Region]],Códigos!$A$2:$B$24,2,0)</f>
        <v>15</v>
      </c>
      <c r="B318" t="s">
        <v>37</v>
      </c>
      <c r="C318" s="1">
        <v>44155</v>
      </c>
      <c r="D318" t="s">
        <v>28</v>
      </c>
      <c r="E318">
        <v>575</v>
      </c>
    </row>
    <row r="319" spans="1:5" x14ac:dyDescent="0.35">
      <c r="A319">
        <f>+VLOOKUP(Precio_semana_pb[[#This Row],[Region]],Códigos!$A$2:$B$24,2,0)</f>
        <v>4</v>
      </c>
      <c r="B319" t="s">
        <v>37</v>
      </c>
      <c r="C319" s="1">
        <v>44155</v>
      </c>
      <c r="D319" t="s">
        <v>29</v>
      </c>
      <c r="E319">
        <v>516</v>
      </c>
    </row>
    <row r="320" spans="1:5" x14ac:dyDescent="0.35">
      <c r="A320">
        <f>+VLOOKUP(Precio_semana_pb[[#This Row],[Region]],Códigos!$A$2:$B$24,2,0)</f>
        <v>5</v>
      </c>
      <c r="B320" t="s">
        <v>37</v>
      </c>
      <c r="C320" s="1">
        <v>44155</v>
      </c>
      <c r="D320" t="s">
        <v>30</v>
      </c>
      <c r="E320">
        <v>531</v>
      </c>
    </row>
    <row r="321" spans="1:5" x14ac:dyDescent="0.35">
      <c r="A321">
        <f>+VLOOKUP(Precio_semana_pb[[#This Row],[Region]],Códigos!$A$2:$B$24,2,0)</f>
        <v>13</v>
      </c>
      <c r="B321" t="s">
        <v>37</v>
      </c>
      <c r="C321" s="1">
        <v>44155</v>
      </c>
      <c r="D321" t="s">
        <v>31</v>
      </c>
      <c r="E321">
        <v>566.5</v>
      </c>
    </row>
    <row r="322" spans="1:5" x14ac:dyDescent="0.35">
      <c r="A322">
        <f>+VLOOKUP(Precio_semana_pb[[#This Row],[Region]],Códigos!$A$2:$B$24,2,0)</f>
        <v>7</v>
      </c>
      <c r="B322" t="s">
        <v>37</v>
      </c>
      <c r="C322" s="1">
        <v>44155</v>
      </c>
      <c r="D322" t="s">
        <v>32</v>
      </c>
      <c r="E322">
        <v>632</v>
      </c>
    </row>
    <row r="323" spans="1:5" x14ac:dyDescent="0.35">
      <c r="A323">
        <f>+VLOOKUP(Precio_semana_pb[[#This Row],[Region]],Códigos!$A$2:$B$24,2,0)</f>
        <v>16</v>
      </c>
      <c r="B323" t="s">
        <v>37</v>
      </c>
      <c r="C323" s="1">
        <v>44155</v>
      </c>
      <c r="D323" t="s">
        <v>33</v>
      </c>
      <c r="E323">
        <v>456.5</v>
      </c>
    </row>
    <row r="324" spans="1:5" x14ac:dyDescent="0.35">
      <c r="A324">
        <f>+VLOOKUP(Precio_semana_pb[[#This Row],[Region]],Códigos!$A$2:$B$24,2,0)</f>
        <v>9</v>
      </c>
      <c r="B324" t="s">
        <v>37</v>
      </c>
      <c r="C324" s="1">
        <v>44155</v>
      </c>
      <c r="D324" t="s">
        <v>35</v>
      </c>
      <c r="E324">
        <v>776</v>
      </c>
    </row>
    <row r="325" spans="1:5" x14ac:dyDescent="0.35">
      <c r="A325">
        <f>+VLOOKUP(Precio_semana_pb[[#This Row],[Region]],Códigos!$A$2:$B$24,2,0)</f>
        <v>10</v>
      </c>
      <c r="B325" t="s">
        <v>37</v>
      </c>
      <c r="C325" s="1">
        <v>44155</v>
      </c>
      <c r="D325" t="s">
        <v>36</v>
      </c>
      <c r="E325">
        <v>500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48EDB-CA32-45E1-87F4-FE5AAA93F607}">
  <dimension ref="A1:N177"/>
  <sheetViews>
    <sheetView topLeftCell="B1" workbookViewId="0">
      <selection activeCell="I2" sqref="I2"/>
    </sheetView>
  </sheetViews>
  <sheetFormatPr baseColWidth="10" defaultRowHeight="14.5" x14ac:dyDescent="0.35"/>
  <cols>
    <col min="1" max="1" width="41.81640625" customWidth="1"/>
    <col min="2" max="2" width="18.54296875" customWidth="1"/>
    <col min="3" max="3" width="9.1796875" customWidth="1"/>
    <col min="4" max="4" width="13" customWidth="1"/>
    <col min="5" max="5" width="12.1796875" customWidth="1"/>
    <col min="6" max="6" width="10.54296875" customWidth="1"/>
    <col min="8" max="8" width="19.90625" customWidth="1"/>
    <col min="10" max="10" width="16.81640625" customWidth="1"/>
    <col min="11" max="11" width="12.26953125" customWidth="1"/>
    <col min="12" max="12" width="26.36328125" customWidth="1"/>
    <col min="13" max="13" width="25.54296875" customWidth="1"/>
    <col min="14" max="14" width="40.453125" customWidth="1"/>
  </cols>
  <sheetData>
    <row r="1" spans="1:14" ht="29" x14ac:dyDescent="0.35">
      <c r="A1" s="30" t="s">
        <v>150</v>
      </c>
      <c r="B1" s="30" t="s">
        <v>39</v>
      </c>
      <c r="C1" s="30" t="s">
        <v>38</v>
      </c>
      <c r="D1" s="30" t="s">
        <v>151</v>
      </c>
      <c r="E1" s="30" t="s">
        <v>152</v>
      </c>
      <c r="F1" s="30" t="s">
        <v>81</v>
      </c>
      <c r="G1" s="30" t="s">
        <v>139</v>
      </c>
      <c r="H1" s="30" t="s">
        <v>153</v>
      </c>
      <c r="I1" s="30" t="s">
        <v>154</v>
      </c>
      <c r="J1" s="30" t="s">
        <v>155</v>
      </c>
      <c r="K1" s="30" t="s">
        <v>156</v>
      </c>
      <c r="L1" s="30" t="s">
        <v>157</v>
      </c>
      <c r="M1" s="30" t="s">
        <v>158</v>
      </c>
      <c r="N1" s="30" t="s">
        <v>159</v>
      </c>
    </row>
    <row r="2" spans="1:14" x14ac:dyDescent="0.35">
      <c r="A2" s="9" t="s">
        <v>160</v>
      </c>
      <c r="B2" s="9" t="s">
        <v>30</v>
      </c>
      <c r="C2" s="9">
        <v>5</v>
      </c>
      <c r="D2" s="10">
        <v>44131</v>
      </c>
      <c r="E2" s="10" t="s">
        <v>161</v>
      </c>
      <c r="F2" s="9" t="s">
        <v>111</v>
      </c>
      <c r="G2" s="9" t="s">
        <v>145</v>
      </c>
      <c r="H2" s="9" t="s">
        <v>162</v>
      </c>
      <c r="I2" s="11">
        <v>230</v>
      </c>
      <c r="J2" s="11">
        <v>8000</v>
      </c>
      <c r="K2" s="11">
        <v>8500</v>
      </c>
      <c r="L2" s="11">
        <v>8239.1299999999992</v>
      </c>
      <c r="M2" s="9" t="s">
        <v>163</v>
      </c>
      <c r="N2" s="9" t="s">
        <v>164</v>
      </c>
    </row>
    <row r="3" spans="1:14" x14ac:dyDescent="0.35">
      <c r="A3" s="12" t="s">
        <v>165</v>
      </c>
      <c r="B3" s="12" t="s">
        <v>36</v>
      </c>
      <c r="C3" s="12">
        <v>10</v>
      </c>
      <c r="D3" s="13">
        <v>44131</v>
      </c>
      <c r="E3" s="13" t="s">
        <v>161</v>
      </c>
      <c r="F3" s="12" t="s">
        <v>111</v>
      </c>
      <c r="G3" s="12" t="s">
        <v>141</v>
      </c>
      <c r="H3" s="12" t="s">
        <v>166</v>
      </c>
      <c r="I3" s="14">
        <v>200</v>
      </c>
      <c r="J3" s="14">
        <v>8000</v>
      </c>
      <c r="K3" s="14">
        <v>8000</v>
      </c>
      <c r="L3" s="14">
        <v>8000</v>
      </c>
      <c r="M3" s="12" t="s">
        <v>167</v>
      </c>
      <c r="N3" s="12" t="s">
        <v>168</v>
      </c>
    </row>
    <row r="4" spans="1:14" x14ac:dyDescent="0.35">
      <c r="A4" s="9" t="s">
        <v>165</v>
      </c>
      <c r="B4" s="9" t="s">
        <v>36</v>
      </c>
      <c r="C4" s="9">
        <v>10</v>
      </c>
      <c r="D4" s="10">
        <v>44131</v>
      </c>
      <c r="E4" s="10" t="s">
        <v>161</v>
      </c>
      <c r="F4" s="9" t="s">
        <v>111</v>
      </c>
      <c r="G4" s="9" t="s">
        <v>146</v>
      </c>
      <c r="H4" s="9" t="s">
        <v>162</v>
      </c>
      <c r="I4" s="11">
        <v>200</v>
      </c>
      <c r="J4" s="11">
        <v>17000</v>
      </c>
      <c r="K4" s="11">
        <v>17000</v>
      </c>
      <c r="L4" s="11">
        <v>17000</v>
      </c>
      <c r="M4" s="9" t="s">
        <v>163</v>
      </c>
      <c r="N4" s="9" t="s">
        <v>169</v>
      </c>
    </row>
    <row r="5" spans="1:14" x14ac:dyDescent="0.35">
      <c r="A5" s="12" t="s">
        <v>165</v>
      </c>
      <c r="B5" s="12" t="s">
        <v>36</v>
      </c>
      <c r="C5" s="12">
        <v>10</v>
      </c>
      <c r="D5" s="13">
        <v>44131</v>
      </c>
      <c r="E5" s="13" t="s">
        <v>161</v>
      </c>
      <c r="F5" s="12" t="s">
        <v>111</v>
      </c>
      <c r="G5" s="12" t="s">
        <v>144</v>
      </c>
      <c r="H5" s="12" t="s">
        <v>170</v>
      </c>
      <c r="I5" s="14">
        <v>200</v>
      </c>
      <c r="J5" s="14">
        <v>7000</v>
      </c>
      <c r="K5" s="14">
        <v>7000</v>
      </c>
      <c r="L5" s="14">
        <v>7000</v>
      </c>
      <c r="M5" s="12" t="s">
        <v>163</v>
      </c>
      <c r="N5" s="12" t="s">
        <v>168</v>
      </c>
    </row>
    <row r="6" spans="1:14" x14ac:dyDescent="0.35">
      <c r="A6" s="9" t="s">
        <v>171</v>
      </c>
      <c r="B6" s="9" t="s">
        <v>32</v>
      </c>
      <c r="C6" s="9">
        <v>7</v>
      </c>
      <c r="D6" s="10">
        <v>44131</v>
      </c>
      <c r="E6" s="10" t="s">
        <v>161</v>
      </c>
      <c r="F6" s="9" t="s">
        <v>111</v>
      </c>
      <c r="G6" s="9" t="s">
        <v>141</v>
      </c>
      <c r="H6" s="9" t="s">
        <v>172</v>
      </c>
      <c r="I6" s="11">
        <v>1200</v>
      </c>
      <c r="J6" s="11">
        <v>6500</v>
      </c>
      <c r="K6" s="11">
        <v>6500</v>
      </c>
      <c r="L6" s="11">
        <v>6500</v>
      </c>
      <c r="M6" s="9" t="s">
        <v>163</v>
      </c>
      <c r="N6" s="9" t="s">
        <v>51</v>
      </c>
    </row>
    <row r="7" spans="1:14" x14ac:dyDescent="0.35">
      <c r="A7" s="12" t="s">
        <v>171</v>
      </c>
      <c r="B7" s="12" t="s">
        <v>32</v>
      </c>
      <c r="C7" s="12">
        <v>7</v>
      </c>
      <c r="D7" s="13">
        <v>44131</v>
      </c>
      <c r="E7" s="13" t="s">
        <v>161</v>
      </c>
      <c r="F7" s="12" t="s">
        <v>111</v>
      </c>
      <c r="G7" s="12" t="s">
        <v>145</v>
      </c>
      <c r="H7" s="12" t="s">
        <v>162</v>
      </c>
      <c r="I7" s="14">
        <v>800</v>
      </c>
      <c r="J7" s="14">
        <v>8000</v>
      </c>
      <c r="K7" s="14">
        <v>8000</v>
      </c>
      <c r="L7" s="14">
        <v>8000</v>
      </c>
      <c r="M7" s="12" t="s">
        <v>163</v>
      </c>
      <c r="N7" s="12" t="s">
        <v>173</v>
      </c>
    </row>
    <row r="8" spans="1:14" x14ac:dyDescent="0.35">
      <c r="A8" s="9" t="s">
        <v>174</v>
      </c>
      <c r="B8" s="9" t="s">
        <v>40</v>
      </c>
      <c r="C8" s="9">
        <v>13</v>
      </c>
      <c r="D8" s="10">
        <v>44131</v>
      </c>
      <c r="E8" s="10" t="s">
        <v>161</v>
      </c>
      <c r="F8" s="9" t="s">
        <v>111</v>
      </c>
      <c r="G8" s="9" t="s">
        <v>141</v>
      </c>
      <c r="H8" s="9" t="s">
        <v>175</v>
      </c>
      <c r="I8" s="11">
        <v>2100</v>
      </c>
      <c r="J8" s="11">
        <v>7500</v>
      </c>
      <c r="K8" s="11">
        <v>8000</v>
      </c>
      <c r="L8" s="11">
        <v>7642.857</v>
      </c>
      <c r="M8" s="9" t="s">
        <v>167</v>
      </c>
      <c r="N8" s="9" t="s">
        <v>51</v>
      </c>
    </row>
    <row r="9" spans="1:14" x14ac:dyDescent="0.35">
      <c r="A9" s="12" t="s">
        <v>174</v>
      </c>
      <c r="B9" s="12" t="s">
        <v>40</v>
      </c>
      <c r="C9" s="12">
        <v>13</v>
      </c>
      <c r="D9" s="13">
        <v>44131</v>
      </c>
      <c r="E9" s="13" t="s">
        <v>161</v>
      </c>
      <c r="F9" s="12" t="s">
        <v>111</v>
      </c>
      <c r="G9" s="12" t="s">
        <v>141</v>
      </c>
      <c r="H9" s="12" t="s">
        <v>172</v>
      </c>
      <c r="I9" s="14">
        <v>1300</v>
      </c>
      <c r="J9" s="14">
        <v>6500</v>
      </c>
      <c r="K9" s="14">
        <v>7000</v>
      </c>
      <c r="L9" s="14">
        <v>6730.7690000000002</v>
      </c>
      <c r="M9" s="12" t="s">
        <v>163</v>
      </c>
      <c r="N9" s="12" t="s">
        <v>51</v>
      </c>
    </row>
    <row r="10" spans="1:14" x14ac:dyDescent="0.35">
      <c r="A10" s="9" t="s">
        <v>174</v>
      </c>
      <c r="B10" s="9" t="s">
        <v>40</v>
      </c>
      <c r="C10" s="9">
        <v>13</v>
      </c>
      <c r="D10" s="10">
        <v>44131</v>
      </c>
      <c r="E10" s="10" t="s">
        <v>161</v>
      </c>
      <c r="F10" s="9" t="s">
        <v>111</v>
      </c>
      <c r="G10" s="9" t="s">
        <v>141</v>
      </c>
      <c r="H10" s="9" t="s">
        <v>166</v>
      </c>
      <c r="I10" s="11">
        <v>1400</v>
      </c>
      <c r="J10" s="11">
        <v>8000</v>
      </c>
      <c r="K10" s="11">
        <v>8500</v>
      </c>
      <c r="L10" s="11">
        <v>8214.2860000000001</v>
      </c>
      <c r="M10" s="9" t="s">
        <v>167</v>
      </c>
      <c r="N10" s="9" t="s">
        <v>169</v>
      </c>
    </row>
    <row r="11" spans="1:14" x14ac:dyDescent="0.35">
      <c r="A11" s="12" t="s">
        <v>174</v>
      </c>
      <c r="B11" s="12" t="s">
        <v>40</v>
      </c>
      <c r="C11" s="12">
        <v>13</v>
      </c>
      <c r="D11" s="13">
        <v>44131</v>
      </c>
      <c r="E11" s="13" t="s">
        <v>161</v>
      </c>
      <c r="F11" s="12" t="s">
        <v>111</v>
      </c>
      <c r="G11" s="12" t="s">
        <v>141</v>
      </c>
      <c r="H11" s="12" t="s">
        <v>162</v>
      </c>
      <c r="I11" s="14">
        <v>1300</v>
      </c>
      <c r="J11" s="14">
        <v>8000</v>
      </c>
      <c r="K11" s="14">
        <v>8500</v>
      </c>
      <c r="L11" s="14">
        <v>8230.7690000000002</v>
      </c>
      <c r="M11" s="12" t="s">
        <v>163</v>
      </c>
      <c r="N11" s="12" t="s">
        <v>176</v>
      </c>
    </row>
    <row r="12" spans="1:14" x14ac:dyDescent="0.35">
      <c r="A12" s="9" t="s">
        <v>174</v>
      </c>
      <c r="B12" s="9" t="s">
        <v>40</v>
      </c>
      <c r="C12" s="9">
        <v>13</v>
      </c>
      <c r="D12" s="10">
        <v>44131</v>
      </c>
      <c r="E12" s="10" t="s">
        <v>161</v>
      </c>
      <c r="F12" s="9" t="s">
        <v>111</v>
      </c>
      <c r="G12" s="9" t="s">
        <v>141</v>
      </c>
      <c r="H12" s="9" t="s">
        <v>162</v>
      </c>
      <c r="I12" s="11">
        <v>1300</v>
      </c>
      <c r="J12" s="11">
        <v>8000</v>
      </c>
      <c r="K12" s="11">
        <v>8500</v>
      </c>
      <c r="L12" s="11">
        <v>8230.7690000000002</v>
      </c>
      <c r="M12" s="9" t="s">
        <v>163</v>
      </c>
      <c r="N12" s="9" t="s">
        <v>177</v>
      </c>
    </row>
    <row r="13" spans="1:14" x14ac:dyDescent="0.35">
      <c r="A13" s="12" t="s">
        <v>174</v>
      </c>
      <c r="B13" s="12" t="s">
        <v>40</v>
      </c>
      <c r="C13" s="12">
        <v>13</v>
      </c>
      <c r="D13" s="13">
        <v>44131</v>
      </c>
      <c r="E13" s="13" t="s">
        <v>161</v>
      </c>
      <c r="F13" s="12" t="s">
        <v>111</v>
      </c>
      <c r="G13" s="12" t="s">
        <v>144</v>
      </c>
      <c r="H13" s="12" t="s">
        <v>166</v>
      </c>
      <c r="I13" s="14">
        <v>1500</v>
      </c>
      <c r="J13" s="14">
        <v>8000</v>
      </c>
      <c r="K13" s="14">
        <v>8500</v>
      </c>
      <c r="L13" s="14">
        <v>8233.3330000000005</v>
      </c>
      <c r="M13" s="12" t="s">
        <v>167</v>
      </c>
      <c r="N13" s="12" t="s">
        <v>169</v>
      </c>
    </row>
    <row r="14" spans="1:14" x14ac:dyDescent="0.35">
      <c r="A14" s="9" t="s">
        <v>174</v>
      </c>
      <c r="B14" s="9" t="s">
        <v>40</v>
      </c>
      <c r="C14" s="9">
        <v>13</v>
      </c>
      <c r="D14" s="10">
        <v>44131</v>
      </c>
      <c r="E14" s="10" t="s">
        <v>161</v>
      </c>
      <c r="F14" s="9" t="s">
        <v>111</v>
      </c>
      <c r="G14" s="9" t="s">
        <v>144</v>
      </c>
      <c r="H14" s="9" t="s">
        <v>166</v>
      </c>
      <c r="I14" s="11">
        <v>1400</v>
      </c>
      <c r="J14" s="11">
        <v>8000</v>
      </c>
      <c r="K14" s="11">
        <v>8500</v>
      </c>
      <c r="L14" s="11">
        <v>8214.2860000000001</v>
      </c>
      <c r="M14" s="9" t="s">
        <v>167</v>
      </c>
      <c r="N14" s="9" t="s">
        <v>57</v>
      </c>
    </row>
    <row r="15" spans="1:14" x14ac:dyDescent="0.35">
      <c r="A15" s="12" t="s">
        <v>174</v>
      </c>
      <c r="B15" s="12" t="s">
        <v>40</v>
      </c>
      <c r="C15" s="12">
        <v>13</v>
      </c>
      <c r="D15" s="13">
        <v>44131</v>
      </c>
      <c r="E15" s="13" t="s">
        <v>161</v>
      </c>
      <c r="F15" s="12" t="s">
        <v>111</v>
      </c>
      <c r="G15" s="12" t="s">
        <v>144</v>
      </c>
      <c r="H15" s="12" t="s">
        <v>162</v>
      </c>
      <c r="I15" s="14">
        <v>1400</v>
      </c>
      <c r="J15" s="14">
        <v>8000</v>
      </c>
      <c r="K15" s="14">
        <v>8500</v>
      </c>
      <c r="L15" s="14">
        <v>8214.2860000000001</v>
      </c>
      <c r="M15" s="12" t="s">
        <v>163</v>
      </c>
      <c r="N15" s="12" t="s">
        <v>176</v>
      </c>
    </row>
    <row r="16" spans="1:14" x14ac:dyDescent="0.35">
      <c r="A16" s="9" t="s">
        <v>174</v>
      </c>
      <c r="B16" s="9" t="s">
        <v>40</v>
      </c>
      <c r="C16" s="9">
        <v>13</v>
      </c>
      <c r="D16" s="10">
        <v>44131</v>
      </c>
      <c r="E16" s="10" t="s">
        <v>161</v>
      </c>
      <c r="F16" s="9" t="s">
        <v>111</v>
      </c>
      <c r="G16" s="9" t="s">
        <v>145</v>
      </c>
      <c r="H16" s="9" t="s">
        <v>162</v>
      </c>
      <c r="I16" s="11">
        <v>1300</v>
      </c>
      <c r="J16" s="11">
        <v>8000</v>
      </c>
      <c r="K16" s="11">
        <v>8500</v>
      </c>
      <c r="L16" s="11">
        <v>8230.7690000000002</v>
      </c>
      <c r="M16" s="9" t="s">
        <v>163</v>
      </c>
      <c r="N16" s="9" t="s">
        <v>176</v>
      </c>
    </row>
    <row r="17" spans="1:14" x14ac:dyDescent="0.35">
      <c r="A17" s="12" t="s">
        <v>174</v>
      </c>
      <c r="B17" s="12" t="s">
        <v>40</v>
      </c>
      <c r="C17" s="12">
        <v>13</v>
      </c>
      <c r="D17" s="13">
        <v>44131</v>
      </c>
      <c r="E17" s="13" t="s">
        <v>161</v>
      </c>
      <c r="F17" s="12" t="s">
        <v>111</v>
      </c>
      <c r="G17" s="12" t="s">
        <v>145</v>
      </c>
      <c r="H17" s="12" t="s">
        <v>162</v>
      </c>
      <c r="I17" s="14">
        <v>1300</v>
      </c>
      <c r="J17" s="14">
        <v>8000</v>
      </c>
      <c r="K17" s="14">
        <v>8500</v>
      </c>
      <c r="L17" s="14">
        <v>8230.7690000000002</v>
      </c>
      <c r="M17" s="12" t="s">
        <v>163</v>
      </c>
      <c r="N17" s="12" t="s">
        <v>177</v>
      </c>
    </row>
    <row r="18" spans="1:14" x14ac:dyDescent="0.35">
      <c r="A18" s="9" t="s">
        <v>178</v>
      </c>
      <c r="B18" s="9" t="s">
        <v>33</v>
      </c>
      <c r="C18" s="9">
        <v>16</v>
      </c>
      <c r="D18" s="10">
        <v>44131</v>
      </c>
      <c r="E18" s="10" t="s">
        <v>161</v>
      </c>
      <c r="F18" s="9" t="s">
        <v>111</v>
      </c>
      <c r="G18" s="9" t="s">
        <v>143</v>
      </c>
      <c r="H18" s="9" t="s">
        <v>170</v>
      </c>
      <c r="I18" s="11">
        <v>160</v>
      </c>
      <c r="J18" s="11">
        <v>4500</v>
      </c>
      <c r="K18" s="11">
        <v>5000</v>
      </c>
      <c r="L18" s="11">
        <v>4750</v>
      </c>
      <c r="M18" s="9" t="s">
        <v>163</v>
      </c>
      <c r="N18" s="9" t="s">
        <v>179</v>
      </c>
    </row>
    <row r="19" spans="1:14" x14ac:dyDescent="0.35">
      <c r="A19" s="12" t="s">
        <v>180</v>
      </c>
      <c r="B19" s="12" t="s">
        <v>29</v>
      </c>
      <c r="C19" s="12">
        <v>4</v>
      </c>
      <c r="D19" s="13">
        <v>44131</v>
      </c>
      <c r="E19" s="13" t="s">
        <v>161</v>
      </c>
      <c r="F19" s="12" t="s">
        <v>111</v>
      </c>
      <c r="G19" s="12" t="s">
        <v>142</v>
      </c>
      <c r="H19" s="12" t="s">
        <v>162</v>
      </c>
      <c r="I19" s="14">
        <v>2400</v>
      </c>
      <c r="J19" s="14">
        <v>8500</v>
      </c>
      <c r="K19" s="14">
        <v>9000</v>
      </c>
      <c r="L19" s="14">
        <v>8750</v>
      </c>
      <c r="M19" s="12" t="s">
        <v>163</v>
      </c>
      <c r="N19" s="12" t="s">
        <v>181</v>
      </c>
    </row>
    <row r="20" spans="1:14" x14ac:dyDescent="0.35">
      <c r="A20" s="9" t="s">
        <v>182</v>
      </c>
      <c r="B20" s="9" t="s">
        <v>40</v>
      </c>
      <c r="C20" s="9">
        <v>13</v>
      </c>
      <c r="D20" s="10">
        <v>44131</v>
      </c>
      <c r="E20" s="10" t="s">
        <v>161</v>
      </c>
      <c r="F20" s="9" t="s">
        <v>111</v>
      </c>
      <c r="G20" s="9" t="s">
        <v>141</v>
      </c>
      <c r="H20" s="9" t="s">
        <v>175</v>
      </c>
      <c r="I20" s="11">
        <v>320</v>
      </c>
      <c r="J20" s="11">
        <v>10000</v>
      </c>
      <c r="K20" s="11">
        <v>10000</v>
      </c>
      <c r="L20" s="11">
        <v>10000</v>
      </c>
      <c r="M20" s="9" t="s">
        <v>167</v>
      </c>
      <c r="N20" s="9" t="s">
        <v>183</v>
      </c>
    </row>
    <row r="21" spans="1:14" x14ac:dyDescent="0.35">
      <c r="A21" s="12" t="s">
        <v>182</v>
      </c>
      <c r="B21" s="12" t="s">
        <v>40</v>
      </c>
      <c r="C21" s="12">
        <v>13</v>
      </c>
      <c r="D21" s="13">
        <v>44131</v>
      </c>
      <c r="E21" s="13" t="s">
        <v>161</v>
      </c>
      <c r="F21" s="12" t="s">
        <v>111</v>
      </c>
      <c r="G21" s="12" t="s">
        <v>141</v>
      </c>
      <c r="H21" s="12" t="s">
        <v>172</v>
      </c>
      <c r="I21" s="14">
        <v>420</v>
      </c>
      <c r="J21" s="14">
        <v>8000</v>
      </c>
      <c r="K21" s="14">
        <v>8000</v>
      </c>
      <c r="L21" s="14">
        <v>8000</v>
      </c>
      <c r="M21" s="12" t="s">
        <v>163</v>
      </c>
      <c r="N21" s="12" t="s">
        <v>183</v>
      </c>
    </row>
    <row r="22" spans="1:14" x14ac:dyDescent="0.35">
      <c r="A22" s="9" t="s">
        <v>182</v>
      </c>
      <c r="B22" s="9" t="s">
        <v>40</v>
      </c>
      <c r="C22" s="9">
        <v>13</v>
      </c>
      <c r="D22" s="10">
        <v>44131</v>
      </c>
      <c r="E22" s="10" t="s">
        <v>161</v>
      </c>
      <c r="F22" s="9" t="s">
        <v>111</v>
      </c>
      <c r="G22" s="9" t="s">
        <v>142</v>
      </c>
      <c r="H22" s="9" t="s">
        <v>184</v>
      </c>
      <c r="I22" s="11">
        <v>280</v>
      </c>
      <c r="J22" s="11">
        <v>10000</v>
      </c>
      <c r="K22" s="11">
        <v>10000</v>
      </c>
      <c r="L22" s="11">
        <v>10000</v>
      </c>
      <c r="M22" s="9" t="s">
        <v>167</v>
      </c>
      <c r="N22" s="9" t="s">
        <v>177</v>
      </c>
    </row>
    <row r="23" spans="1:14" x14ac:dyDescent="0.35">
      <c r="A23" s="12" t="s">
        <v>182</v>
      </c>
      <c r="B23" s="12" t="s">
        <v>40</v>
      </c>
      <c r="C23" s="12">
        <v>13</v>
      </c>
      <c r="D23" s="13">
        <v>44131</v>
      </c>
      <c r="E23" s="13" t="s">
        <v>161</v>
      </c>
      <c r="F23" s="12" t="s">
        <v>111</v>
      </c>
      <c r="G23" s="12" t="s">
        <v>142</v>
      </c>
      <c r="H23" s="12" t="s">
        <v>162</v>
      </c>
      <c r="I23" s="14">
        <v>300</v>
      </c>
      <c r="J23" s="14">
        <v>8000</v>
      </c>
      <c r="K23" s="14">
        <v>8000</v>
      </c>
      <c r="L23" s="14">
        <v>8000</v>
      </c>
      <c r="M23" s="12" t="s">
        <v>163</v>
      </c>
      <c r="N23" s="12" t="s">
        <v>177</v>
      </c>
    </row>
    <row r="24" spans="1:14" x14ac:dyDescent="0.35">
      <c r="A24" s="9" t="s">
        <v>185</v>
      </c>
      <c r="B24" s="9" t="s">
        <v>35</v>
      </c>
      <c r="C24" s="9">
        <v>9</v>
      </c>
      <c r="D24" s="10">
        <v>44131</v>
      </c>
      <c r="E24" s="10" t="s">
        <v>161</v>
      </c>
      <c r="F24" s="9" t="s">
        <v>111</v>
      </c>
      <c r="G24" s="9" t="s">
        <v>143</v>
      </c>
      <c r="H24" s="9" t="s">
        <v>170</v>
      </c>
      <c r="I24" s="11">
        <v>300</v>
      </c>
      <c r="J24" s="11">
        <v>7000</v>
      </c>
      <c r="K24" s="11">
        <v>7000</v>
      </c>
      <c r="L24" s="11">
        <v>7000</v>
      </c>
      <c r="M24" s="9" t="s">
        <v>167</v>
      </c>
      <c r="N24" s="9" t="s">
        <v>186</v>
      </c>
    </row>
    <row r="25" spans="1:14" x14ac:dyDescent="0.35">
      <c r="A25" s="12" t="s">
        <v>185</v>
      </c>
      <c r="B25" s="12" t="s">
        <v>35</v>
      </c>
      <c r="C25" s="12">
        <v>9</v>
      </c>
      <c r="D25" s="13">
        <v>44131</v>
      </c>
      <c r="E25" s="13" t="s">
        <v>161</v>
      </c>
      <c r="F25" s="12" t="s">
        <v>111</v>
      </c>
      <c r="G25" s="12" t="s">
        <v>143</v>
      </c>
      <c r="H25" s="12" t="s">
        <v>170</v>
      </c>
      <c r="I25" s="14">
        <v>200</v>
      </c>
      <c r="J25" s="14">
        <v>6000</v>
      </c>
      <c r="K25" s="14">
        <v>6000</v>
      </c>
      <c r="L25" s="14">
        <v>6000</v>
      </c>
      <c r="M25" s="12" t="s">
        <v>163</v>
      </c>
      <c r="N25" s="12" t="s">
        <v>186</v>
      </c>
    </row>
    <row r="26" spans="1:14" x14ac:dyDescent="0.35">
      <c r="A26" s="9" t="s">
        <v>187</v>
      </c>
      <c r="B26" s="9" t="s">
        <v>41</v>
      </c>
      <c r="C26" s="9">
        <v>8</v>
      </c>
      <c r="D26" s="10">
        <v>44131</v>
      </c>
      <c r="E26" s="10" t="s">
        <v>161</v>
      </c>
      <c r="F26" s="9" t="s">
        <v>111</v>
      </c>
      <c r="G26" s="9" t="s">
        <v>141</v>
      </c>
      <c r="H26" s="9" t="s">
        <v>175</v>
      </c>
      <c r="I26" s="11">
        <v>500</v>
      </c>
      <c r="J26" s="11">
        <v>7500</v>
      </c>
      <c r="K26" s="11">
        <v>7500</v>
      </c>
      <c r="L26" s="11">
        <v>7500</v>
      </c>
      <c r="M26" s="9" t="s">
        <v>163</v>
      </c>
      <c r="N26" s="9" t="s">
        <v>188</v>
      </c>
    </row>
    <row r="27" spans="1:14" x14ac:dyDescent="0.35">
      <c r="A27" s="12" t="s">
        <v>187</v>
      </c>
      <c r="B27" s="12" t="s">
        <v>41</v>
      </c>
      <c r="C27" s="12">
        <v>8</v>
      </c>
      <c r="D27" s="13">
        <v>44131</v>
      </c>
      <c r="E27" s="13" t="s">
        <v>161</v>
      </c>
      <c r="F27" s="12" t="s">
        <v>111</v>
      </c>
      <c r="G27" s="12" t="s">
        <v>141</v>
      </c>
      <c r="H27" s="12" t="s">
        <v>172</v>
      </c>
      <c r="I27" s="14">
        <v>500</v>
      </c>
      <c r="J27" s="14">
        <v>8000</v>
      </c>
      <c r="K27" s="14">
        <v>8000</v>
      </c>
      <c r="L27" s="14">
        <v>8000</v>
      </c>
      <c r="M27" s="12" t="s">
        <v>163</v>
      </c>
      <c r="N27" s="12" t="s">
        <v>188</v>
      </c>
    </row>
    <row r="28" spans="1:14" x14ac:dyDescent="0.35">
      <c r="A28" s="9" t="s">
        <v>174</v>
      </c>
      <c r="B28" s="9" t="s">
        <v>40</v>
      </c>
      <c r="C28" s="9">
        <v>13</v>
      </c>
      <c r="D28" s="10">
        <v>44151</v>
      </c>
      <c r="E28" s="10" t="s">
        <v>161</v>
      </c>
      <c r="F28" s="15" t="s">
        <v>111</v>
      </c>
      <c r="G28" s="15" t="s">
        <v>141</v>
      </c>
      <c r="H28" s="15" t="s">
        <v>166</v>
      </c>
      <c r="I28" s="15">
        <v>1300</v>
      </c>
      <c r="J28" s="15">
        <v>9500</v>
      </c>
      <c r="K28" s="15">
        <v>9000</v>
      </c>
      <c r="L28" s="15">
        <v>9231</v>
      </c>
      <c r="M28" s="15" t="s">
        <v>167</v>
      </c>
      <c r="N28" s="15" t="s">
        <v>169</v>
      </c>
    </row>
    <row r="29" spans="1:14" x14ac:dyDescent="0.35">
      <c r="A29" s="12" t="s">
        <v>174</v>
      </c>
      <c r="B29" s="12" t="s">
        <v>40</v>
      </c>
      <c r="C29" s="12">
        <v>13</v>
      </c>
      <c r="D29" s="13">
        <v>44151</v>
      </c>
      <c r="E29" s="13" t="s">
        <v>161</v>
      </c>
      <c r="F29" s="16" t="s">
        <v>111</v>
      </c>
      <c r="G29" s="16" t="s">
        <v>141</v>
      </c>
      <c r="H29" s="16" t="s">
        <v>162</v>
      </c>
      <c r="I29" s="16">
        <v>1300</v>
      </c>
      <c r="J29" s="16">
        <v>10000</v>
      </c>
      <c r="K29" s="16">
        <v>9500</v>
      </c>
      <c r="L29" s="16">
        <v>9731</v>
      </c>
      <c r="M29" s="16" t="s">
        <v>163</v>
      </c>
      <c r="N29" s="16" t="s">
        <v>177</v>
      </c>
    </row>
    <row r="30" spans="1:14" x14ac:dyDescent="0.35">
      <c r="A30" s="9" t="s">
        <v>174</v>
      </c>
      <c r="B30" s="9" t="s">
        <v>40</v>
      </c>
      <c r="C30" s="9">
        <v>13</v>
      </c>
      <c r="D30" s="10">
        <v>44151</v>
      </c>
      <c r="E30" s="10" t="s">
        <v>161</v>
      </c>
      <c r="F30" s="15" t="s">
        <v>111</v>
      </c>
      <c r="G30" s="15" t="s">
        <v>148</v>
      </c>
      <c r="H30" s="15" t="s">
        <v>162</v>
      </c>
      <c r="I30" s="15">
        <v>1300</v>
      </c>
      <c r="J30" s="15">
        <v>8500</v>
      </c>
      <c r="K30" s="15">
        <v>8000</v>
      </c>
      <c r="L30" s="15">
        <v>8231</v>
      </c>
      <c r="M30" s="15" t="s">
        <v>163</v>
      </c>
      <c r="N30" s="15" t="s">
        <v>177</v>
      </c>
    </row>
    <row r="31" spans="1:14" x14ac:dyDescent="0.35">
      <c r="A31" s="12" t="s">
        <v>174</v>
      </c>
      <c r="B31" s="12" t="s">
        <v>40</v>
      </c>
      <c r="C31" s="12">
        <v>13</v>
      </c>
      <c r="D31" s="13">
        <v>44151</v>
      </c>
      <c r="E31" s="13" t="s">
        <v>161</v>
      </c>
      <c r="F31" s="16" t="s">
        <v>111</v>
      </c>
      <c r="G31" s="16" t="s">
        <v>144</v>
      </c>
      <c r="H31" s="16" t="s">
        <v>166</v>
      </c>
      <c r="I31" s="16">
        <v>1300</v>
      </c>
      <c r="J31" s="16">
        <v>9500</v>
      </c>
      <c r="K31" s="16">
        <v>9000</v>
      </c>
      <c r="L31" s="16">
        <v>9192</v>
      </c>
      <c r="M31" s="16" t="s">
        <v>167</v>
      </c>
      <c r="N31" s="16" t="s">
        <v>169</v>
      </c>
    </row>
    <row r="32" spans="1:14" x14ac:dyDescent="0.35">
      <c r="A32" s="9" t="s">
        <v>174</v>
      </c>
      <c r="B32" s="9" t="s">
        <v>40</v>
      </c>
      <c r="C32" s="9">
        <v>13</v>
      </c>
      <c r="D32" s="10">
        <v>44151</v>
      </c>
      <c r="E32" s="10" t="s">
        <v>161</v>
      </c>
      <c r="F32" s="15" t="s">
        <v>111</v>
      </c>
      <c r="G32" s="15" t="s">
        <v>145</v>
      </c>
      <c r="H32" s="15" t="s">
        <v>162</v>
      </c>
      <c r="I32" s="15">
        <v>1300</v>
      </c>
      <c r="J32" s="15">
        <v>8500</v>
      </c>
      <c r="K32" s="15">
        <v>8000</v>
      </c>
      <c r="L32" s="15">
        <v>8192</v>
      </c>
      <c r="M32" s="15" t="s">
        <v>163</v>
      </c>
      <c r="N32" s="15" t="s">
        <v>176</v>
      </c>
    </row>
    <row r="33" spans="1:14" x14ac:dyDescent="0.35">
      <c r="A33" s="12" t="s">
        <v>174</v>
      </c>
      <c r="B33" s="12" t="s">
        <v>40</v>
      </c>
      <c r="C33" s="12">
        <v>13</v>
      </c>
      <c r="D33" s="13">
        <v>44151</v>
      </c>
      <c r="E33" s="13" t="s">
        <v>161</v>
      </c>
      <c r="F33" s="16" t="s">
        <v>111</v>
      </c>
      <c r="G33" s="16" t="s">
        <v>145</v>
      </c>
      <c r="H33" s="16" t="s">
        <v>162</v>
      </c>
      <c r="I33" s="16">
        <v>1200</v>
      </c>
      <c r="J33" s="16">
        <v>8500</v>
      </c>
      <c r="K33" s="16">
        <v>8000</v>
      </c>
      <c r="L33" s="16">
        <v>8208</v>
      </c>
      <c r="M33" s="16" t="s">
        <v>163</v>
      </c>
      <c r="N33" s="16" t="s">
        <v>177</v>
      </c>
    </row>
    <row r="34" spans="1:14" x14ac:dyDescent="0.35">
      <c r="A34" s="9" t="s">
        <v>182</v>
      </c>
      <c r="B34" s="9" t="s">
        <v>40</v>
      </c>
      <c r="C34" s="9">
        <v>13</v>
      </c>
      <c r="D34" s="10">
        <v>44151</v>
      </c>
      <c r="E34" s="10" t="s">
        <v>161</v>
      </c>
      <c r="F34" s="15" t="s">
        <v>111</v>
      </c>
      <c r="G34" s="15" t="s">
        <v>141</v>
      </c>
      <c r="H34" s="15" t="s">
        <v>166</v>
      </c>
      <c r="I34" s="15">
        <v>220</v>
      </c>
      <c r="J34" s="15">
        <v>12000</v>
      </c>
      <c r="K34" s="15">
        <v>11000</v>
      </c>
      <c r="L34" s="15">
        <v>11545</v>
      </c>
      <c r="M34" s="15" t="s">
        <v>167</v>
      </c>
      <c r="N34" s="15" t="s">
        <v>169</v>
      </c>
    </row>
    <row r="35" spans="1:14" x14ac:dyDescent="0.35">
      <c r="A35" s="12" t="s">
        <v>182</v>
      </c>
      <c r="B35" s="12" t="s">
        <v>40</v>
      </c>
      <c r="C35" s="12">
        <v>13</v>
      </c>
      <c r="D35" s="13">
        <v>44151</v>
      </c>
      <c r="E35" s="13" t="s">
        <v>161</v>
      </c>
      <c r="F35" s="16" t="s">
        <v>111</v>
      </c>
      <c r="G35" s="16" t="s">
        <v>142</v>
      </c>
      <c r="H35" s="16" t="s">
        <v>162</v>
      </c>
      <c r="I35" s="16">
        <v>380</v>
      </c>
      <c r="J35" s="16">
        <v>11000</v>
      </c>
      <c r="K35" s="16">
        <v>11000</v>
      </c>
      <c r="L35" s="16">
        <v>11000</v>
      </c>
      <c r="M35" s="16" t="s">
        <v>163</v>
      </c>
      <c r="N35" s="16" t="s">
        <v>177</v>
      </c>
    </row>
    <row r="36" spans="1:14" x14ac:dyDescent="0.35">
      <c r="A36" s="17" t="s">
        <v>171</v>
      </c>
      <c r="B36" s="9" t="s">
        <v>32</v>
      </c>
      <c r="C36" s="9">
        <v>7</v>
      </c>
      <c r="D36" s="10">
        <v>44151</v>
      </c>
      <c r="E36" s="10" t="s">
        <v>161</v>
      </c>
      <c r="F36" s="15" t="s">
        <v>111</v>
      </c>
      <c r="G36" s="15" t="s">
        <v>141</v>
      </c>
      <c r="H36" s="15" t="s">
        <v>162</v>
      </c>
      <c r="I36" s="15">
        <v>1000</v>
      </c>
      <c r="J36" s="15">
        <v>8000</v>
      </c>
      <c r="K36" s="15">
        <v>8000</v>
      </c>
      <c r="L36" s="15">
        <v>8000</v>
      </c>
      <c r="M36" s="15" t="s">
        <v>163</v>
      </c>
      <c r="N36" s="15" t="s">
        <v>51</v>
      </c>
    </row>
    <row r="37" spans="1:14" x14ac:dyDescent="0.35">
      <c r="A37" s="18" t="s">
        <v>171</v>
      </c>
      <c r="B37" s="12" t="s">
        <v>32</v>
      </c>
      <c r="C37" s="12">
        <v>7</v>
      </c>
      <c r="D37" s="13">
        <v>44151</v>
      </c>
      <c r="E37" s="13" t="s">
        <v>161</v>
      </c>
      <c r="F37" s="16" t="s">
        <v>111</v>
      </c>
      <c r="G37" s="16" t="s">
        <v>148</v>
      </c>
      <c r="H37" s="16" t="s">
        <v>162</v>
      </c>
      <c r="I37" s="16">
        <v>800</v>
      </c>
      <c r="J37" s="16">
        <v>9000</v>
      </c>
      <c r="K37" s="16">
        <v>9000</v>
      </c>
      <c r="L37" s="16">
        <v>9000</v>
      </c>
      <c r="M37" s="16" t="s">
        <v>163</v>
      </c>
      <c r="N37" s="16" t="s">
        <v>173</v>
      </c>
    </row>
    <row r="38" spans="1:14" x14ac:dyDescent="0.35">
      <c r="A38" s="17" t="s">
        <v>171</v>
      </c>
      <c r="B38" s="9" t="s">
        <v>32</v>
      </c>
      <c r="C38" s="9">
        <v>7</v>
      </c>
      <c r="D38" s="10">
        <v>44151</v>
      </c>
      <c r="E38" s="10" t="s">
        <v>161</v>
      </c>
      <c r="F38" s="15" t="s">
        <v>111</v>
      </c>
      <c r="G38" s="15" t="s">
        <v>148</v>
      </c>
      <c r="H38" s="15" t="s">
        <v>162</v>
      </c>
      <c r="I38" s="15">
        <v>800</v>
      </c>
      <c r="J38" s="15">
        <v>8000</v>
      </c>
      <c r="K38" s="15">
        <v>8000</v>
      </c>
      <c r="L38" s="15">
        <v>8000</v>
      </c>
      <c r="M38" s="15" t="s">
        <v>163</v>
      </c>
      <c r="N38" s="15" t="s">
        <v>51</v>
      </c>
    </row>
    <row r="39" spans="1:14" x14ac:dyDescent="0.35">
      <c r="A39" s="18" t="s">
        <v>160</v>
      </c>
      <c r="B39" s="12" t="s">
        <v>30</v>
      </c>
      <c r="C39" s="12">
        <v>5</v>
      </c>
      <c r="D39" s="13">
        <v>44151</v>
      </c>
      <c r="E39" s="13" t="s">
        <v>161</v>
      </c>
      <c r="F39" s="16" t="s">
        <v>111</v>
      </c>
      <c r="G39" s="16" t="s">
        <v>145</v>
      </c>
      <c r="H39" s="16" t="s">
        <v>162</v>
      </c>
      <c r="I39" s="16">
        <v>370</v>
      </c>
      <c r="J39" s="16">
        <v>9000</v>
      </c>
      <c r="K39" s="16">
        <v>8500</v>
      </c>
      <c r="L39" s="16">
        <v>8743</v>
      </c>
      <c r="M39" s="16" t="s">
        <v>163</v>
      </c>
      <c r="N39" s="16" t="s">
        <v>164</v>
      </c>
    </row>
    <row r="40" spans="1:14" x14ac:dyDescent="0.35">
      <c r="A40" s="9" t="s">
        <v>180</v>
      </c>
      <c r="B40" s="9" t="s">
        <v>29</v>
      </c>
      <c r="C40" s="9">
        <v>4</v>
      </c>
      <c r="D40" s="10">
        <v>44151</v>
      </c>
      <c r="E40" s="10" t="s">
        <v>161</v>
      </c>
      <c r="F40" s="15" t="s">
        <v>111</v>
      </c>
      <c r="G40" s="15" t="s">
        <v>142</v>
      </c>
      <c r="H40" s="15" t="s">
        <v>172</v>
      </c>
      <c r="I40" s="15">
        <v>2000</v>
      </c>
      <c r="J40" s="15">
        <v>10000</v>
      </c>
      <c r="K40" s="15">
        <v>9000</v>
      </c>
      <c r="L40" s="15">
        <v>9500</v>
      </c>
      <c r="M40" s="15" t="s">
        <v>163</v>
      </c>
      <c r="N40" s="15" t="s">
        <v>181</v>
      </c>
    </row>
    <row r="41" spans="1:14" x14ac:dyDescent="0.35">
      <c r="A41" s="12" t="s">
        <v>165</v>
      </c>
      <c r="B41" s="12" t="s">
        <v>36</v>
      </c>
      <c r="C41" s="12">
        <v>10</v>
      </c>
      <c r="D41" s="13">
        <v>44151</v>
      </c>
      <c r="E41" s="13" t="s">
        <v>161</v>
      </c>
      <c r="F41" s="16" t="s">
        <v>111</v>
      </c>
      <c r="G41" s="16" t="s">
        <v>143</v>
      </c>
      <c r="H41" s="16" t="s">
        <v>170</v>
      </c>
      <c r="I41" s="16">
        <v>200</v>
      </c>
      <c r="J41" s="16">
        <v>8000</v>
      </c>
      <c r="K41" s="16">
        <v>7500</v>
      </c>
      <c r="L41" s="16">
        <v>7750</v>
      </c>
      <c r="M41" s="16" t="s">
        <v>163</v>
      </c>
      <c r="N41" s="16" t="s">
        <v>168</v>
      </c>
    </row>
    <row r="42" spans="1:14" x14ac:dyDescent="0.35">
      <c r="A42" s="9" t="s">
        <v>185</v>
      </c>
      <c r="B42" s="9" t="s">
        <v>35</v>
      </c>
      <c r="C42" s="9">
        <v>9</v>
      </c>
      <c r="D42" s="10">
        <v>44151</v>
      </c>
      <c r="E42" s="10" t="s">
        <v>161</v>
      </c>
      <c r="F42" s="15" t="s">
        <v>111</v>
      </c>
      <c r="G42" s="15" t="s">
        <v>141</v>
      </c>
      <c r="H42" s="15" t="s">
        <v>170</v>
      </c>
      <c r="I42" s="15">
        <v>650</v>
      </c>
      <c r="J42" s="15">
        <v>8000</v>
      </c>
      <c r="K42" s="15">
        <v>8000</v>
      </c>
      <c r="L42" s="15">
        <v>8000</v>
      </c>
      <c r="M42" s="15" t="s">
        <v>167</v>
      </c>
      <c r="N42" s="15" t="s">
        <v>186</v>
      </c>
    </row>
    <row r="43" spans="1:14" x14ac:dyDescent="0.35">
      <c r="A43" s="12" t="s">
        <v>185</v>
      </c>
      <c r="B43" s="12" t="s">
        <v>35</v>
      </c>
      <c r="C43" s="12">
        <v>9</v>
      </c>
      <c r="D43" s="13">
        <v>44151</v>
      </c>
      <c r="E43" s="13" t="s">
        <v>161</v>
      </c>
      <c r="F43" s="16" t="s">
        <v>111</v>
      </c>
      <c r="G43" s="16" t="s">
        <v>148</v>
      </c>
      <c r="H43" s="16" t="s">
        <v>162</v>
      </c>
      <c r="I43" s="16">
        <v>1650</v>
      </c>
      <c r="J43" s="16">
        <v>15000</v>
      </c>
      <c r="K43" s="16">
        <v>15000</v>
      </c>
      <c r="L43" s="16">
        <v>15000</v>
      </c>
      <c r="M43" s="16" t="s">
        <v>167</v>
      </c>
      <c r="N43" s="16" t="s">
        <v>186</v>
      </c>
    </row>
    <row r="44" spans="1:14" x14ac:dyDescent="0.35">
      <c r="A44" s="9" t="s">
        <v>178</v>
      </c>
      <c r="B44" s="9" t="s">
        <v>33</v>
      </c>
      <c r="C44" s="9">
        <v>16</v>
      </c>
      <c r="D44" s="10">
        <v>44151</v>
      </c>
      <c r="E44" s="10" t="s">
        <v>161</v>
      </c>
      <c r="F44" s="15" t="s">
        <v>111</v>
      </c>
      <c r="G44" s="15" t="s">
        <v>141</v>
      </c>
      <c r="H44" s="15" t="s">
        <v>162</v>
      </c>
      <c r="I44" s="15">
        <v>240</v>
      </c>
      <c r="J44" s="15">
        <v>10000</v>
      </c>
      <c r="K44" s="15">
        <v>9500</v>
      </c>
      <c r="L44" s="15">
        <v>9792</v>
      </c>
      <c r="M44" s="15" t="s">
        <v>163</v>
      </c>
      <c r="N44" s="15" t="s">
        <v>173</v>
      </c>
    </row>
    <row r="45" spans="1:14" x14ac:dyDescent="0.35">
      <c r="A45" s="12" t="s">
        <v>178</v>
      </c>
      <c r="B45" s="12" t="s">
        <v>33</v>
      </c>
      <c r="C45" s="12">
        <v>16</v>
      </c>
      <c r="D45" s="13">
        <v>44151</v>
      </c>
      <c r="E45" s="13" t="s">
        <v>161</v>
      </c>
      <c r="F45" s="16" t="s">
        <v>111</v>
      </c>
      <c r="G45" s="16" t="s">
        <v>148</v>
      </c>
      <c r="H45" s="16" t="s">
        <v>162</v>
      </c>
      <c r="I45" s="16">
        <v>200</v>
      </c>
      <c r="J45" s="16">
        <v>9500</v>
      </c>
      <c r="K45" s="16">
        <v>9000</v>
      </c>
      <c r="L45" s="16">
        <v>9250</v>
      </c>
      <c r="M45" s="16" t="s">
        <v>163</v>
      </c>
      <c r="N45" s="16" t="s">
        <v>173</v>
      </c>
    </row>
    <row r="46" spans="1:14" x14ac:dyDescent="0.35">
      <c r="A46" s="9" t="s">
        <v>174</v>
      </c>
      <c r="B46" s="9" t="s">
        <v>40</v>
      </c>
      <c r="C46" s="9">
        <v>13</v>
      </c>
      <c r="D46" s="10">
        <v>44148</v>
      </c>
      <c r="E46" s="10" t="s">
        <v>161</v>
      </c>
      <c r="F46" s="15" t="s">
        <v>111</v>
      </c>
      <c r="G46" s="15" t="s">
        <v>141</v>
      </c>
      <c r="H46" s="15" t="s">
        <v>166</v>
      </c>
      <c r="I46" s="15">
        <v>1400</v>
      </c>
      <c r="J46" s="15">
        <v>11000</v>
      </c>
      <c r="K46" s="15">
        <v>10500</v>
      </c>
      <c r="L46" s="15">
        <v>10714</v>
      </c>
      <c r="M46" s="15" t="s">
        <v>167</v>
      </c>
      <c r="N46" s="15" t="s">
        <v>169</v>
      </c>
    </row>
    <row r="47" spans="1:14" x14ac:dyDescent="0.35">
      <c r="A47" s="12" t="s">
        <v>174</v>
      </c>
      <c r="B47" s="12" t="s">
        <v>40</v>
      </c>
      <c r="C47" s="12">
        <v>13</v>
      </c>
      <c r="D47" s="13">
        <v>44148</v>
      </c>
      <c r="E47" s="13" t="s">
        <v>161</v>
      </c>
      <c r="F47" s="16" t="s">
        <v>111</v>
      </c>
      <c r="G47" s="16" t="s">
        <v>141</v>
      </c>
      <c r="H47" s="16" t="s">
        <v>162</v>
      </c>
      <c r="I47" s="16">
        <v>1300</v>
      </c>
      <c r="J47" s="16">
        <v>11000</v>
      </c>
      <c r="K47" s="16">
        <v>10000</v>
      </c>
      <c r="L47" s="16">
        <v>10385</v>
      </c>
      <c r="M47" s="16" t="s">
        <v>163</v>
      </c>
      <c r="N47" s="16" t="s">
        <v>177</v>
      </c>
    </row>
    <row r="48" spans="1:14" x14ac:dyDescent="0.35">
      <c r="A48" s="9" t="s">
        <v>174</v>
      </c>
      <c r="B48" s="9" t="s">
        <v>40</v>
      </c>
      <c r="C48" s="9">
        <v>13</v>
      </c>
      <c r="D48" s="10">
        <v>44148</v>
      </c>
      <c r="E48" s="10" t="s">
        <v>161</v>
      </c>
      <c r="F48" s="15" t="s">
        <v>111</v>
      </c>
      <c r="G48" s="15" t="s">
        <v>141</v>
      </c>
      <c r="H48" s="15" t="s">
        <v>162</v>
      </c>
      <c r="I48" s="15">
        <v>1300</v>
      </c>
      <c r="J48" s="15">
        <v>11000</v>
      </c>
      <c r="K48" s="15">
        <v>10500</v>
      </c>
      <c r="L48" s="15">
        <v>10731</v>
      </c>
      <c r="M48" s="15" t="s">
        <v>163</v>
      </c>
      <c r="N48" s="15" t="s">
        <v>173</v>
      </c>
    </row>
    <row r="49" spans="1:14" x14ac:dyDescent="0.35">
      <c r="A49" s="12" t="s">
        <v>174</v>
      </c>
      <c r="B49" s="12" t="s">
        <v>40</v>
      </c>
      <c r="C49" s="12">
        <v>13</v>
      </c>
      <c r="D49" s="13">
        <v>44148</v>
      </c>
      <c r="E49" s="13" t="s">
        <v>161</v>
      </c>
      <c r="F49" s="16" t="s">
        <v>111</v>
      </c>
      <c r="G49" s="16" t="s">
        <v>142</v>
      </c>
      <c r="H49" s="16" t="s">
        <v>162</v>
      </c>
      <c r="I49" s="16">
        <v>1200</v>
      </c>
      <c r="J49" s="16">
        <v>11000</v>
      </c>
      <c r="K49" s="16">
        <v>10000</v>
      </c>
      <c r="L49" s="16">
        <v>10417</v>
      </c>
      <c r="M49" s="16" t="s">
        <v>163</v>
      </c>
      <c r="N49" s="16" t="s">
        <v>173</v>
      </c>
    </row>
    <row r="50" spans="1:14" x14ac:dyDescent="0.35">
      <c r="A50" s="9" t="s">
        <v>174</v>
      </c>
      <c r="B50" s="9" t="s">
        <v>40</v>
      </c>
      <c r="C50" s="9">
        <v>13</v>
      </c>
      <c r="D50" s="10">
        <v>44148</v>
      </c>
      <c r="E50" s="10" t="s">
        <v>161</v>
      </c>
      <c r="F50" s="15" t="s">
        <v>111</v>
      </c>
      <c r="G50" s="15" t="s">
        <v>143</v>
      </c>
      <c r="H50" s="15" t="s">
        <v>162</v>
      </c>
      <c r="I50" s="15">
        <v>1300</v>
      </c>
      <c r="J50" s="15">
        <v>10000</v>
      </c>
      <c r="K50" s="15">
        <v>9500</v>
      </c>
      <c r="L50" s="15">
        <v>9731</v>
      </c>
      <c r="M50" s="15" t="s">
        <v>163</v>
      </c>
      <c r="N50" s="15" t="s">
        <v>173</v>
      </c>
    </row>
    <row r="51" spans="1:14" x14ac:dyDescent="0.35">
      <c r="A51" s="12" t="s">
        <v>174</v>
      </c>
      <c r="B51" s="12" t="s">
        <v>40</v>
      </c>
      <c r="C51" s="12">
        <v>13</v>
      </c>
      <c r="D51" s="13">
        <v>44148</v>
      </c>
      <c r="E51" s="13" t="s">
        <v>161</v>
      </c>
      <c r="F51" s="16" t="s">
        <v>111</v>
      </c>
      <c r="G51" s="16" t="s">
        <v>148</v>
      </c>
      <c r="H51" s="16" t="s">
        <v>162</v>
      </c>
      <c r="I51" s="16">
        <v>1300</v>
      </c>
      <c r="J51" s="16">
        <v>9000</v>
      </c>
      <c r="K51" s="16">
        <v>8500</v>
      </c>
      <c r="L51" s="16">
        <v>8731</v>
      </c>
      <c r="M51" s="16" t="s">
        <v>163</v>
      </c>
      <c r="N51" s="16" t="s">
        <v>176</v>
      </c>
    </row>
    <row r="52" spans="1:14" x14ac:dyDescent="0.35">
      <c r="A52" s="9" t="s">
        <v>174</v>
      </c>
      <c r="B52" s="9" t="s">
        <v>40</v>
      </c>
      <c r="C52" s="9">
        <v>13</v>
      </c>
      <c r="D52" s="10">
        <v>44148</v>
      </c>
      <c r="E52" s="10" t="s">
        <v>161</v>
      </c>
      <c r="F52" s="15" t="s">
        <v>111</v>
      </c>
      <c r="G52" s="15" t="s">
        <v>148</v>
      </c>
      <c r="H52" s="15" t="s">
        <v>162</v>
      </c>
      <c r="I52" s="15">
        <v>1300</v>
      </c>
      <c r="J52" s="15">
        <v>9500</v>
      </c>
      <c r="K52" s="15">
        <v>9000</v>
      </c>
      <c r="L52" s="15">
        <v>9231</v>
      </c>
      <c r="M52" s="15" t="s">
        <v>163</v>
      </c>
      <c r="N52" s="15" t="s">
        <v>177</v>
      </c>
    </row>
    <row r="53" spans="1:14" x14ac:dyDescent="0.35">
      <c r="A53" s="12" t="s">
        <v>174</v>
      </c>
      <c r="B53" s="12" t="s">
        <v>40</v>
      </c>
      <c r="C53" s="12">
        <v>13</v>
      </c>
      <c r="D53" s="13">
        <v>44148</v>
      </c>
      <c r="E53" s="13" t="s">
        <v>161</v>
      </c>
      <c r="F53" s="16" t="s">
        <v>111</v>
      </c>
      <c r="G53" s="16" t="s">
        <v>148</v>
      </c>
      <c r="H53" s="16" t="s">
        <v>162</v>
      </c>
      <c r="I53" s="16">
        <v>1200</v>
      </c>
      <c r="J53" s="16">
        <v>9500</v>
      </c>
      <c r="K53" s="16">
        <v>9000</v>
      </c>
      <c r="L53" s="16">
        <v>9208</v>
      </c>
      <c r="M53" s="16" t="s">
        <v>163</v>
      </c>
      <c r="N53" s="16" t="s">
        <v>173</v>
      </c>
    </row>
    <row r="54" spans="1:14" x14ac:dyDescent="0.35">
      <c r="A54" s="9" t="s">
        <v>174</v>
      </c>
      <c r="B54" s="9" t="s">
        <v>40</v>
      </c>
      <c r="C54" s="9">
        <v>13</v>
      </c>
      <c r="D54" s="10">
        <v>44148</v>
      </c>
      <c r="E54" s="10" t="s">
        <v>161</v>
      </c>
      <c r="F54" s="15" t="s">
        <v>111</v>
      </c>
      <c r="G54" s="15" t="s">
        <v>145</v>
      </c>
      <c r="H54" s="15" t="s">
        <v>162</v>
      </c>
      <c r="I54" s="15">
        <v>1400</v>
      </c>
      <c r="J54" s="15">
        <v>9500</v>
      </c>
      <c r="K54" s="15">
        <v>9000</v>
      </c>
      <c r="L54" s="15">
        <v>9214</v>
      </c>
      <c r="M54" s="15" t="s">
        <v>163</v>
      </c>
      <c r="N54" s="15" t="s">
        <v>176</v>
      </c>
    </row>
    <row r="55" spans="1:14" x14ac:dyDescent="0.35">
      <c r="A55" s="12" t="s">
        <v>174</v>
      </c>
      <c r="B55" s="12" t="s">
        <v>40</v>
      </c>
      <c r="C55" s="12">
        <v>13</v>
      </c>
      <c r="D55" s="13">
        <v>44148</v>
      </c>
      <c r="E55" s="13" t="s">
        <v>161</v>
      </c>
      <c r="F55" s="16" t="s">
        <v>111</v>
      </c>
      <c r="G55" s="16" t="s">
        <v>145</v>
      </c>
      <c r="H55" s="16" t="s">
        <v>162</v>
      </c>
      <c r="I55" s="16">
        <v>1400</v>
      </c>
      <c r="J55" s="16">
        <v>10000</v>
      </c>
      <c r="K55" s="16">
        <v>9500</v>
      </c>
      <c r="L55" s="16">
        <v>9714</v>
      </c>
      <c r="M55" s="16" t="s">
        <v>163</v>
      </c>
      <c r="N55" s="16" t="s">
        <v>177</v>
      </c>
    </row>
    <row r="56" spans="1:14" x14ac:dyDescent="0.35">
      <c r="A56" s="9" t="s">
        <v>174</v>
      </c>
      <c r="B56" s="9" t="s">
        <v>40</v>
      </c>
      <c r="C56" s="9">
        <v>13</v>
      </c>
      <c r="D56" s="10">
        <v>44148</v>
      </c>
      <c r="E56" s="10" t="s">
        <v>161</v>
      </c>
      <c r="F56" s="15" t="s">
        <v>111</v>
      </c>
      <c r="G56" s="15" t="s">
        <v>145</v>
      </c>
      <c r="H56" s="15" t="s">
        <v>162</v>
      </c>
      <c r="I56" s="15">
        <v>1300</v>
      </c>
      <c r="J56" s="15">
        <v>10000</v>
      </c>
      <c r="K56" s="15">
        <v>9500</v>
      </c>
      <c r="L56" s="15">
        <v>9731</v>
      </c>
      <c r="M56" s="15" t="s">
        <v>163</v>
      </c>
      <c r="N56" s="15" t="s">
        <v>173</v>
      </c>
    </row>
    <row r="57" spans="1:14" x14ac:dyDescent="0.35">
      <c r="A57" s="12" t="s">
        <v>182</v>
      </c>
      <c r="B57" s="12" t="s">
        <v>40</v>
      </c>
      <c r="C57" s="12">
        <v>13</v>
      </c>
      <c r="D57" s="13">
        <v>44148</v>
      </c>
      <c r="E57" s="13" t="s">
        <v>161</v>
      </c>
      <c r="F57" s="16" t="s">
        <v>111</v>
      </c>
      <c r="G57" s="16" t="s">
        <v>141</v>
      </c>
      <c r="H57" s="16" t="s">
        <v>166</v>
      </c>
      <c r="I57" s="16">
        <v>320</v>
      </c>
      <c r="J57" s="16">
        <v>12000</v>
      </c>
      <c r="K57" s="16">
        <v>11000</v>
      </c>
      <c r="L57" s="16">
        <v>11375</v>
      </c>
      <c r="M57" s="16" t="s">
        <v>167</v>
      </c>
      <c r="N57" s="16" t="s">
        <v>169</v>
      </c>
    </row>
    <row r="58" spans="1:14" x14ac:dyDescent="0.35">
      <c r="A58" s="9" t="s">
        <v>182</v>
      </c>
      <c r="B58" s="9" t="s">
        <v>40</v>
      </c>
      <c r="C58" s="9">
        <v>13</v>
      </c>
      <c r="D58" s="10">
        <v>44148</v>
      </c>
      <c r="E58" s="10" t="s">
        <v>161</v>
      </c>
      <c r="F58" s="15" t="s">
        <v>111</v>
      </c>
      <c r="G58" s="15" t="s">
        <v>142</v>
      </c>
      <c r="H58" s="15" t="s">
        <v>162</v>
      </c>
      <c r="I58" s="15">
        <v>460</v>
      </c>
      <c r="J58" s="15">
        <v>12000</v>
      </c>
      <c r="K58" s="15">
        <v>11000</v>
      </c>
      <c r="L58" s="15">
        <v>11435</v>
      </c>
      <c r="M58" s="15" t="s">
        <v>163</v>
      </c>
      <c r="N58" s="15" t="s">
        <v>177</v>
      </c>
    </row>
    <row r="59" spans="1:14" x14ac:dyDescent="0.35">
      <c r="A59" s="12" t="s">
        <v>171</v>
      </c>
      <c r="B59" s="12" t="s">
        <v>32</v>
      </c>
      <c r="C59" s="12">
        <v>7</v>
      </c>
      <c r="D59" s="13">
        <v>44148</v>
      </c>
      <c r="E59" s="13" t="s">
        <v>161</v>
      </c>
      <c r="F59" s="16" t="s">
        <v>111</v>
      </c>
      <c r="G59" s="16" t="s">
        <v>148</v>
      </c>
      <c r="H59" s="16" t="s">
        <v>162</v>
      </c>
      <c r="I59" s="16">
        <v>1200</v>
      </c>
      <c r="J59" s="16">
        <v>8000</v>
      </c>
      <c r="K59" s="16">
        <v>8000</v>
      </c>
      <c r="L59" s="16">
        <v>8000</v>
      </c>
      <c r="M59" s="16" t="s">
        <v>163</v>
      </c>
      <c r="N59" s="16" t="s">
        <v>51</v>
      </c>
    </row>
    <row r="60" spans="1:14" x14ac:dyDescent="0.35">
      <c r="A60" s="9" t="s">
        <v>171</v>
      </c>
      <c r="B60" s="9" t="s">
        <v>32</v>
      </c>
      <c r="C60" s="9">
        <v>7</v>
      </c>
      <c r="D60" s="10">
        <v>44148</v>
      </c>
      <c r="E60" s="10" t="s">
        <v>161</v>
      </c>
      <c r="F60" s="15" t="s">
        <v>111</v>
      </c>
      <c r="G60" s="15" t="s">
        <v>145</v>
      </c>
      <c r="H60" s="15" t="s">
        <v>162</v>
      </c>
      <c r="I60" s="15">
        <v>1200</v>
      </c>
      <c r="J60" s="15">
        <v>9000</v>
      </c>
      <c r="K60" s="15">
        <v>9000</v>
      </c>
      <c r="L60" s="15">
        <v>9000</v>
      </c>
      <c r="M60" s="15" t="s">
        <v>163</v>
      </c>
      <c r="N60" s="15" t="s">
        <v>173</v>
      </c>
    </row>
    <row r="61" spans="1:14" x14ac:dyDescent="0.35">
      <c r="A61" s="12" t="s">
        <v>160</v>
      </c>
      <c r="B61" s="12" t="s">
        <v>30</v>
      </c>
      <c r="C61" s="12">
        <v>5</v>
      </c>
      <c r="D61" s="13">
        <v>44148</v>
      </c>
      <c r="E61" s="13" t="s">
        <v>161</v>
      </c>
      <c r="F61" s="16" t="s">
        <v>111</v>
      </c>
      <c r="G61" s="16" t="s">
        <v>145</v>
      </c>
      <c r="H61" s="16" t="s">
        <v>162</v>
      </c>
      <c r="I61" s="16">
        <v>330</v>
      </c>
      <c r="J61" s="16">
        <v>9500</v>
      </c>
      <c r="K61" s="16">
        <v>9000</v>
      </c>
      <c r="L61" s="16">
        <v>9227</v>
      </c>
      <c r="M61" s="16" t="s">
        <v>163</v>
      </c>
      <c r="N61" s="16" t="s">
        <v>164</v>
      </c>
    </row>
    <row r="62" spans="1:14" x14ac:dyDescent="0.35">
      <c r="A62" s="9" t="s">
        <v>180</v>
      </c>
      <c r="B62" s="9" t="s">
        <v>29</v>
      </c>
      <c r="C62" s="9">
        <v>4</v>
      </c>
      <c r="D62" s="10">
        <v>44148</v>
      </c>
      <c r="E62" s="10" t="s">
        <v>161</v>
      </c>
      <c r="F62" s="15" t="s">
        <v>111</v>
      </c>
      <c r="G62" s="15" t="s">
        <v>142</v>
      </c>
      <c r="H62" s="15" t="s">
        <v>162</v>
      </c>
      <c r="I62" s="15">
        <v>2400</v>
      </c>
      <c r="J62" s="15">
        <v>10000</v>
      </c>
      <c r="K62" s="15">
        <v>9000</v>
      </c>
      <c r="L62" s="15">
        <v>9500</v>
      </c>
      <c r="M62" s="15" t="s">
        <v>163</v>
      </c>
      <c r="N62" s="15" t="s">
        <v>181</v>
      </c>
    </row>
    <row r="63" spans="1:14" x14ac:dyDescent="0.35">
      <c r="A63" s="12" t="s">
        <v>187</v>
      </c>
      <c r="B63" s="12" t="s">
        <v>41</v>
      </c>
      <c r="C63" s="12">
        <v>8</v>
      </c>
      <c r="D63" s="13">
        <v>44148</v>
      </c>
      <c r="E63" s="13" t="s">
        <v>161</v>
      </c>
      <c r="F63" s="16" t="s">
        <v>111</v>
      </c>
      <c r="G63" s="16" t="s">
        <v>141</v>
      </c>
      <c r="H63" s="16" t="s">
        <v>162</v>
      </c>
      <c r="I63" s="16">
        <v>1000</v>
      </c>
      <c r="J63" s="16">
        <v>11000</v>
      </c>
      <c r="K63" s="16">
        <v>10000</v>
      </c>
      <c r="L63" s="16">
        <v>10500</v>
      </c>
      <c r="M63" s="16" t="s">
        <v>163</v>
      </c>
      <c r="N63" s="16" t="s">
        <v>188</v>
      </c>
    </row>
    <row r="64" spans="1:14" x14ac:dyDescent="0.35">
      <c r="A64" s="9" t="s">
        <v>165</v>
      </c>
      <c r="B64" s="9" t="s">
        <v>36</v>
      </c>
      <c r="C64" s="9">
        <v>10</v>
      </c>
      <c r="D64" s="10">
        <v>44148</v>
      </c>
      <c r="E64" s="10" t="s">
        <v>161</v>
      </c>
      <c r="F64" s="15" t="s">
        <v>111</v>
      </c>
      <c r="G64" s="15" t="s">
        <v>141</v>
      </c>
      <c r="H64" s="15" t="s">
        <v>170</v>
      </c>
      <c r="I64" s="15">
        <v>400</v>
      </c>
      <c r="J64" s="15">
        <v>7000</v>
      </c>
      <c r="K64" s="15">
        <v>7000</v>
      </c>
      <c r="L64" s="15">
        <v>7000</v>
      </c>
      <c r="M64" s="15" t="s">
        <v>163</v>
      </c>
      <c r="N64" s="15" t="s">
        <v>168</v>
      </c>
    </row>
    <row r="65" spans="1:14" x14ac:dyDescent="0.35">
      <c r="A65" s="12" t="s">
        <v>185</v>
      </c>
      <c r="B65" s="12" t="s">
        <v>35</v>
      </c>
      <c r="C65" s="12">
        <v>9</v>
      </c>
      <c r="D65" s="13">
        <v>44148</v>
      </c>
      <c r="E65" s="13" t="s">
        <v>161</v>
      </c>
      <c r="F65" s="16" t="s">
        <v>111</v>
      </c>
      <c r="G65" s="16" t="s">
        <v>141</v>
      </c>
      <c r="H65" s="16" t="s">
        <v>170</v>
      </c>
      <c r="I65" s="16">
        <v>300</v>
      </c>
      <c r="J65" s="16">
        <v>8000</v>
      </c>
      <c r="K65" s="16">
        <v>8000</v>
      </c>
      <c r="L65" s="16">
        <v>8000</v>
      </c>
      <c r="M65" s="16" t="s">
        <v>167</v>
      </c>
      <c r="N65" s="16" t="s">
        <v>186</v>
      </c>
    </row>
    <row r="66" spans="1:14" x14ac:dyDescent="0.35">
      <c r="A66" s="9" t="s">
        <v>185</v>
      </c>
      <c r="B66" s="9" t="s">
        <v>35</v>
      </c>
      <c r="C66" s="9">
        <v>9</v>
      </c>
      <c r="D66" s="10">
        <v>44148</v>
      </c>
      <c r="E66" s="10" t="s">
        <v>161</v>
      </c>
      <c r="F66" s="15" t="s">
        <v>111</v>
      </c>
      <c r="G66" s="15" t="s">
        <v>146</v>
      </c>
      <c r="H66" s="15" t="s">
        <v>162</v>
      </c>
      <c r="I66" s="15">
        <v>100</v>
      </c>
      <c r="J66" s="15">
        <v>16000</v>
      </c>
      <c r="K66" s="15">
        <v>16000</v>
      </c>
      <c r="L66" s="15">
        <v>16000</v>
      </c>
      <c r="M66" s="15" t="s">
        <v>163</v>
      </c>
      <c r="N66" s="15" t="s">
        <v>186</v>
      </c>
    </row>
    <row r="67" spans="1:14" x14ac:dyDescent="0.35">
      <c r="A67" s="12" t="s">
        <v>185</v>
      </c>
      <c r="B67" s="12" t="s">
        <v>35</v>
      </c>
      <c r="C67" s="12">
        <v>9</v>
      </c>
      <c r="D67" s="13">
        <v>44148</v>
      </c>
      <c r="E67" s="13" t="s">
        <v>161</v>
      </c>
      <c r="F67" s="16" t="s">
        <v>111</v>
      </c>
      <c r="G67" s="16" t="s">
        <v>148</v>
      </c>
      <c r="H67" s="16" t="s">
        <v>162</v>
      </c>
      <c r="I67" s="16">
        <v>80</v>
      </c>
      <c r="J67" s="16">
        <v>15000</v>
      </c>
      <c r="K67" s="16">
        <v>15000</v>
      </c>
      <c r="L67" s="16">
        <v>15000</v>
      </c>
      <c r="M67" s="16" t="s">
        <v>163</v>
      </c>
      <c r="N67" s="16" t="s">
        <v>186</v>
      </c>
    </row>
    <row r="68" spans="1:14" x14ac:dyDescent="0.35">
      <c r="A68" s="9" t="s">
        <v>178</v>
      </c>
      <c r="B68" s="9" t="s">
        <v>33</v>
      </c>
      <c r="C68" s="9">
        <v>16</v>
      </c>
      <c r="D68" s="10">
        <v>44148</v>
      </c>
      <c r="E68" s="10" t="s">
        <v>161</v>
      </c>
      <c r="F68" s="15" t="s">
        <v>111</v>
      </c>
      <c r="G68" s="15" t="s">
        <v>141</v>
      </c>
      <c r="H68" s="15" t="s">
        <v>162</v>
      </c>
      <c r="I68" s="15">
        <v>180</v>
      </c>
      <c r="J68" s="15">
        <v>12000</v>
      </c>
      <c r="K68" s="15">
        <v>11500</v>
      </c>
      <c r="L68" s="15">
        <v>11778</v>
      </c>
      <c r="M68" s="15" t="s">
        <v>163</v>
      </c>
      <c r="N68" s="15" t="s">
        <v>173</v>
      </c>
    </row>
    <row r="69" spans="1:14" x14ac:dyDescent="0.35">
      <c r="A69" s="12" t="s">
        <v>178</v>
      </c>
      <c r="B69" s="12" t="s">
        <v>33</v>
      </c>
      <c r="C69" s="12">
        <v>16</v>
      </c>
      <c r="D69" s="13">
        <v>44148</v>
      </c>
      <c r="E69" s="13" t="s">
        <v>161</v>
      </c>
      <c r="F69" s="16" t="s">
        <v>111</v>
      </c>
      <c r="G69" s="16" t="s">
        <v>145</v>
      </c>
      <c r="H69" s="16" t="s">
        <v>162</v>
      </c>
      <c r="I69" s="16">
        <v>150</v>
      </c>
      <c r="J69" s="16">
        <v>10000</v>
      </c>
      <c r="K69" s="16">
        <v>9000</v>
      </c>
      <c r="L69" s="16">
        <v>9533</v>
      </c>
      <c r="M69" s="16" t="s">
        <v>163</v>
      </c>
      <c r="N69" s="16" t="s">
        <v>51</v>
      </c>
    </row>
    <row r="70" spans="1:14" x14ac:dyDescent="0.35">
      <c r="A70" s="9" t="s">
        <v>174</v>
      </c>
      <c r="B70" s="9" t="s">
        <v>40</v>
      </c>
      <c r="C70" s="9">
        <v>13</v>
      </c>
      <c r="D70" s="19">
        <v>44147</v>
      </c>
      <c r="E70" s="10" t="s">
        <v>161</v>
      </c>
      <c r="F70" s="15" t="s">
        <v>111</v>
      </c>
      <c r="G70" s="15" t="s">
        <v>141</v>
      </c>
      <c r="H70" s="15" t="s">
        <v>166</v>
      </c>
      <c r="I70" s="20">
        <v>2100</v>
      </c>
      <c r="J70" s="20">
        <v>11000</v>
      </c>
      <c r="K70" s="20">
        <v>10500</v>
      </c>
      <c r="L70" s="20">
        <v>10643</v>
      </c>
      <c r="M70" s="15" t="s">
        <v>167</v>
      </c>
      <c r="N70" s="15" t="s">
        <v>169</v>
      </c>
    </row>
    <row r="71" spans="1:14" x14ac:dyDescent="0.35">
      <c r="A71" s="12" t="s">
        <v>174</v>
      </c>
      <c r="B71" s="12" t="s">
        <v>40</v>
      </c>
      <c r="C71" s="12">
        <v>13</v>
      </c>
      <c r="D71" s="21">
        <v>44147</v>
      </c>
      <c r="E71" s="13" t="s">
        <v>161</v>
      </c>
      <c r="F71" s="16" t="s">
        <v>111</v>
      </c>
      <c r="G71" s="16" t="s">
        <v>141</v>
      </c>
      <c r="H71" s="16" t="s">
        <v>162</v>
      </c>
      <c r="I71" s="22">
        <v>1300</v>
      </c>
      <c r="J71" s="22">
        <v>11000</v>
      </c>
      <c r="K71" s="22">
        <v>10500</v>
      </c>
      <c r="L71" s="22">
        <v>10692</v>
      </c>
      <c r="M71" s="16" t="s">
        <v>163</v>
      </c>
      <c r="N71" s="16" t="s">
        <v>176</v>
      </c>
    </row>
    <row r="72" spans="1:14" x14ac:dyDescent="0.35">
      <c r="A72" s="9" t="s">
        <v>174</v>
      </c>
      <c r="B72" s="9" t="s">
        <v>40</v>
      </c>
      <c r="C72" s="9">
        <v>13</v>
      </c>
      <c r="D72" s="19">
        <v>44147</v>
      </c>
      <c r="E72" s="10" t="s">
        <v>161</v>
      </c>
      <c r="F72" s="15" t="s">
        <v>111</v>
      </c>
      <c r="G72" s="15" t="s">
        <v>141</v>
      </c>
      <c r="H72" s="15" t="s">
        <v>162</v>
      </c>
      <c r="I72" s="20">
        <v>1300</v>
      </c>
      <c r="J72" s="20">
        <v>11000</v>
      </c>
      <c r="K72" s="20">
        <v>10500</v>
      </c>
      <c r="L72" s="20">
        <v>10692</v>
      </c>
      <c r="M72" s="15" t="s">
        <v>163</v>
      </c>
      <c r="N72" s="15" t="s">
        <v>177</v>
      </c>
    </row>
    <row r="73" spans="1:14" x14ac:dyDescent="0.35">
      <c r="A73" s="12" t="s">
        <v>174</v>
      </c>
      <c r="B73" s="12" t="s">
        <v>40</v>
      </c>
      <c r="C73" s="12">
        <v>13</v>
      </c>
      <c r="D73" s="21">
        <v>44147</v>
      </c>
      <c r="E73" s="13" t="s">
        <v>161</v>
      </c>
      <c r="F73" s="16" t="s">
        <v>111</v>
      </c>
      <c r="G73" s="16" t="s">
        <v>141</v>
      </c>
      <c r="H73" s="16" t="s">
        <v>162</v>
      </c>
      <c r="I73" s="22">
        <v>1300</v>
      </c>
      <c r="J73" s="22">
        <v>11000</v>
      </c>
      <c r="K73" s="22">
        <v>10500</v>
      </c>
      <c r="L73" s="22">
        <v>10731</v>
      </c>
      <c r="M73" s="16" t="s">
        <v>163</v>
      </c>
      <c r="N73" s="16" t="s">
        <v>173</v>
      </c>
    </row>
    <row r="74" spans="1:14" x14ac:dyDescent="0.35">
      <c r="A74" s="9" t="s">
        <v>174</v>
      </c>
      <c r="B74" s="9" t="s">
        <v>40</v>
      </c>
      <c r="C74" s="9">
        <v>13</v>
      </c>
      <c r="D74" s="19">
        <v>44147</v>
      </c>
      <c r="E74" s="10" t="s">
        <v>161</v>
      </c>
      <c r="F74" s="15" t="s">
        <v>111</v>
      </c>
      <c r="G74" s="15" t="s">
        <v>142</v>
      </c>
      <c r="H74" s="15" t="s">
        <v>162</v>
      </c>
      <c r="I74" s="20">
        <v>1400</v>
      </c>
      <c r="J74" s="20">
        <v>11000</v>
      </c>
      <c r="K74" s="20">
        <v>10500</v>
      </c>
      <c r="L74" s="20">
        <v>10714</v>
      </c>
      <c r="M74" s="15" t="s">
        <v>163</v>
      </c>
      <c r="N74" s="15" t="s">
        <v>177</v>
      </c>
    </row>
    <row r="75" spans="1:14" x14ac:dyDescent="0.35">
      <c r="A75" s="12" t="s">
        <v>174</v>
      </c>
      <c r="B75" s="12" t="s">
        <v>40</v>
      </c>
      <c r="C75" s="12">
        <v>13</v>
      </c>
      <c r="D75" s="21">
        <v>44147</v>
      </c>
      <c r="E75" s="13" t="s">
        <v>161</v>
      </c>
      <c r="F75" s="16" t="s">
        <v>111</v>
      </c>
      <c r="G75" s="16" t="s">
        <v>148</v>
      </c>
      <c r="H75" s="16" t="s">
        <v>162</v>
      </c>
      <c r="I75" s="22">
        <v>1300</v>
      </c>
      <c r="J75" s="22">
        <v>9000</v>
      </c>
      <c r="K75" s="22">
        <v>8500</v>
      </c>
      <c r="L75" s="22">
        <v>8731</v>
      </c>
      <c r="M75" s="16" t="s">
        <v>163</v>
      </c>
      <c r="N75" s="16" t="s">
        <v>176</v>
      </c>
    </row>
    <row r="76" spans="1:14" x14ac:dyDescent="0.35">
      <c r="A76" s="9" t="s">
        <v>174</v>
      </c>
      <c r="B76" s="9" t="s">
        <v>40</v>
      </c>
      <c r="C76" s="9">
        <v>13</v>
      </c>
      <c r="D76" s="19">
        <v>44147</v>
      </c>
      <c r="E76" s="10" t="s">
        <v>161</v>
      </c>
      <c r="F76" s="15" t="s">
        <v>111</v>
      </c>
      <c r="G76" s="15" t="s">
        <v>148</v>
      </c>
      <c r="H76" s="15" t="s">
        <v>162</v>
      </c>
      <c r="I76" s="20">
        <v>1300</v>
      </c>
      <c r="J76" s="20">
        <v>8500</v>
      </c>
      <c r="K76" s="20">
        <v>8000</v>
      </c>
      <c r="L76" s="20">
        <v>8231</v>
      </c>
      <c r="M76" s="15" t="s">
        <v>163</v>
      </c>
      <c r="N76" s="15" t="s">
        <v>177</v>
      </c>
    </row>
    <row r="77" spans="1:14" x14ac:dyDescent="0.35">
      <c r="A77" s="12" t="s">
        <v>174</v>
      </c>
      <c r="B77" s="12" t="s">
        <v>40</v>
      </c>
      <c r="C77" s="12">
        <v>13</v>
      </c>
      <c r="D77" s="21">
        <v>44147</v>
      </c>
      <c r="E77" s="13" t="s">
        <v>161</v>
      </c>
      <c r="F77" s="16" t="s">
        <v>111</v>
      </c>
      <c r="G77" s="16" t="s">
        <v>148</v>
      </c>
      <c r="H77" s="16" t="s">
        <v>162</v>
      </c>
      <c r="I77" s="22">
        <v>1800</v>
      </c>
      <c r="J77" s="22">
        <v>8500</v>
      </c>
      <c r="K77" s="22">
        <v>8000</v>
      </c>
      <c r="L77" s="22">
        <v>8306</v>
      </c>
      <c r="M77" s="16" t="s">
        <v>163</v>
      </c>
      <c r="N77" s="16" t="s">
        <v>173</v>
      </c>
    </row>
    <row r="78" spans="1:14" x14ac:dyDescent="0.35">
      <c r="A78" s="9" t="s">
        <v>174</v>
      </c>
      <c r="B78" s="9" t="s">
        <v>40</v>
      </c>
      <c r="C78" s="9">
        <v>13</v>
      </c>
      <c r="D78" s="19">
        <v>44147</v>
      </c>
      <c r="E78" s="10" t="s">
        <v>161</v>
      </c>
      <c r="F78" s="15" t="s">
        <v>111</v>
      </c>
      <c r="G78" s="15" t="s">
        <v>145</v>
      </c>
      <c r="H78" s="15" t="s">
        <v>162</v>
      </c>
      <c r="I78" s="20">
        <v>1300</v>
      </c>
      <c r="J78" s="20">
        <v>10000</v>
      </c>
      <c r="K78" s="20">
        <v>9500</v>
      </c>
      <c r="L78" s="20">
        <v>9731</v>
      </c>
      <c r="M78" s="15" t="s">
        <v>163</v>
      </c>
      <c r="N78" s="15" t="s">
        <v>177</v>
      </c>
    </row>
    <row r="79" spans="1:14" x14ac:dyDescent="0.35">
      <c r="A79" s="12" t="s">
        <v>174</v>
      </c>
      <c r="B79" s="12" t="s">
        <v>40</v>
      </c>
      <c r="C79" s="12">
        <v>13</v>
      </c>
      <c r="D79" s="21">
        <v>44147</v>
      </c>
      <c r="E79" s="13" t="s">
        <v>161</v>
      </c>
      <c r="F79" s="16" t="s">
        <v>111</v>
      </c>
      <c r="G79" s="16" t="s">
        <v>145</v>
      </c>
      <c r="H79" s="16" t="s">
        <v>162</v>
      </c>
      <c r="I79" s="22">
        <v>1300</v>
      </c>
      <c r="J79" s="22">
        <v>10000</v>
      </c>
      <c r="K79" s="22">
        <v>9500</v>
      </c>
      <c r="L79" s="22">
        <v>9692</v>
      </c>
      <c r="M79" s="16" t="s">
        <v>163</v>
      </c>
      <c r="N79" s="16" t="s">
        <v>173</v>
      </c>
    </row>
    <row r="80" spans="1:14" x14ac:dyDescent="0.35">
      <c r="A80" s="9" t="s">
        <v>182</v>
      </c>
      <c r="B80" s="9" t="s">
        <v>40</v>
      </c>
      <c r="C80" s="9">
        <v>13</v>
      </c>
      <c r="D80" s="19">
        <v>44147</v>
      </c>
      <c r="E80" s="10" t="s">
        <v>161</v>
      </c>
      <c r="F80" s="15" t="s">
        <v>111</v>
      </c>
      <c r="G80" s="15" t="s">
        <v>141</v>
      </c>
      <c r="H80" s="15" t="s">
        <v>166</v>
      </c>
      <c r="I80" s="15">
        <v>330</v>
      </c>
      <c r="J80" s="20">
        <v>12000</v>
      </c>
      <c r="K80" s="20">
        <v>11000</v>
      </c>
      <c r="L80" s="20">
        <v>11606</v>
      </c>
      <c r="M80" s="15" t="s">
        <v>167</v>
      </c>
      <c r="N80" s="15" t="s">
        <v>57</v>
      </c>
    </row>
    <row r="81" spans="1:14" x14ac:dyDescent="0.35">
      <c r="A81" s="12" t="s">
        <v>182</v>
      </c>
      <c r="B81" s="12" t="s">
        <v>40</v>
      </c>
      <c r="C81" s="12">
        <v>13</v>
      </c>
      <c r="D81" s="21">
        <v>44147</v>
      </c>
      <c r="E81" s="13" t="s">
        <v>161</v>
      </c>
      <c r="F81" s="16" t="s">
        <v>111</v>
      </c>
      <c r="G81" s="16" t="s">
        <v>142</v>
      </c>
      <c r="H81" s="16" t="s">
        <v>162</v>
      </c>
      <c r="I81" s="16">
        <v>380</v>
      </c>
      <c r="J81" s="22">
        <v>12000</v>
      </c>
      <c r="K81" s="22">
        <v>11000</v>
      </c>
      <c r="L81" s="22">
        <v>11474</v>
      </c>
      <c r="M81" s="16" t="s">
        <v>163</v>
      </c>
      <c r="N81" s="16" t="s">
        <v>177</v>
      </c>
    </row>
    <row r="82" spans="1:14" x14ac:dyDescent="0.35">
      <c r="A82" s="9" t="s">
        <v>171</v>
      </c>
      <c r="B82" s="9" t="s">
        <v>32</v>
      </c>
      <c r="C82" s="9">
        <v>7</v>
      </c>
      <c r="D82" s="19">
        <v>44147</v>
      </c>
      <c r="E82" s="10" t="s">
        <v>161</v>
      </c>
      <c r="F82" s="15" t="s">
        <v>111</v>
      </c>
      <c r="G82" s="15" t="s">
        <v>141</v>
      </c>
      <c r="H82" s="15" t="s">
        <v>162</v>
      </c>
      <c r="I82" s="20">
        <v>1200</v>
      </c>
      <c r="J82" s="20">
        <v>10000</v>
      </c>
      <c r="K82" s="20">
        <v>10000</v>
      </c>
      <c r="L82" s="20">
        <v>10000</v>
      </c>
      <c r="M82" s="15" t="s">
        <v>163</v>
      </c>
      <c r="N82" s="15" t="s">
        <v>173</v>
      </c>
    </row>
    <row r="83" spans="1:14" x14ac:dyDescent="0.35">
      <c r="A83" s="12" t="s">
        <v>171</v>
      </c>
      <c r="B83" s="12" t="s">
        <v>32</v>
      </c>
      <c r="C83" s="12">
        <v>7</v>
      </c>
      <c r="D83" s="21">
        <v>44147</v>
      </c>
      <c r="E83" s="13" t="s">
        <v>161</v>
      </c>
      <c r="F83" s="16" t="s">
        <v>111</v>
      </c>
      <c r="G83" s="16" t="s">
        <v>145</v>
      </c>
      <c r="H83" s="16" t="s">
        <v>162</v>
      </c>
      <c r="I83" s="22">
        <v>1200</v>
      </c>
      <c r="J83" s="22">
        <v>9000</v>
      </c>
      <c r="K83" s="22">
        <v>9000</v>
      </c>
      <c r="L83" s="22">
        <v>9000</v>
      </c>
      <c r="M83" s="16" t="s">
        <v>163</v>
      </c>
      <c r="N83" s="16" t="s">
        <v>51</v>
      </c>
    </row>
    <row r="84" spans="1:14" x14ac:dyDescent="0.35">
      <c r="A84" s="9" t="s">
        <v>160</v>
      </c>
      <c r="B84" s="9" t="s">
        <v>30</v>
      </c>
      <c r="C84" s="9">
        <v>5</v>
      </c>
      <c r="D84" s="19">
        <v>44147</v>
      </c>
      <c r="E84" s="10" t="s">
        <v>161</v>
      </c>
      <c r="F84" s="15" t="s">
        <v>111</v>
      </c>
      <c r="G84" s="15" t="s">
        <v>145</v>
      </c>
      <c r="H84" s="15" t="s">
        <v>162</v>
      </c>
      <c r="I84" s="15">
        <v>240</v>
      </c>
      <c r="J84" s="20">
        <v>10000</v>
      </c>
      <c r="K84" s="20">
        <v>9500</v>
      </c>
      <c r="L84" s="20">
        <v>9667</v>
      </c>
      <c r="M84" s="15" t="s">
        <v>163</v>
      </c>
      <c r="N84" s="15" t="s">
        <v>164</v>
      </c>
    </row>
    <row r="85" spans="1:14" x14ac:dyDescent="0.35">
      <c r="A85" s="12" t="s">
        <v>180</v>
      </c>
      <c r="B85" s="12" t="s">
        <v>29</v>
      </c>
      <c r="C85" s="12">
        <v>4</v>
      </c>
      <c r="D85" s="21">
        <v>44147</v>
      </c>
      <c r="E85" s="13" t="s">
        <v>161</v>
      </c>
      <c r="F85" s="16" t="s">
        <v>111</v>
      </c>
      <c r="G85" s="16" t="s">
        <v>142</v>
      </c>
      <c r="H85" s="16" t="s">
        <v>162</v>
      </c>
      <c r="I85" s="22">
        <v>2000</v>
      </c>
      <c r="J85" s="22">
        <v>10000</v>
      </c>
      <c r="K85" s="22">
        <v>9500</v>
      </c>
      <c r="L85" s="22">
        <v>9750</v>
      </c>
      <c r="M85" s="16" t="s">
        <v>163</v>
      </c>
      <c r="N85" s="16" t="s">
        <v>181</v>
      </c>
    </row>
    <row r="86" spans="1:14" x14ac:dyDescent="0.35">
      <c r="A86" s="9" t="s">
        <v>187</v>
      </c>
      <c r="B86" s="9" t="s">
        <v>41</v>
      </c>
      <c r="C86" s="9">
        <v>8</v>
      </c>
      <c r="D86" s="19">
        <v>44147</v>
      </c>
      <c r="E86" s="10" t="s">
        <v>161</v>
      </c>
      <c r="F86" s="15" t="s">
        <v>111</v>
      </c>
      <c r="G86" s="15" t="s">
        <v>141</v>
      </c>
      <c r="H86" s="15" t="s">
        <v>162</v>
      </c>
      <c r="I86" s="15">
        <v>500</v>
      </c>
      <c r="J86" s="20">
        <v>11000</v>
      </c>
      <c r="K86" s="20">
        <v>10000</v>
      </c>
      <c r="L86" s="20">
        <v>10500</v>
      </c>
      <c r="M86" s="15" t="s">
        <v>163</v>
      </c>
      <c r="N86" s="15" t="s">
        <v>188</v>
      </c>
    </row>
    <row r="87" spans="1:14" x14ac:dyDescent="0.35">
      <c r="A87" s="12" t="s">
        <v>165</v>
      </c>
      <c r="B87" s="12" t="s">
        <v>36</v>
      </c>
      <c r="C87" s="12">
        <v>10</v>
      </c>
      <c r="D87" s="21">
        <v>44147</v>
      </c>
      <c r="E87" s="13" t="s">
        <v>161</v>
      </c>
      <c r="F87" s="16" t="s">
        <v>111</v>
      </c>
      <c r="G87" s="16" t="s">
        <v>146</v>
      </c>
      <c r="H87" s="16" t="s">
        <v>162</v>
      </c>
      <c r="I87" s="16">
        <v>150</v>
      </c>
      <c r="J87" s="22">
        <v>17000</v>
      </c>
      <c r="K87" s="22">
        <v>17000</v>
      </c>
      <c r="L87" s="22">
        <v>17000</v>
      </c>
      <c r="M87" s="16" t="s">
        <v>163</v>
      </c>
      <c r="N87" s="16" t="s">
        <v>169</v>
      </c>
    </row>
    <row r="88" spans="1:14" x14ac:dyDescent="0.35">
      <c r="A88" s="9" t="s">
        <v>185</v>
      </c>
      <c r="B88" s="9" t="s">
        <v>35</v>
      </c>
      <c r="C88" s="9">
        <v>9</v>
      </c>
      <c r="D88" s="19">
        <v>44147</v>
      </c>
      <c r="E88" s="10" t="s">
        <v>161</v>
      </c>
      <c r="F88" s="15" t="s">
        <v>111</v>
      </c>
      <c r="G88" s="15" t="s">
        <v>141</v>
      </c>
      <c r="H88" s="15" t="s">
        <v>170</v>
      </c>
      <c r="I88" s="15">
        <v>500</v>
      </c>
      <c r="J88" s="20">
        <v>8000</v>
      </c>
      <c r="K88" s="20">
        <v>7000</v>
      </c>
      <c r="L88" s="20">
        <v>7500</v>
      </c>
      <c r="M88" s="15" t="s">
        <v>167</v>
      </c>
      <c r="N88" s="15" t="s">
        <v>186</v>
      </c>
    </row>
    <row r="89" spans="1:14" x14ac:dyDescent="0.35">
      <c r="A89" s="12" t="s">
        <v>185</v>
      </c>
      <c r="B89" s="12" t="s">
        <v>35</v>
      </c>
      <c r="C89" s="12">
        <v>9</v>
      </c>
      <c r="D89" s="21">
        <v>44147</v>
      </c>
      <c r="E89" s="13" t="s">
        <v>161</v>
      </c>
      <c r="F89" s="16" t="s">
        <v>111</v>
      </c>
      <c r="G89" s="16" t="s">
        <v>141</v>
      </c>
      <c r="H89" s="16" t="s">
        <v>189</v>
      </c>
      <c r="I89" s="16">
        <v>80</v>
      </c>
      <c r="J89" s="22">
        <v>6000</v>
      </c>
      <c r="K89" s="22">
        <v>6000</v>
      </c>
      <c r="L89" s="22">
        <v>6000</v>
      </c>
      <c r="M89" s="16" t="s">
        <v>167</v>
      </c>
      <c r="N89" s="16" t="s">
        <v>186</v>
      </c>
    </row>
    <row r="90" spans="1:14" x14ac:dyDescent="0.35">
      <c r="A90" s="9" t="s">
        <v>185</v>
      </c>
      <c r="B90" s="9" t="s">
        <v>35</v>
      </c>
      <c r="C90" s="9">
        <v>9</v>
      </c>
      <c r="D90" s="19">
        <v>44147</v>
      </c>
      <c r="E90" s="10" t="s">
        <v>161</v>
      </c>
      <c r="F90" s="15" t="s">
        <v>111</v>
      </c>
      <c r="G90" s="15" t="s">
        <v>146</v>
      </c>
      <c r="H90" s="15" t="s">
        <v>162</v>
      </c>
      <c r="I90" s="15">
        <v>200</v>
      </c>
      <c r="J90" s="20">
        <v>16000</v>
      </c>
      <c r="K90" s="20">
        <v>16000</v>
      </c>
      <c r="L90" s="20">
        <v>16000</v>
      </c>
      <c r="M90" s="15" t="s">
        <v>163</v>
      </c>
      <c r="N90" s="15" t="s">
        <v>186</v>
      </c>
    </row>
    <row r="91" spans="1:14" x14ac:dyDescent="0.35">
      <c r="A91" s="12" t="s">
        <v>185</v>
      </c>
      <c r="B91" s="12" t="s">
        <v>35</v>
      </c>
      <c r="C91" s="12">
        <v>9</v>
      </c>
      <c r="D91" s="21">
        <v>44147</v>
      </c>
      <c r="E91" s="13" t="s">
        <v>161</v>
      </c>
      <c r="F91" s="16" t="s">
        <v>111</v>
      </c>
      <c r="G91" s="16" t="s">
        <v>148</v>
      </c>
      <c r="H91" s="16" t="s">
        <v>162</v>
      </c>
      <c r="I91" s="16">
        <v>300</v>
      </c>
      <c r="J91" s="22">
        <v>15000</v>
      </c>
      <c r="K91" s="22">
        <v>15000</v>
      </c>
      <c r="L91" s="22">
        <v>15000</v>
      </c>
      <c r="M91" s="16" t="s">
        <v>163</v>
      </c>
      <c r="N91" s="16" t="s">
        <v>186</v>
      </c>
    </row>
    <row r="92" spans="1:14" x14ac:dyDescent="0.35">
      <c r="A92" s="9" t="s">
        <v>178</v>
      </c>
      <c r="B92" s="9" t="s">
        <v>33</v>
      </c>
      <c r="C92" s="9">
        <v>16</v>
      </c>
      <c r="D92" s="19">
        <v>44147</v>
      </c>
      <c r="E92" s="10" t="s">
        <v>161</v>
      </c>
      <c r="F92" s="15" t="s">
        <v>111</v>
      </c>
      <c r="G92" s="15" t="s">
        <v>141</v>
      </c>
      <c r="H92" s="15" t="s">
        <v>162</v>
      </c>
      <c r="I92" s="15">
        <v>240</v>
      </c>
      <c r="J92" s="20">
        <v>12500</v>
      </c>
      <c r="K92" s="20">
        <v>12000</v>
      </c>
      <c r="L92" s="20">
        <v>12208</v>
      </c>
      <c r="M92" s="15" t="s">
        <v>163</v>
      </c>
      <c r="N92" s="15" t="s">
        <v>173</v>
      </c>
    </row>
    <row r="93" spans="1:14" x14ac:dyDescent="0.35">
      <c r="A93" s="12" t="s">
        <v>174</v>
      </c>
      <c r="B93" s="12" t="s">
        <v>40</v>
      </c>
      <c r="C93" s="12">
        <v>13</v>
      </c>
      <c r="D93" s="21">
        <v>44146</v>
      </c>
      <c r="E93" s="13" t="s">
        <v>161</v>
      </c>
      <c r="F93" s="16" t="s">
        <v>111</v>
      </c>
      <c r="G93" s="16" t="s">
        <v>141</v>
      </c>
      <c r="H93" s="16" t="s">
        <v>166</v>
      </c>
      <c r="I93" s="16">
        <v>1400</v>
      </c>
      <c r="J93" s="16">
        <v>11500</v>
      </c>
      <c r="K93" s="16">
        <v>11000</v>
      </c>
      <c r="L93" s="16">
        <v>11286</v>
      </c>
      <c r="M93" s="16" t="s">
        <v>167</v>
      </c>
      <c r="N93" s="16" t="s">
        <v>169</v>
      </c>
    </row>
    <row r="94" spans="1:14" x14ac:dyDescent="0.35">
      <c r="A94" s="9" t="s">
        <v>174</v>
      </c>
      <c r="B94" s="9" t="s">
        <v>40</v>
      </c>
      <c r="C94" s="9">
        <v>13</v>
      </c>
      <c r="D94" s="19">
        <v>44146</v>
      </c>
      <c r="E94" s="10" t="s">
        <v>161</v>
      </c>
      <c r="F94" s="15" t="s">
        <v>111</v>
      </c>
      <c r="G94" s="15" t="s">
        <v>141</v>
      </c>
      <c r="H94" s="15" t="s">
        <v>162</v>
      </c>
      <c r="I94" s="15">
        <v>1300</v>
      </c>
      <c r="J94" s="15">
        <v>12000</v>
      </c>
      <c r="K94" s="15">
        <v>11500</v>
      </c>
      <c r="L94" s="15">
        <v>11731</v>
      </c>
      <c r="M94" s="15" t="s">
        <v>163</v>
      </c>
      <c r="N94" s="15" t="s">
        <v>173</v>
      </c>
    </row>
    <row r="95" spans="1:14" x14ac:dyDescent="0.35">
      <c r="A95" s="12" t="s">
        <v>174</v>
      </c>
      <c r="B95" s="12" t="s">
        <v>40</v>
      </c>
      <c r="C95" s="12">
        <v>13</v>
      </c>
      <c r="D95" s="21">
        <v>44146</v>
      </c>
      <c r="E95" s="13" t="s">
        <v>161</v>
      </c>
      <c r="F95" s="16" t="s">
        <v>111</v>
      </c>
      <c r="G95" s="16" t="s">
        <v>142</v>
      </c>
      <c r="H95" s="16" t="s">
        <v>162</v>
      </c>
      <c r="I95" s="16">
        <v>1300</v>
      </c>
      <c r="J95" s="16">
        <v>11500</v>
      </c>
      <c r="K95" s="16">
        <v>11000</v>
      </c>
      <c r="L95" s="16">
        <v>11192</v>
      </c>
      <c r="M95" s="16" t="s">
        <v>163</v>
      </c>
      <c r="N95" s="16" t="s">
        <v>177</v>
      </c>
    </row>
    <row r="96" spans="1:14" x14ac:dyDescent="0.35">
      <c r="A96" s="9" t="s">
        <v>174</v>
      </c>
      <c r="B96" s="9" t="s">
        <v>40</v>
      </c>
      <c r="C96" s="9">
        <v>13</v>
      </c>
      <c r="D96" s="19">
        <v>44146</v>
      </c>
      <c r="E96" s="10" t="s">
        <v>161</v>
      </c>
      <c r="F96" s="15" t="s">
        <v>111</v>
      </c>
      <c r="G96" s="15" t="s">
        <v>142</v>
      </c>
      <c r="H96" s="15" t="s">
        <v>162</v>
      </c>
      <c r="I96" s="15">
        <v>1300</v>
      </c>
      <c r="J96" s="15">
        <v>11500</v>
      </c>
      <c r="K96" s="15">
        <v>11000</v>
      </c>
      <c r="L96" s="15">
        <v>11231</v>
      </c>
      <c r="M96" s="15" t="s">
        <v>163</v>
      </c>
      <c r="N96" s="15" t="s">
        <v>173</v>
      </c>
    </row>
    <row r="97" spans="1:14" x14ac:dyDescent="0.35">
      <c r="A97" s="12" t="s">
        <v>174</v>
      </c>
      <c r="B97" s="12" t="s">
        <v>40</v>
      </c>
      <c r="C97" s="12">
        <v>13</v>
      </c>
      <c r="D97" s="21">
        <v>44146</v>
      </c>
      <c r="E97" s="13" t="s">
        <v>161</v>
      </c>
      <c r="F97" s="16" t="s">
        <v>111</v>
      </c>
      <c r="G97" s="16" t="s">
        <v>148</v>
      </c>
      <c r="H97" s="16" t="s">
        <v>162</v>
      </c>
      <c r="I97" s="16">
        <v>1300</v>
      </c>
      <c r="J97" s="16">
        <v>10000</v>
      </c>
      <c r="K97" s="16">
        <v>9500</v>
      </c>
      <c r="L97" s="16">
        <v>9731</v>
      </c>
      <c r="M97" s="16" t="s">
        <v>163</v>
      </c>
      <c r="N97" s="16" t="s">
        <v>177</v>
      </c>
    </row>
    <row r="98" spans="1:14" x14ac:dyDescent="0.35">
      <c r="A98" s="9" t="s">
        <v>174</v>
      </c>
      <c r="B98" s="9" t="s">
        <v>40</v>
      </c>
      <c r="C98" s="9">
        <v>13</v>
      </c>
      <c r="D98" s="19">
        <v>44146</v>
      </c>
      <c r="E98" s="10" t="s">
        <v>161</v>
      </c>
      <c r="F98" s="15" t="s">
        <v>111</v>
      </c>
      <c r="G98" s="15" t="s">
        <v>148</v>
      </c>
      <c r="H98" s="15" t="s">
        <v>162</v>
      </c>
      <c r="I98" s="15">
        <v>1400</v>
      </c>
      <c r="J98" s="15">
        <v>10000</v>
      </c>
      <c r="K98" s="15">
        <v>9500</v>
      </c>
      <c r="L98" s="15">
        <v>9714</v>
      </c>
      <c r="M98" s="15" t="s">
        <v>163</v>
      </c>
      <c r="N98" s="15" t="s">
        <v>173</v>
      </c>
    </row>
    <row r="99" spans="1:14" x14ac:dyDescent="0.35">
      <c r="A99" s="12" t="s">
        <v>182</v>
      </c>
      <c r="B99" s="12" t="s">
        <v>40</v>
      </c>
      <c r="C99" s="12">
        <v>13</v>
      </c>
      <c r="D99" s="21">
        <v>44146</v>
      </c>
      <c r="E99" s="13" t="s">
        <v>161</v>
      </c>
      <c r="F99" s="16" t="s">
        <v>111</v>
      </c>
      <c r="G99" s="16" t="s">
        <v>141</v>
      </c>
      <c r="H99" s="16" t="s">
        <v>166</v>
      </c>
      <c r="I99" s="16">
        <v>390</v>
      </c>
      <c r="J99" s="16">
        <v>12000</v>
      </c>
      <c r="K99" s="16">
        <v>11500</v>
      </c>
      <c r="L99" s="16">
        <v>11756</v>
      </c>
      <c r="M99" s="16" t="s">
        <v>167</v>
      </c>
      <c r="N99" s="16" t="s">
        <v>57</v>
      </c>
    </row>
    <row r="100" spans="1:14" x14ac:dyDescent="0.35">
      <c r="A100" s="9" t="s">
        <v>182</v>
      </c>
      <c r="B100" s="9" t="s">
        <v>40</v>
      </c>
      <c r="C100" s="9">
        <v>13</v>
      </c>
      <c r="D100" s="19">
        <v>44146</v>
      </c>
      <c r="E100" s="10" t="s">
        <v>161</v>
      </c>
      <c r="F100" s="15" t="s">
        <v>111</v>
      </c>
      <c r="G100" s="15" t="s">
        <v>142</v>
      </c>
      <c r="H100" s="15" t="s">
        <v>162</v>
      </c>
      <c r="I100" s="15">
        <v>340</v>
      </c>
      <c r="J100" s="15">
        <v>12000</v>
      </c>
      <c r="K100" s="15">
        <v>11000</v>
      </c>
      <c r="L100" s="15">
        <v>11588</v>
      </c>
      <c r="M100" s="15" t="s">
        <v>163</v>
      </c>
      <c r="N100" s="15" t="s">
        <v>177</v>
      </c>
    </row>
    <row r="101" spans="1:14" x14ac:dyDescent="0.35">
      <c r="A101" s="12" t="s">
        <v>171</v>
      </c>
      <c r="B101" s="12" t="s">
        <v>32</v>
      </c>
      <c r="C101" s="12">
        <v>7</v>
      </c>
      <c r="D101" s="21">
        <v>44146</v>
      </c>
      <c r="E101" s="13" t="s">
        <v>161</v>
      </c>
      <c r="F101" s="16" t="s">
        <v>111</v>
      </c>
      <c r="G101" s="16" t="s">
        <v>145</v>
      </c>
      <c r="H101" s="16" t="s">
        <v>162</v>
      </c>
      <c r="I101" s="16">
        <v>1200</v>
      </c>
      <c r="J101" s="16">
        <v>10000</v>
      </c>
      <c r="K101" s="16">
        <v>10000</v>
      </c>
      <c r="L101" s="16">
        <v>10000</v>
      </c>
      <c r="M101" s="16" t="s">
        <v>163</v>
      </c>
      <c r="N101" s="16" t="s">
        <v>173</v>
      </c>
    </row>
    <row r="102" spans="1:14" x14ac:dyDescent="0.35">
      <c r="A102" s="9" t="s">
        <v>160</v>
      </c>
      <c r="B102" s="9" t="s">
        <v>30</v>
      </c>
      <c r="C102" s="9">
        <v>5</v>
      </c>
      <c r="D102" s="19">
        <v>44146</v>
      </c>
      <c r="E102" s="10" t="s">
        <v>161</v>
      </c>
      <c r="F102" s="15" t="s">
        <v>111</v>
      </c>
      <c r="G102" s="15" t="s">
        <v>145</v>
      </c>
      <c r="H102" s="15" t="s">
        <v>162</v>
      </c>
      <c r="I102" s="15">
        <v>310</v>
      </c>
      <c r="J102" s="15">
        <v>9500</v>
      </c>
      <c r="K102" s="15">
        <v>9000</v>
      </c>
      <c r="L102" s="15">
        <v>9258</v>
      </c>
      <c r="M102" s="15" t="s">
        <v>163</v>
      </c>
      <c r="N102" s="15" t="s">
        <v>164</v>
      </c>
    </row>
    <row r="103" spans="1:14" x14ac:dyDescent="0.35">
      <c r="A103" s="12" t="s">
        <v>180</v>
      </c>
      <c r="B103" s="12" t="s">
        <v>29</v>
      </c>
      <c r="C103" s="12">
        <v>4</v>
      </c>
      <c r="D103" s="21">
        <v>44146</v>
      </c>
      <c r="E103" s="13" t="s">
        <v>161</v>
      </c>
      <c r="F103" s="16" t="s">
        <v>111</v>
      </c>
      <c r="G103" s="16" t="s">
        <v>142</v>
      </c>
      <c r="H103" s="16" t="s">
        <v>162</v>
      </c>
      <c r="I103" s="16">
        <v>2000</v>
      </c>
      <c r="J103" s="16">
        <v>10000</v>
      </c>
      <c r="K103" s="16">
        <v>9500</v>
      </c>
      <c r="L103" s="16">
        <v>9750</v>
      </c>
      <c r="M103" s="16" t="s">
        <v>163</v>
      </c>
      <c r="N103" s="16" t="s">
        <v>181</v>
      </c>
    </row>
    <row r="104" spans="1:14" x14ac:dyDescent="0.35">
      <c r="A104" s="9" t="s">
        <v>187</v>
      </c>
      <c r="B104" s="9" t="s">
        <v>41</v>
      </c>
      <c r="C104" s="9">
        <v>8</v>
      </c>
      <c r="D104" s="19">
        <v>44146</v>
      </c>
      <c r="E104" s="10" t="s">
        <v>161</v>
      </c>
      <c r="F104" s="15" t="s">
        <v>111</v>
      </c>
      <c r="G104" s="15" t="s">
        <v>141</v>
      </c>
      <c r="H104" s="15" t="s">
        <v>170</v>
      </c>
      <c r="I104" s="15">
        <v>1000</v>
      </c>
      <c r="J104" s="15">
        <v>11000</v>
      </c>
      <c r="K104" s="15">
        <v>10000</v>
      </c>
      <c r="L104" s="15">
        <v>10500</v>
      </c>
      <c r="M104" s="15" t="s">
        <v>163</v>
      </c>
      <c r="N104" s="15" t="s">
        <v>188</v>
      </c>
    </row>
    <row r="105" spans="1:14" x14ac:dyDescent="0.35">
      <c r="A105" s="12" t="s">
        <v>165</v>
      </c>
      <c r="B105" s="12" t="s">
        <v>36</v>
      </c>
      <c r="C105" s="12">
        <v>10</v>
      </c>
      <c r="D105" s="21">
        <v>44146</v>
      </c>
      <c r="E105" s="13" t="s">
        <v>161</v>
      </c>
      <c r="F105" s="16" t="s">
        <v>111</v>
      </c>
      <c r="G105" s="16" t="s">
        <v>141</v>
      </c>
      <c r="H105" s="16" t="s">
        <v>170</v>
      </c>
      <c r="I105" s="16">
        <v>80</v>
      </c>
      <c r="J105" s="16">
        <v>7000</v>
      </c>
      <c r="K105" s="16">
        <v>7000</v>
      </c>
      <c r="L105" s="16">
        <v>7000</v>
      </c>
      <c r="M105" s="16" t="s">
        <v>163</v>
      </c>
      <c r="N105" s="16" t="s">
        <v>168</v>
      </c>
    </row>
    <row r="106" spans="1:14" x14ac:dyDescent="0.35">
      <c r="A106" s="9" t="s">
        <v>178</v>
      </c>
      <c r="B106" s="9" t="s">
        <v>33</v>
      </c>
      <c r="C106" s="9">
        <v>16</v>
      </c>
      <c r="D106" s="19">
        <v>44146</v>
      </c>
      <c r="E106" s="10" t="s">
        <v>161</v>
      </c>
      <c r="F106" s="15" t="s">
        <v>111</v>
      </c>
      <c r="G106" s="15" t="s">
        <v>141</v>
      </c>
      <c r="H106" s="15" t="s">
        <v>162</v>
      </c>
      <c r="I106" s="15">
        <v>300</v>
      </c>
      <c r="J106" s="15">
        <v>12000</v>
      </c>
      <c r="K106" s="15">
        <v>11500</v>
      </c>
      <c r="L106" s="15">
        <v>11800</v>
      </c>
      <c r="M106" s="15" t="s">
        <v>163</v>
      </c>
      <c r="N106" s="15" t="s">
        <v>173</v>
      </c>
    </row>
    <row r="107" spans="1:14" x14ac:dyDescent="0.35">
      <c r="A107" s="18" t="s">
        <v>174</v>
      </c>
      <c r="B107" s="12" t="s">
        <v>40</v>
      </c>
      <c r="C107" s="12">
        <v>13</v>
      </c>
      <c r="D107" s="21">
        <v>44153</v>
      </c>
      <c r="E107" s="13" t="s">
        <v>161</v>
      </c>
      <c r="F107" s="16" t="s">
        <v>111</v>
      </c>
      <c r="G107" s="16" t="s">
        <v>141</v>
      </c>
      <c r="H107" s="16" t="s">
        <v>166</v>
      </c>
      <c r="I107" s="22">
        <v>1300</v>
      </c>
      <c r="J107" s="22">
        <v>11000</v>
      </c>
      <c r="K107" s="22">
        <v>10000</v>
      </c>
      <c r="L107" s="22">
        <v>10462</v>
      </c>
      <c r="M107" s="16" t="s">
        <v>167</v>
      </c>
      <c r="N107" s="16" t="s">
        <v>169</v>
      </c>
    </row>
    <row r="108" spans="1:14" x14ac:dyDescent="0.35">
      <c r="A108" s="17" t="s">
        <v>174</v>
      </c>
      <c r="B108" s="9" t="s">
        <v>40</v>
      </c>
      <c r="C108" s="9">
        <v>13</v>
      </c>
      <c r="D108" s="19">
        <v>44153</v>
      </c>
      <c r="E108" s="10" t="s">
        <v>161</v>
      </c>
      <c r="F108" s="15" t="s">
        <v>111</v>
      </c>
      <c r="G108" s="15" t="s">
        <v>141</v>
      </c>
      <c r="H108" s="15" t="s">
        <v>162</v>
      </c>
      <c r="I108" s="20">
        <v>1300</v>
      </c>
      <c r="J108" s="20">
        <v>11000</v>
      </c>
      <c r="K108" s="20">
        <v>10000</v>
      </c>
      <c r="L108" s="20">
        <v>10462</v>
      </c>
      <c r="M108" s="15" t="s">
        <v>163</v>
      </c>
      <c r="N108" s="15" t="s">
        <v>173</v>
      </c>
    </row>
    <row r="109" spans="1:14" x14ac:dyDescent="0.35">
      <c r="A109" s="18" t="s">
        <v>174</v>
      </c>
      <c r="B109" s="12" t="s">
        <v>40</v>
      </c>
      <c r="C109" s="12">
        <v>13</v>
      </c>
      <c r="D109" s="21">
        <v>44153</v>
      </c>
      <c r="E109" s="13" t="s">
        <v>161</v>
      </c>
      <c r="F109" s="16" t="s">
        <v>111</v>
      </c>
      <c r="G109" s="16" t="s">
        <v>148</v>
      </c>
      <c r="H109" s="16" t="s">
        <v>162</v>
      </c>
      <c r="I109" s="22">
        <v>1300</v>
      </c>
      <c r="J109" s="22">
        <v>9000</v>
      </c>
      <c r="K109" s="22">
        <v>8500</v>
      </c>
      <c r="L109" s="22">
        <v>8731</v>
      </c>
      <c r="M109" s="16" t="s">
        <v>163</v>
      </c>
      <c r="N109" s="16" t="s">
        <v>176</v>
      </c>
    </row>
    <row r="110" spans="1:14" x14ac:dyDescent="0.35">
      <c r="A110" s="17" t="s">
        <v>174</v>
      </c>
      <c r="B110" s="9" t="s">
        <v>40</v>
      </c>
      <c r="C110" s="9">
        <v>13</v>
      </c>
      <c r="D110" s="19">
        <v>44153</v>
      </c>
      <c r="E110" s="10" t="s">
        <v>161</v>
      </c>
      <c r="F110" s="15" t="s">
        <v>111</v>
      </c>
      <c r="G110" s="15" t="s">
        <v>148</v>
      </c>
      <c r="H110" s="15" t="s">
        <v>162</v>
      </c>
      <c r="I110" s="20">
        <v>1300</v>
      </c>
      <c r="J110" s="20">
        <v>9000</v>
      </c>
      <c r="K110" s="20">
        <v>8500</v>
      </c>
      <c r="L110" s="20">
        <v>8692</v>
      </c>
      <c r="M110" s="15" t="s">
        <v>163</v>
      </c>
      <c r="N110" s="15" t="s">
        <v>173</v>
      </c>
    </row>
    <row r="111" spans="1:14" x14ac:dyDescent="0.35">
      <c r="A111" s="18" t="s">
        <v>174</v>
      </c>
      <c r="B111" s="12" t="s">
        <v>40</v>
      </c>
      <c r="C111" s="12">
        <v>13</v>
      </c>
      <c r="D111" s="21">
        <v>44153</v>
      </c>
      <c r="E111" s="13" t="s">
        <v>161</v>
      </c>
      <c r="F111" s="16" t="s">
        <v>111</v>
      </c>
      <c r="G111" s="16" t="s">
        <v>144</v>
      </c>
      <c r="H111" s="16" t="s">
        <v>166</v>
      </c>
      <c r="I111" s="22">
        <v>1200</v>
      </c>
      <c r="J111" s="22">
        <v>11000</v>
      </c>
      <c r="K111" s="22">
        <v>10000</v>
      </c>
      <c r="L111" s="22">
        <v>10417</v>
      </c>
      <c r="M111" s="16" t="s">
        <v>167</v>
      </c>
      <c r="N111" s="16" t="s">
        <v>169</v>
      </c>
    </row>
    <row r="112" spans="1:14" x14ac:dyDescent="0.35">
      <c r="A112" s="17" t="s">
        <v>174</v>
      </c>
      <c r="B112" s="9" t="s">
        <v>40</v>
      </c>
      <c r="C112" s="9">
        <v>13</v>
      </c>
      <c r="D112" s="19">
        <v>44153</v>
      </c>
      <c r="E112" s="10" t="s">
        <v>161</v>
      </c>
      <c r="F112" s="15" t="s">
        <v>111</v>
      </c>
      <c r="G112" s="15" t="s">
        <v>145</v>
      </c>
      <c r="H112" s="15" t="s">
        <v>162</v>
      </c>
      <c r="I112" s="20">
        <v>1300</v>
      </c>
      <c r="J112" s="20">
        <v>8500</v>
      </c>
      <c r="K112" s="20">
        <v>8000</v>
      </c>
      <c r="L112" s="20">
        <v>8231</v>
      </c>
      <c r="M112" s="15" t="s">
        <v>163</v>
      </c>
      <c r="N112" s="15" t="s">
        <v>176</v>
      </c>
    </row>
    <row r="113" spans="1:14" x14ac:dyDescent="0.35">
      <c r="A113" s="18" t="s">
        <v>174</v>
      </c>
      <c r="B113" s="12" t="s">
        <v>40</v>
      </c>
      <c r="C113" s="12">
        <v>13</v>
      </c>
      <c r="D113" s="21">
        <v>44153</v>
      </c>
      <c r="E113" s="13" t="s">
        <v>161</v>
      </c>
      <c r="F113" s="16" t="s">
        <v>111</v>
      </c>
      <c r="G113" s="16" t="s">
        <v>145</v>
      </c>
      <c r="H113" s="16" t="s">
        <v>162</v>
      </c>
      <c r="I113" s="22">
        <v>1200</v>
      </c>
      <c r="J113" s="22">
        <v>9000</v>
      </c>
      <c r="K113" s="22">
        <v>8500</v>
      </c>
      <c r="L113" s="22">
        <v>8708</v>
      </c>
      <c r="M113" s="16" t="s">
        <v>163</v>
      </c>
      <c r="N113" s="16" t="s">
        <v>173</v>
      </c>
    </row>
    <row r="114" spans="1:14" x14ac:dyDescent="0.35">
      <c r="A114" s="17" t="s">
        <v>182</v>
      </c>
      <c r="B114" s="9" t="s">
        <v>40</v>
      </c>
      <c r="C114" s="9">
        <v>13</v>
      </c>
      <c r="D114" s="19">
        <v>44153</v>
      </c>
      <c r="E114" s="10" t="s">
        <v>161</v>
      </c>
      <c r="F114" s="15" t="s">
        <v>111</v>
      </c>
      <c r="G114" s="15" t="s">
        <v>142</v>
      </c>
      <c r="H114" s="15" t="s">
        <v>162</v>
      </c>
      <c r="I114" s="15">
        <v>250</v>
      </c>
      <c r="J114" s="20">
        <v>12000</v>
      </c>
      <c r="K114" s="20">
        <v>12000</v>
      </c>
      <c r="L114" s="20">
        <v>12000</v>
      </c>
      <c r="M114" s="15" t="s">
        <v>163</v>
      </c>
      <c r="N114" s="15" t="s">
        <v>177</v>
      </c>
    </row>
    <row r="115" spans="1:14" x14ac:dyDescent="0.35">
      <c r="A115" s="18" t="s">
        <v>182</v>
      </c>
      <c r="B115" s="12" t="s">
        <v>40</v>
      </c>
      <c r="C115" s="12">
        <v>13</v>
      </c>
      <c r="D115" s="21">
        <v>44153</v>
      </c>
      <c r="E115" s="13" t="s">
        <v>161</v>
      </c>
      <c r="F115" s="16" t="s">
        <v>111</v>
      </c>
      <c r="G115" s="16" t="s">
        <v>145</v>
      </c>
      <c r="H115" s="16" t="s">
        <v>162</v>
      </c>
      <c r="I115" s="16">
        <v>320</v>
      </c>
      <c r="J115" s="22">
        <v>12000</v>
      </c>
      <c r="K115" s="22">
        <v>11500</v>
      </c>
      <c r="L115" s="22">
        <v>11812</v>
      </c>
      <c r="M115" s="16" t="s">
        <v>163</v>
      </c>
      <c r="N115" s="16" t="s">
        <v>190</v>
      </c>
    </row>
    <row r="116" spans="1:14" x14ac:dyDescent="0.35">
      <c r="A116" s="17" t="s">
        <v>171</v>
      </c>
      <c r="B116" s="9" t="s">
        <v>32</v>
      </c>
      <c r="C116" s="9">
        <v>7</v>
      </c>
      <c r="D116" s="19">
        <v>44153</v>
      </c>
      <c r="E116" s="10" t="s">
        <v>161</v>
      </c>
      <c r="F116" s="15" t="s">
        <v>111</v>
      </c>
      <c r="G116" s="15" t="s">
        <v>145</v>
      </c>
      <c r="H116" s="15" t="s">
        <v>162</v>
      </c>
      <c r="I116" s="20">
        <v>1500</v>
      </c>
      <c r="J116" s="20">
        <v>9000</v>
      </c>
      <c r="K116" s="20">
        <v>9000</v>
      </c>
      <c r="L116" s="20">
        <v>9000</v>
      </c>
      <c r="M116" s="15" t="s">
        <v>163</v>
      </c>
      <c r="N116" s="15" t="s">
        <v>173</v>
      </c>
    </row>
    <row r="117" spans="1:14" x14ac:dyDescent="0.35">
      <c r="A117" s="18" t="s">
        <v>160</v>
      </c>
      <c r="B117" s="12" t="s">
        <v>30</v>
      </c>
      <c r="C117" s="12">
        <v>5</v>
      </c>
      <c r="D117" s="21">
        <v>44153</v>
      </c>
      <c r="E117" s="13" t="s">
        <v>161</v>
      </c>
      <c r="F117" s="16" t="s">
        <v>111</v>
      </c>
      <c r="G117" s="16" t="s">
        <v>145</v>
      </c>
      <c r="H117" s="16" t="s">
        <v>162</v>
      </c>
      <c r="I117" s="16">
        <v>340</v>
      </c>
      <c r="J117" s="22">
        <v>8500</v>
      </c>
      <c r="K117" s="22">
        <v>8000</v>
      </c>
      <c r="L117" s="22">
        <v>8235</v>
      </c>
      <c r="M117" s="16" t="s">
        <v>163</v>
      </c>
      <c r="N117" s="16" t="s">
        <v>164</v>
      </c>
    </row>
    <row r="118" spans="1:14" x14ac:dyDescent="0.35">
      <c r="A118" s="17" t="s">
        <v>180</v>
      </c>
      <c r="B118" s="9" t="s">
        <v>29</v>
      </c>
      <c r="C118" s="9">
        <v>4</v>
      </c>
      <c r="D118" s="19">
        <v>44153</v>
      </c>
      <c r="E118" s="10" t="s">
        <v>161</v>
      </c>
      <c r="F118" s="15" t="s">
        <v>111</v>
      </c>
      <c r="G118" s="15" t="s">
        <v>142</v>
      </c>
      <c r="H118" s="15" t="s">
        <v>172</v>
      </c>
      <c r="I118" s="20">
        <v>2000</v>
      </c>
      <c r="J118" s="20">
        <v>9000</v>
      </c>
      <c r="K118" s="20">
        <v>8500</v>
      </c>
      <c r="L118" s="20">
        <v>8750</v>
      </c>
      <c r="M118" s="15" t="s">
        <v>163</v>
      </c>
      <c r="N118" s="15" t="s">
        <v>181</v>
      </c>
    </row>
    <row r="119" spans="1:14" x14ac:dyDescent="0.35">
      <c r="A119" s="18" t="s">
        <v>187</v>
      </c>
      <c r="B119" s="12" t="s">
        <v>41</v>
      </c>
      <c r="C119" s="12">
        <v>8</v>
      </c>
      <c r="D119" s="21">
        <v>44153</v>
      </c>
      <c r="E119" s="13" t="s">
        <v>161</v>
      </c>
      <c r="F119" s="16" t="s">
        <v>111</v>
      </c>
      <c r="G119" s="16" t="s">
        <v>141</v>
      </c>
      <c r="H119" s="16" t="s">
        <v>162</v>
      </c>
      <c r="I119" s="22">
        <v>1000</v>
      </c>
      <c r="J119" s="22">
        <v>10000</v>
      </c>
      <c r="K119" s="22">
        <v>9000</v>
      </c>
      <c r="L119" s="22">
        <v>9500</v>
      </c>
      <c r="M119" s="16" t="s">
        <v>163</v>
      </c>
      <c r="N119" s="16" t="s">
        <v>188</v>
      </c>
    </row>
    <row r="120" spans="1:14" x14ac:dyDescent="0.35">
      <c r="A120" s="17" t="s">
        <v>165</v>
      </c>
      <c r="B120" s="9" t="s">
        <v>36</v>
      </c>
      <c r="C120" s="9">
        <v>10</v>
      </c>
      <c r="D120" s="19">
        <v>44153</v>
      </c>
      <c r="E120" s="10" t="s">
        <v>161</v>
      </c>
      <c r="F120" s="23" t="s">
        <v>111</v>
      </c>
      <c r="G120" s="23" t="s">
        <v>143</v>
      </c>
      <c r="H120" s="23" t="s">
        <v>170</v>
      </c>
      <c r="I120" s="24">
        <v>100</v>
      </c>
      <c r="J120" s="24">
        <v>8000</v>
      </c>
      <c r="K120" s="24">
        <v>8000</v>
      </c>
      <c r="L120" s="24">
        <v>8000</v>
      </c>
      <c r="M120" s="23" t="s">
        <v>163</v>
      </c>
      <c r="N120" s="23" t="s">
        <v>168</v>
      </c>
    </row>
    <row r="121" spans="1:14" x14ac:dyDescent="0.35">
      <c r="A121" s="18" t="s">
        <v>185</v>
      </c>
      <c r="B121" s="12" t="s">
        <v>35</v>
      </c>
      <c r="C121" s="12">
        <v>9</v>
      </c>
      <c r="D121" s="21">
        <v>44153</v>
      </c>
      <c r="E121" s="13" t="s">
        <v>161</v>
      </c>
      <c r="F121" s="16" t="s">
        <v>111</v>
      </c>
      <c r="G121" s="16" t="s">
        <v>141</v>
      </c>
      <c r="H121" s="16" t="s">
        <v>170</v>
      </c>
      <c r="I121" s="16">
        <v>650</v>
      </c>
      <c r="J121" s="22">
        <v>8000</v>
      </c>
      <c r="K121" s="22">
        <v>8000</v>
      </c>
      <c r="L121" s="22">
        <v>8000</v>
      </c>
      <c r="M121" s="16" t="s">
        <v>163</v>
      </c>
      <c r="N121" s="16" t="s">
        <v>186</v>
      </c>
    </row>
    <row r="122" spans="1:14" x14ac:dyDescent="0.35">
      <c r="A122" s="17" t="s">
        <v>185</v>
      </c>
      <c r="B122" s="9" t="s">
        <v>35</v>
      </c>
      <c r="C122" s="9">
        <v>9</v>
      </c>
      <c r="D122" s="19">
        <v>44153</v>
      </c>
      <c r="E122" s="10" t="s">
        <v>161</v>
      </c>
      <c r="F122" s="15" t="s">
        <v>111</v>
      </c>
      <c r="G122" s="15" t="s">
        <v>143</v>
      </c>
      <c r="H122" s="15" t="s">
        <v>162</v>
      </c>
      <c r="I122" s="15">
        <v>380</v>
      </c>
      <c r="J122" s="20">
        <v>15000</v>
      </c>
      <c r="K122" s="20">
        <v>15000</v>
      </c>
      <c r="L122" s="20">
        <v>15000</v>
      </c>
      <c r="M122" s="15" t="s">
        <v>163</v>
      </c>
      <c r="N122" s="15" t="s">
        <v>186</v>
      </c>
    </row>
    <row r="123" spans="1:14" x14ac:dyDescent="0.35">
      <c r="A123" s="18" t="s">
        <v>185</v>
      </c>
      <c r="B123" s="12" t="s">
        <v>35</v>
      </c>
      <c r="C123" s="12">
        <v>9</v>
      </c>
      <c r="D123" s="21">
        <v>44153</v>
      </c>
      <c r="E123" s="13" t="s">
        <v>161</v>
      </c>
      <c r="F123" s="16" t="s">
        <v>111</v>
      </c>
      <c r="G123" s="16" t="s">
        <v>146</v>
      </c>
      <c r="H123" s="16" t="s">
        <v>162</v>
      </c>
      <c r="I123" s="16">
        <v>850</v>
      </c>
      <c r="J123" s="22">
        <v>15000</v>
      </c>
      <c r="K123" s="22">
        <v>15000</v>
      </c>
      <c r="L123" s="22">
        <v>15000</v>
      </c>
      <c r="M123" s="16" t="s">
        <v>163</v>
      </c>
      <c r="N123" s="16" t="s">
        <v>186</v>
      </c>
    </row>
    <row r="124" spans="1:14" x14ac:dyDescent="0.35">
      <c r="A124" s="17" t="s">
        <v>178</v>
      </c>
      <c r="B124" s="9" t="s">
        <v>33</v>
      </c>
      <c r="C124" s="9">
        <v>16</v>
      </c>
      <c r="D124" s="19">
        <v>44153</v>
      </c>
      <c r="E124" s="10" t="s">
        <v>161</v>
      </c>
      <c r="F124" s="15" t="s">
        <v>111</v>
      </c>
      <c r="G124" s="15" t="s">
        <v>141</v>
      </c>
      <c r="H124" s="15" t="s">
        <v>166</v>
      </c>
      <c r="I124" s="15">
        <v>260</v>
      </c>
      <c r="J124" s="20">
        <v>10000</v>
      </c>
      <c r="K124" s="20">
        <v>9500</v>
      </c>
      <c r="L124" s="20">
        <v>9769</v>
      </c>
      <c r="M124" s="15" t="s">
        <v>163</v>
      </c>
      <c r="N124" s="15" t="s">
        <v>169</v>
      </c>
    </row>
    <row r="125" spans="1:14" x14ac:dyDescent="0.35">
      <c r="A125" s="18" t="s">
        <v>178</v>
      </c>
      <c r="B125" s="12" t="s">
        <v>33</v>
      </c>
      <c r="C125" s="12">
        <v>16</v>
      </c>
      <c r="D125" s="21">
        <v>44153</v>
      </c>
      <c r="E125" s="13" t="s">
        <v>161</v>
      </c>
      <c r="F125" s="16" t="s">
        <v>111</v>
      </c>
      <c r="G125" s="16" t="s">
        <v>145</v>
      </c>
      <c r="H125" s="16" t="s">
        <v>162</v>
      </c>
      <c r="I125" s="16">
        <v>310</v>
      </c>
      <c r="J125" s="22">
        <v>8000</v>
      </c>
      <c r="K125" s="22">
        <v>7500</v>
      </c>
      <c r="L125" s="22">
        <v>7726</v>
      </c>
      <c r="M125" s="16" t="s">
        <v>163</v>
      </c>
      <c r="N125" s="16" t="s">
        <v>173</v>
      </c>
    </row>
    <row r="126" spans="1:14" x14ac:dyDescent="0.35">
      <c r="A126" s="17" t="s">
        <v>174</v>
      </c>
      <c r="B126" s="9" t="s">
        <v>40</v>
      </c>
      <c r="C126" s="9">
        <v>13</v>
      </c>
      <c r="D126" s="19">
        <v>44155</v>
      </c>
      <c r="E126" s="10" t="s">
        <v>161</v>
      </c>
      <c r="F126" s="15" t="s">
        <v>111</v>
      </c>
      <c r="G126" s="15" t="s">
        <v>141</v>
      </c>
      <c r="H126" s="15" t="s">
        <v>162</v>
      </c>
      <c r="I126" s="20">
        <v>2550</v>
      </c>
      <c r="J126" s="20">
        <v>11000</v>
      </c>
      <c r="K126" s="20">
        <v>10000</v>
      </c>
      <c r="L126" s="20">
        <v>10490</v>
      </c>
      <c r="M126" s="15" t="s">
        <v>163</v>
      </c>
      <c r="N126" s="15" t="s">
        <v>176</v>
      </c>
    </row>
    <row r="127" spans="1:14" x14ac:dyDescent="0.35">
      <c r="A127" s="18" t="s">
        <v>174</v>
      </c>
      <c r="B127" s="12" t="s">
        <v>40</v>
      </c>
      <c r="C127" s="12">
        <v>13</v>
      </c>
      <c r="D127" s="21">
        <v>44155</v>
      </c>
      <c r="E127" s="13" t="s">
        <v>161</v>
      </c>
      <c r="F127" s="16" t="s">
        <v>111</v>
      </c>
      <c r="G127" s="16" t="s">
        <v>141</v>
      </c>
      <c r="H127" s="16" t="s">
        <v>162</v>
      </c>
      <c r="I127" s="22">
        <v>2550</v>
      </c>
      <c r="J127" s="22">
        <v>10000</v>
      </c>
      <c r="K127" s="22">
        <v>9500</v>
      </c>
      <c r="L127" s="22">
        <v>9755</v>
      </c>
      <c r="M127" s="16" t="s">
        <v>163</v>
      </c>
      <c r="N127" s="16" t="s">
        <v>173</v>
      </c>
    </row>
    <row r="128" spans="1:14" x14ac:dyDescent="0.35">
      <c r="A128" s="17" t="s">
        <v>174</v>
      </c>
      <c r="B128" s="9" t="s">
        <v>40</v>
      </c>
      <c r="C128" s="9">
        <v>13</v>
      </c>
      <c r="D128" s="19">
        <v>44155</v>
      </c>
      <c r="E128" s="10" t="s">
        <v>161</v>
      </c>
      <c r="F128" s="15" t="s">
        <v>111</v>
      </c>
      <c r="G128" s="15" t="s">
        <v>141</v>
      </c>
      <c r="H128" s="15" t="s">
        <v>191</v>
      </c>
      <c r="I128" s="15">
        <v>900</v>
      </c>
      <c r="J128" s="20">
        <v>8000</v>
      </c>
      <c r="K128" s="20">
        <v>8000</v>
      </c>
      <c r="L128" s="20">
        <v>8000</v>
      </c>
      <c r="M128" s="15" t="s">
        <v>163</v>
      </c>
      <c r="N128" s="15" t="s">
        <v>176</v>
      </c>
    </row>
    <row r="129" spans="1:14" x14ac:dyDescent="0.35">
      <c r="A129" s="18" t="s">
        <v>174</v>
      </c>
      <c r="B129" s="12" t="s">
        <v>40</v>
      </c>
      <c r="C129" s="12">
        <v>13</v>
      </c>
      <c r="D129" s="21">
        <v>44155</v>
      </c>
      <c r="E129" s="13" t="s">
        <v>161</v>
      </c>
      <c r="F129" s="16" t="s">
        <v>111</v>
      </c>
      <c r="G129" s="16" t="s">
        <v>142</v>
      </c>
      <c r="H129" s="16" t="s">
        <v>162</v>
      </c>
      <c r="I129" s="22">
        <v>2500</v>
      </c>
      <c r="J129" s="22">
        <v>11000</v>
      </c>
      <c r="K129" s="22">
        <v>10000</v>
      </c>
      <c r="L129" s="22">
        <v>10480</v>
      </c>
      <c r="M129" s="16" t="s">
        <v>163</v>
      </c>
      <c r="N129" s="16" t="s">
        <v>47</v>
      </c>
    </row>
    <row r="130" spans="1:14" x14ac:dyDescent="0.35">
      <c r="A130" s="17" t="s">
        <v>174</v>
      </c>
      <c r="B130" s="9" t="s">
        <v>40</v>
      </c>
      <c r="C130" s="9">
        <v>13</v>
      </c>
      <c r="D130" s="19">
        <v>44155</v>
      </c>
      <c r="E130" s="10" t="s">
        <v>161</v>
      </c>
      <c r="F130" s="15" t="s">
        <v>111</v>
      </c>
      <c r="G130" s="15" t="s">
        <v>149</v>
      </c>
      <c r="H130" s="15" t="s">
        <v>162</v>
      </c>
      <c r="I130" s="20">
        <v>2100</v>
      </c>
      <c r="J130" s="20">
        <v>9500</v>
      </c>
      <c r="K130" s="20">
        <v>9000</v>
      </c>
      <c r="L130" s="20">
        <v>9190</v>
      </c>
      <c r="M130" s="15" t="s">
        <v>163</v>
      </c>
      <c r="N130" s="15" t="s">
        <v>176</v>
      </c>
    </row>
    <row r="131" spans="1:14" x14ac:dyDescent="0.35">
      <c r="A131" s="18" t="s">
        <v>174</v>
      </c>
      <c r="B131" s="12" t="s">
        <v>40</v>
      </c>
      <c r="C131" s="12">
        <v>13</v>
      </c>
      <c r="D131" s="21">
        <v>44155</v>
      </c>
      <c r="E131" s="13" t="s">
        <v>161</v>
      </c>
      <c r="F131" s="16" t="s">
        <v>111</v>
      </c>
      <c r="G131" s="16" t="s">
        <v>148</v>
      </c>
      <c r="H131" s="16" t="s">
        <v>162</v>
      </c>
      <c r="I131" s="22">
        <v>2000</v>
      </c>
      <c r="J131" s="22">
        <v>9000</v>
      </c>
      <c r="K131" s="22">
        <v>8500</v>
      </c>
      <c r="L131" s="22">
        <v>8725</v>
      </c>
      <c r="M131" s="16" t="s">
        <v>163</v>
      </c>
      <c r="N131" s="16" t="s">
        <v>192</v>
      </c>
    </row>
    <row r="132" spans="1:14" x14ac:dyDescent="0.35">
      <c r="A132" s="17" t="s">
        <v>174</v>
      </c>
      <c r="B132" s="9" t="s">
        <v>40</v>
      </c>
      <c r="C132" s="9">
        <v>13</v>
      </c>
      <c r="D132" s="19">
        <v>44155</v>
      </c>
      <c r="E132" s="10" t="s">
        <v>161</v>
      </c>
      <c r="F132" s="15" t="s">
        <v>111</v>
      </c>
      <c r="G132" s="15" t="s">
        <v>145</v>
      </c>
      <c r="H132" s="15" t="s">
        <v>172</v>
      </c>
      <c r="I132" s="20">
        <v>2300</v>
      </c>
      <c r="J132" s="20">
        <v>9000</v>
      </c>
      <c r="K132" s="20">
        <v>8000</v>
      </c>
      <c r="L132" s="20">
        <v>8522</v>
      </c>
      <c r="M132" s="15" t="s">
        <v>163</v>
      </c>
      <c r="N132" s="15" t="s">
        <v>51</v>
      </c>
    </row>
    <row r="133" spans="1:14" x14ac:dyDescent="0.35">
      <c r="A133" s="18" t="s">
        <v>182</v>
      </c>
      <c r="B133" s="12" t="s">
        <v>40</v>
      </c>
      <c r="C133" s="12">
        <v>13</v>
      </c>
      <c r="D133" s="21">
        <v>44155</v>
      </c>
      <c r="E133" s="13" t="s">
        <v>161</v>
      </c>
      <c r="F133" s="16" t="s">
        <v>111</v>
      </c>
      <c r="G133" s="16" t="s">
        <v>141</v>
      </c>
      <c r="H133" s="16" t="s">
        <v>162</v>
      </c>
      <c r="I133" s="16">
        <v>310</v>
      </c>
      <c r="J133" s="22">
        <v>12000</v>
      </c>
      <c r="K133" s="22">
        <v>11000</v>
      </c>
      <c r="L133" s="22">
        <v>11516</v>
      </c>
      <c r="M133" s="16" t="s">
        <v>163</v>
      </c>
      <c r="N133" s="16" t="s">
        <v>176</v>
      </c>
    </row>
    <row r="134" spans="1:14" x14ac:dyDescent="0.35">
      <c r="A134" s="17" t="s">
        <v>182</v>
      </c>
      <c r="B134" s="9" t="s">
        <v>40</v>
      </c>
      <c r="C134" s="9">
        <v>13</v>
      </c>
      <c r="D134" s="19">
        <v>44155</v>
      </c>
      <c r="E134" s="10" t="s">
        <v>161</v>
      </c>
      <c r="F134" s="15" t="s">
        <v>111</v>
      </c>
      <c r="G134" s="15" t="s">
        <v>142</v>
      </c>
      <c r="H134" s="15" t="s">
        <v>162</v>
      </c>
      <c r="I134" s="15">
        <v>330</v>
      </c>
      <c r="J134" s="20">
        <v>12000</v>
      </c>
      <c r="K134" s="20">
        <v>11000</v>
      </c>
      <c r="L134" s="20">
        <v>11545</v>
      </c>
      <c r="M134" s="15" t="s">
        <v>163</v>
      </c>
      <c r="N134" s="15" t="s">
        <v>173</v>
      </c>
    </row>
    <row r="135" spans="1:14" x14ac:dyDescent="0.35">
      <c r="A135" s="18" t="s">
        <v>171</v>
      </c>
      <c r="B135" s="12" t="s">
        <v>32</v>
      </c>
      <c r="C135" s="12">
        <v>7</v>
      </c>
      <c r="D135" s="21">
        <v>44155</v>
      </c>
      <c r="E135" s="13" t="s">
        <v>161</v>
      </c>
      <c r="F135" s="16" t="s">
        <v>111</v>
      </c>
      <c r="G135" s="16" t="s">
        <v>141</v>
      </c>
      <c r="H135" s="16" t="s">
        <v>162</v>
      </c>
      <c r="I135" s="22">
        <v>1200</v>
      </c>
      <c r="J135" s="22">
        <v>9000</v>
      </c>
      <c r="K135" s="22">
        <v>9000</v>
      </c>
      <c r="L135" s="22">
        <v>9000</v>
      </c>
      <c r="M135" s="16" t="s">
        <v>163</v>
      </c>
      <c r="N135" s="16" t="s">
        <v>51</v>
      </c>
    </row>
    <row r="136" spans="1:14" x14ac:dyDescent="0.35">
      <c r="A136" s="17" t="s">
        <v>171</v>
      </c>
      <c r="B136" s="9" t="s">
        <v>32</v>
      </c>
      <c r="C136" s="9">
        <v>7</v>
      </c>
      <c r="D136" s="19">
        <v>44155</v>
      </c>
      <c r="E136" s="10" t="s">
        <v>161</v>
      </c>
      <c r="F136" s="15" t="s">
        <v>111</v>
      </c>
      <c r="G136" s="15" t="s">
        <v>145</v>
      </c>
      <c r="H136" s="15" t="s">
        <v>162</v>
      </c>
      <c r="I136" s="20">
        <v>1200</v>
      </c>
      <c r="J136" s="20">
        <v>9000</v>
      </c>
      <c r="K136" s="20">
        <v>9000</v>
      </c>
      <c r="L136" s="20">
        <v>9000</v>
      </c>
      <c r="M136" s="15" t="s">
        <v>163</v>
      </c>
      <c r="N136" s="15" t="s">
        <v>51</v>
      </c>
    </row>
    <row r="137" spans="1:14" x14ac:dyDescent="0.35">
      <c r="A137" s="18" t="s">
        <v>160</v>
      </c>
      <c r="B137" s="12" t="s">
        <v>30</v>
      </c>
      <c r="C137" s="12">
        <v>5</v>
      </c>
      <c r="D137" s="21">
        <v>44155</v>
      </c>
      <c r="E137" s="13" t="s">
        <v>161</v>
      </c>
      <c r="F137" s="16" t="s">
        <v>111</v>
      </c>
      <c r="G137" s="16" t="s">
        <v>145</v>
      </c>
      <c r="H137" s="16" t="s">
        <v>162</v>
      </c>
      <c r="I137" s="16">
        <v>340</v>
      </c>
      <c r="J137" s="22">
        <v>10000</v>
      </c>
      <c r="K137" s="22">
        <v>9500</v>
      </c>
      <c r="L137" s="22">
        <v>9765</v>
      </c>
      <c r="M137" s="16" t="s">
        <v>163</v>
      </c>
      <c r="N137" s="16" t="s">
        <v>164</v>
      </c>
    </row>
    <row r="138" spans="1:14" x14ac:dyDescent="0.35">
      <c r="A138" s="17" t="s">
        <v>180</v>
      </c>
      <c r="B138" s="9" t="s">
        <v>29</v>
      </c>
      <c r="C138" s="9">
        <v>4</v>
      </c>
      <c r="D138" s="19">
        <v>44155</v>
      </c>
      <c r="E138" s="10" t="s">
        <v>161</v>
      </c>
      <c r="F138" s="15" t="s">
        <v>111</v>
      </c>
      <c r="G138" s="15" t="s">
        <v>142</v>
      </c>
      <c r="H138" s="15" t="s">
        <v>172</v>
      </c>
      <c r="I138" s="20">
        <v>2200</v>
      </c>
      <c r="J138" s="20">
        <v>9000</v>
      </c>
      <c r="K138" s="20">
        <v>8500</v>
      </c>
      <c r="L138" s="20">
        <v>8750</v>
      </c>
      <c r="M138" s="15" t="s">
        <v>163</v>
      </c>
      <c r="N138" s="15" t="s">
        <v>181</v>
      </c>
    </row>
    <row r="139" spans="1:14" x14ac:dyDescent="0.35">
      <c r="A139" s="12" t="s">
        <v>187</v>
      </c>
      <c r="B139" s="12" t="s">
        <v>41</v>
      </c>
      <c r="C139" s="12">
        <v>8</v>
      </c>
      <c r="D139" s="21">
        <v>44155</v>
      </c>
      <c r="E139" s="13" t="s">
        <v>161</v>
      </c>
      <c r="F139" s="16" t="s">
        <v>111</v>
      </c>
      <c r="G139" s="16" t="s">
        <v>141</v>
      </c>
      <c r="H139" s="16" t="s">
        <v>162</v>
      </c>
      <c r="I139" s="22">
        <v>1000</v>
      </c>
      <c r="J139" s="22">
        <v>10000</v>
      </c>
      <c r="K139" s="22">
        <v>9500</v>
      </c>
      <c r="L139" s="22">
        <v>9750</v>
      </c>
      <c r="M139" s="16" t="s">
        <v>163</v>
      </c>
      <c r="N139" s="16" t="s">
        <v>188</v>
      </c>
    </row>
    <row r="140" spans="1:14" x14ac:dyDescent="0.35">
      <c r="A140" s="17" t="s">
        <v>165</v>
      </c>
      <c r="B140" s="9" t="s">
        <v>36</v>
      </c>
      <c r="C140" s="9">
        <v>10</v>
      </c>
      <c r="D140" s="19">
        <v>44155</v>
      </c>
      <c r="E140" s="10" t="s">
        <v>161</v>
      </c>
      <c r="F140" s="15" t="s">
        <v>111</v>
      </c>
      <c r="G140" s="15" t="s">
        <v>143</v>
      </c>
      <c r="H140" s="15" t="s">
        <v>170</v>
      </c>
      <c r="I140" s="15">
        <v>300</v>
      </c>
      <c r="J140" s="20">
        <v>8000</v>
      </c>
      <c r="K140" s="20">
        <v>7500</v>
      </c>
      <c r="L140" s="20">
        <v>7750</v>
      </c>
      <c r="M140" s="15" t="s">
        <v>163</v>
      </c>
      <c r="N140" s="15" t="s">
        <v>168</v>
      </c>
    </row>
    <row r="141" spans="1:14" x14ac:dyDescent="0.35">
      <c r="A141" s="18" t="s">
        <v>165</v>
      </c>
      <c r="B141" s="12" t="s">
        <v>36</v>
      </c>
      <c r="C141" s="12">
        <v>10</v>
      </c>
      <c r="D141" s="21">
        <v>44155</v>
      </c>
      <c r="E141" s="13" t="s">
        <v>161</v>
      </c>
      <c r="F141" s="16" t="s">
        <v>111</v>
      </c>
      <c r="G141" s="16" t="s">
        <v>146</v>
      </c>
      <c r="H141" s="16" t="s">
        <v>162</v>
      </c>
      <c r="I141" s="16">
        <v>300</v>
      </c>
      <c r="J141" s="22">
        <v>18000</v>
      </c>
      <c r="K141" s="22">
        <v>18000</v>
      </c>
      <c r="L141" s="22">
        <v>18000</v>
      </c>
      <c r="M141" s="16" t="s">
        <v>163</v>
      </c>
      <c r="N141" s="16" t="s">
        <v>169</v>
      </c>
    </row>
    <row r="142" spans="1:14" x14ac:dyDescent="0.35">
      <c r="A142" s="17" t="s">
        <v>185</v>
      </c>
      <c r="B142" s="9" t="s">
        <v>35</v>
      </c>
      <c r="C142" s="9">
        <v>9</v>
      </c>
      <c r="D142" s="19">
        <v>44155</v>
      </c>
      <c r="E142" s="10" t="s">
        <v>161</v>
      </c>
      <c r="F142" s="15" t="s">
        <v>111</v>
      </c>
      <c r="G142" s="15" t="s">
        <v>141</v>
      </c>
      <c r="H142" s="15" t="s">
        <v>170</v>
      </c>
      <c r="I142" s="15">
        <v>570</v>
      </c>
      <c r="J142" s="20">
        <v>8000</v>
      </c>
      <c r="K142" s="20">
        <v>7000</v>
      </c>
      <c r="L142" s="20">
        <v>7439</v>
      </c>
      <c r="M142" s="15" t="s">
        <v>163</v>
      </c>
      <c r="N142" s="15" t="s">
        <v>186</v>
      </c>
    </row>
    <row r="143" spans="1:14" x14ac:dyDescent="0.35">
      <c r="A143" s="18" t="s">
        <v>185</v>
      </c>
      <c r="B143" s="12" t="s">
        <v>35</v>
      </c>
      <c r="C143" s="12">
        <v>9</v>
      </c>
      <c r="D143" s="21">
        <v>44155</v>
      </c>
      <c r="E143" s="13" t="s">
        <v>161</v>
      </c>
      <c r="F143" s="16" t="s">
        <v>111</v>
      </c>
      <c r="G143" s="16" t="s">
        <v>141</v>
      </c>
      <c r="H143" s="16" t="s">
        <v>189</v>
      </c>
      <c r="I143" s="16">
        <v>180</v>
      </c>
      <c r="J143" s="22">
        <v>6500</v>
      </c>
      <c r="K143" s="22">
        <v>6500</v>
      </c>
      <c r="L143" s="22">
        <v>6500</v>
      </c>
      <c r="M143" s="16" t="s">
        <v>163</v>
      </c>
      <c r="N143" s="16" t="s">
        <v>186</v>
      </c>
    </row>
    <row r="144" spans="1:14" x14ac:dyDescent="0.35">
      <c r="A144" s="17" t="s">
        <v>185</v>
      </c>
      <c r="B144" s="9" t="s">
        <v>35</v>
      </c>
      <c r="C144" s="9">
        <v>9</v>
      </c>
      <c r="D144" s="19">
        <v>44155</v>
      </c>
      <c r="E144" s="10" t="s">
        <v>161</v>
      </c>
      <c r="F144" s="15" t="s">
        <v>111</v>
      </c>
      <c r="G144" s="15" t="s">
        <v>146</v>
      </c>
      <c r="H144" s="15" t="s">
        <v>162</v>
      </c>
      <c r="I144" s="20">
        <v>1200</v>
      </c>
      <c r="J144" s="20">
        <v>16000</v>
      </c>
      <c r="K144" s="20">
        <v>15000</v>
      </c>
      <c r="L144" s="20">
        <v>15542</v>
      </c>
      <c r="M144" s="15" t="s">
        <v>167</v>
      </c>
      <c r="N144" s="15" t="s">
        <v>186</v>
      </c>
    </row>
    <row r="145" spans="1:14" x14ac:dyDescent="0.35">
      <c r="A145" s="18" t="s">
        <v>178</v>
      </c>
      <c r="B145" s="12" t="s">
        <v>33</v>
      </c>
      <c r="C145" s="12">
        <v>16</v>
      </c>
      <c r="D145" s="21">
        <v>44155</v>
      </c>
      <c r="E145" s="13" t="s">
        <v>161</v>
      </c>
      <c r="F145" s="25" t="s">
        <v>111</v>
      </c>
      <c r="G145" s="25" t="s">
        <v>141</v>
      </c>
      <c r="H145" s="25" t="s">
        <v>162</v>
      </c>
      <c r="I145" s="26">
        <v>260</v>
      </c>
      <c r="J145" s="26">
        <v>9000</v>
      </c>
      <c r="K145" s="26">
        <v>8000</v>
      </c>
      <c r="L145" s="26">
        <v>8615</v>
      </c>
      <c r="M145" s="25" t="s">
        <v>163</v>
      </c>
      <c r="N145" s="25" t="s">
        <v>173</v>
      </c>
    </row>
    <row r="146" spans="1:14" x14ac:dyDescent="0.35">
      <c r="A146" s="17" t="s">
        <v>174</v>
      </c>
      <c r="B146" s="9" t="s">
        <v>40</v>
      </c>
      <c r="C146" s="9">
        <v>13</v>
      </c>
      <c r="D146" s="19">
        <v>44158</v>
      </c>
      <c r="E146" s="10" t="s">
        <v>161</v>
      </c>
      <c r="F146" s="15" t="s">
        <v>111</v>
      </c>
      <c r="G146" s="15" t="s">
        <v>141</v>
      </c>
      <c r="H146" s="15" t="s">
        <v>166</v>
      </c>
      <c r="I146" s="20">
        <v>1400</v>
      </c>
      <c r="J146" s="20">
        <v>11000</v>
      </c>
      <c r="K146" s="20">
        <v>10000</v>
      </c>
      <c r="L146" s="20">
        <v>10571</v>
      </c>
      <c r="M146" s="15" t="s">
        <v>167</v>
      </c>
      <c r="N146" s="15" t="s">
        <v>169</v>
      </c>
    </row>
    <row r="147" spans="1:14" x14ac:dyDescent="0.35">
      <c r="A147" s="18" t="s">
        <v>174</v>
      </c>
      <c r="B147" s="12" t="s">
        <v>40</v>
      </c>
      <c r="C147" s="12">
        <v>13</v>
      </c>
      <c r="D147" s="21">
        <v>44158</v>
      </c>
      <c r="E147" s="13" t="s">
        <v>161</v>
      </c>
      <c r="F147" s="16" t="s">
        <v>111</v>
      </c>
      <c r="G147" s="16" t="s">
        <v>141</v>
      </c>
      <c r="H147" s="16" t="s">
        <v>162</v>
      </c>
      <c r="I147" s="22">
        <v>1400</v>
      </c>
      <c r="J147" s="22">
        <v>11500</v>
      </c>
      <c r="K147" s="22">
        <v>11000</v>
      </c>
      <c r="L147" s="22">
        <v>11286</v>
      </c>
      <c r="M147" s="16" t="s">
        <v>163</v>
      </c>
      <c r="N147" s="16" t="s">
        <v>193</v>
      </c>
    </row>
    <row r="148" spans="1:14" x14ac:dyDescent="0.35">
      <c r="A148" s="17" t="s">
        <v>174</v>
      </c>
      <c r="B148" s="9" t="s">
        <v>40</v>
      </c>
      <c r="C148" s="9">
        <v>13</v>
      </c>
      <c r="D148" s="19">
        <v>44158</v>
      </c>
      <c r="E148" s="10" t="s">
        <v>161</v>
      </c>
      <c r="F148" s="15" t="s">
        <v>111</v>
      </c>
      <c r="G148" s="15" t="s">
        <v>142</v>
      </c>
      <c r="H148" s="15" t="s">
        <v>162</v>
      </c>
      <c r="I148" s="20">
        <v>1300</v>
      </c>
      <c r="J148" s="20">
        <v>11000</v>
      </c>
      <c r="K148" s="20">
        <v>10500</v>
      </c>
      <c r="L148" s="20">
        <v>10731</v>
      </c>
      <c r="M148" s="15" t="s">
        <v>163</v>
      </c>
      <c r="N148" s="15" t="s">
        <v>193</v>
      </c>
    </row>
    <row r="149" spans="1:14" x14ac:dyDescent="0.35">
      <c r="A149" s="18" t="s">
        <v>174</v>
      </c>
      <c r="B149" s="12" t="s">
        <v>40</v>
      </c>
      <c r="C149" s="12">
        <v>13</v>
      </c>
      <c r="D149" s="21">
        <v>44158</v>
      </c>
      <c r="E149" s="13" t="s">
        <v>161</v>
      </c>
      <c r="F149" s="16" t="s">
        <v>111</v>
      </c>
      <c r="G149" s="16" t="s">
        <v>148</v>
      </c>
      <c r="H149" s="16" t="s">
        <v>162</v>
      </c>
      <c r="I149" s="22">
        <v>1200</v>
      </c>
      <c r="J149" s="22">
        <v>10000</v>
      </c>
      <c r="K149" s="22">
        <v>9500</v>
      </c>
      <c r="L149" s="22">
        <v>9708</v>
      </c>
      <c r="M149" s="16" t="s">
        <v>163</v>
      </c>
      <c r="N149" s="16" t="s">
        <v>193</v>
      </c>
    </row>
    <row r="150" spans="1:14" x14ac:dyDescent="0.35">
      <c r="A150" s="17" t="s">
        <v>174</v>
      </c>
      <c r="B150" s="9" t="s">
        <v>40</v>
      </c>
      <c r="C150" s="9">
        <v>13</v>
      </c>
      <c r="D150" s="19">
        <v>44158</v>
      </c>
      <c r="E150" s="10" t="s">
        <v>161</v>
      </c>
      <c r="F150" s="15" t="s">
        <v>111</v>
      </c>
      <c r="G150" s="15" t="s">
        <v>148</v>
      </c>
      <c r="H150" s="15" t="s">
        <v>162</v>
      </c>
      <c r="I150" s="20">
        <v>1300</v>
      </c>
      <c r="J150" s="20">
        <v>10000</v>
      </c>
      <c r="K150" s="20">
        <v>9500</v>
      </c>
      <c r="L150" s="20">
        <v>9808</v>
      </c>
      <c r="M150" s="15" t="s">
        <v>163</v>
      </c>
      <c r="N150" s="15" t="s">
        <v>190</v>
      </c>
    </row>
    <row r="151" spans="1:14" x14ac:dyDescent="0.35">
      <c r="A151" s="18" t="s">
        <v>174</v>
      </c>
      <c r="B151" s="12" t="s">
        <v>40</v>
      </c>
      <c r="C151" s="12">
        <v>13</v>
      </c>
      <c r="D151" s="21">
        <v>44158</v>
      </c>
      <c r="E151" s="13" t="s">
        <v>161</v>
      </c>
      <c r="F151" s="16" t="s">
        <v>111</v>
      </c>
      <c r="G151" s="16" t="s">
        <v>145</v>
      </c>
      <c r="H151" s="16" t="s">
        <v>162</v>
      </c>
      <c r="I151" s="22">
        <v>1400</v>
      </c>
      <c r="J151" s="22">
        <v>10000</v>
      </c>
      <c r="K151" s="22">
        <v>9500</v>
      </c>
      <c r="L151" s="22">
        <v>9714</v>
      </c>
      <c r="M151" s="16" t="s">
        <v>163</v>
      </c>
      <c r="N151" s="16" t="s">
        <v>193</v>
      </c>
    </row>
    <row r="152" spans="1:14" x14ac:dyDescent="0.35">
      <c r="A152" s="17" t="s">
        <v>182</v>
      </c>
      <c r="B152" s="9" t="s">
        <v>40</v>
      </c>
      <c r="C152" s="9">
        <v>13</v>
      </c>
      <c r="D152" s="19">
        <v>44158</v>
      </c>
      <c r="E152" s="10" t="s">
        <v>161</v>
      </c>
      <c r="F152" s="15" t="s">
        <v>111</v>
      </c>
      <c r="G152" s="15" t="s">
        <v>142</v>
      </c>
      <c r="H152" s="15" t="s">
        <v>162</v>
      </c>
      <c r="I152" s="15">
        <v>250</v>
      </c>
      <c r="J152" s="20">
        <v>11000</v>
      </c>
      <c r="K152" s="20">
        <v>11000</v>
      </c>
      <c r="L152" s="20">
        <v>11000</v>
      </c>
      <c r="M152" s="15" t="s">
        <v>163</v>
      </c>
      <c r="N152" s="15" t="s">
        <v>177</v>
      </c>
    </row>
    <row r="153" spans="1:14" x14ac:dyDescent="0.35">
      <c r="A153" s="18" t="s">
        <v>182</v>
      </c>
      <c r="B153" s="12" t="s">
        <v>40</v>
      </c>
      <c r="C153" s="12">
        <v>13</v>
      </c>
      <c r="D153" s="21">
        <v>44158</v>
      </c>
      <c r="E153" s="13" t="s">
        <v>161</v>
      </c>
      <c r="F153" s="16" t="s">
        <v>111</v>
      </c>
      <c r="G153" s="16" t="s">
        <v>147</v>
      </c>
      <c r="H153" s="16" t="s">
        <v>162</v>
      </c>
      <c r="I153" s="16">
        <v>200</v>
      </c>
      <c r="J153" s="22">
        <v>11000</v>
      </c>
      <c r="K153" s="22">
        <v>11000</v>
      </c>
      <c r="L153" s="22">
        <v>11000</v>
      </c>
      <c r="M153" s="16" t="s">
        <v>163</v>
      </c>
      <c r="N153" s="16" t="s">
        <v>173</v>
      </c>
    </row>
    <row r="154" spans="1:14" x14ac:dyDescent="0.35">
      <c r="A154" s="17" t="s">
        <v>171</v>
      </c>
      <c r="B154" s="9" t="s">
        <v>32</v>
      </c>
      <c r="C154" s="9">
        <v>7</v>
      </c>
      <c r="D154" s="19">
        <v>44158</v>
      </c>
      <c r="E154" s="10" t="s">
        <v>161</v>
      </c>
      <c r="F154" s="15" t="s">
        <v>111</v>
      </c>
      <c r="G154" s="15" t="s">
        <v>141</v>
      </c>
      <c r="H154" s="15" t="s">
        <v>162</v>
      </c>
      <c r="I154" s="15">
        <v>800</v>
      </c>
      <c r="J154" s="20">
        <v>9000</v>
      </c>
      <c r="K154" s="20">
        <v>9000</v>
      </c>
      <c r="L154" s="20">
        <v>9000</v>
      </c>
      <c r="M154" s="15" t="s">
        <v>163</v>
      </c>
      <c r="N154" s="15" t="s">
        <v>51</v>
      </c>
    </row>
    <row r="155" spans="1:14" x14ac:dyDescent="0.35">
      <c r="A155" s="18" t="s">
        <v>160</v>
      </c>
      <c r="B155" s="12" t="s">
        <v>30</v>
      </c>
      <c r="C155" s="12">
        <v>5</v>
      </c>
      <c r="D155" s="21">
        <v>44158</v>
      </c>
      <c r="E155" s="13" t="s">
        <v>161</v>
      </c>
      <c r="F155" s="16" t="s">
        <v>111</v>
      </c>
      <c r="G155" s="16" t="s">
        <v>145</v>
      </c>
      <c r="H155" s="16" t="s">
        <v>162</v>
      </c>
      <c r="I155" s="16">
        <v>370</v>
      </c>
      <c r="J155" s="22">
        <v>9500</v>
      </c>
      <c r="K155" s="22">
        <v>9000</v>
      </c>
      <c r="L155" s="22">
        <v>9257</v>
      </c>
      <c r="M155" s="16" t="s">
        <v>163</v>
      </c>
      <c r="N155" s="16" t="s">
        <v>164</v>
      </c>
    </row>
    <row r="156" spans="1:14" x14ac:dyDescent="0.35">
      <c r="A156" s="17" t="s">
        <v>180</v>
      </c>
      <c r="B156" s="9" t="s">
        <v>29</v>
      </c>
      <c r="C156" s="9">
        <v>4</v>
      </c>
      <c r="D156" s="19">
        <v>44158</v>
      </c>
      <c r="E156" s="10" t="s">
        <v>161</v>
      </c>
      <c r="F156" s="15" t="s">
        <v>111</v>
      </c>
      <c r="G156" s="15" t="s">
        <v>142</v>
      </c>
      <c r="H156" s="15" t="s">
        <v>172</v>
      </c>
      <c r="I156" s="20">
        <v>2400</v>
      </c>
      <c r="J156" s="20">
        <v>9000</v>
      </c>
      <c r="K156" s="20">
        <v>8500</v>
      </c>
      <c r="L156" s="20">
        <v>8750</v>
      </c>
      <c r="M156" s="15" t="s">
        <v>163</v>
      </c>
      <c r="N156" s="15" t="s">
        <v>181</v>
      </c>
    </row>
    <row r="157" spans="1:14" x14ac:dyDescent="0.35">
      <c r="A157" s="18" t="s">
        <v>165</v>
      </c>
      <c r="B157" s="12" t="s">
        <v>36</v>
      </c>
      <c r="C157" s="12">
        <v>10</v>
      </c>
      <c r="D157" s="21">
        <v>44158</v>
      </c>
      <c r="E157" s="13" t="s">
        <v>161</v>
      </c>
      <c r="F157" s="16" t="s">
        <v>111</v>
      </c>
      <c r="G157" s="16" t="s">
        <v>143</v>
      </c>
      <c r="H157" s="16" t="s">
        <v>170</v>
      </c>
      <c r="I157" s="16">
        <v>80</v>
      </c>
      <c r="J157" s="22">
        <v>8000</v>
      </c>
      <c r="K157" s="22">
        <v>8000</v>
      </c>
      <c r="L157" s="22">
        <v>8000</v>
      </c>
      <c r="M157" s="16" t="s">
        <v>163</v>
      </c>
      <c r="N157" s="16" t="s">
        <v>168</v>
      </c>
    </row>
    <row r="158" spans="1:14" x14ac:dyDescent="0.35">
      <c r="A158" s="17" t="s">
        <v>165</v>
      </c>
      <c r="B158" s="9" t="s">
        <v>36</v>
      </c>
      <c r="C158" s="9">
        <v>10</v>
      </c>
      <c r="D158" s="19">
        <v>44158</v>
      </c>
      <c r="E158" s="10" t="s">
        <v>161</v>
      </c>
      <c r="F158" s="15" t="s">
        <v>111</v>
      </c>
      <c r="G158" s="15" t="s">
        <v>146</v>
      </c>
      <c r="H158" s="15" t="s">
        <v>162</v>
      </c>
      <c r="I158" s="15">
        <v>150</v>
      </c>
      <c r="J158" s="20">
        <v>18000</v>
      </c>
      <c r="K158" s="20">
        <v>18000</v>
      </c>
      <c r="L158" s="20">
        <v>18000</v>
      </c>
      <c r="M158" s="15" t="s">
        <v>163</v>
      </c>
      <c r="N158" s="15" t="s">
        <v>169</v>
      </c>
    </row>
    <row r="159" spans="1:14" x14ac:dyDescent="0.35">
      <c r="A159" s="18" t="s">
        <v>185</v>
      </c>
      <c r="B159" s="12" t="s">
        <v>35</v>
      </c>
      <c r="C159" s="12">
        <v>9</v>
      </c>
      <c r="D159" s="21">
        <v>44158</v>
      </c>
      <c r="E159" s="13" t="s">
        <v>161</v>
      </c>
      <c r="F159" s="16" t="s">
        <v>111</v>
      </c>
      <c r="G159" s="16" t="s">
        <v>141</v>
      </c>
      <c r="H159" s="16" t="s">
        <v>170</v>
      </c>
      <c r="I159" s="16">
        <v>300</v>
      </c>
      <c r="J159" s="22">
        <v>8000</v>
      </c>
      <c r="K159" s="22">
        <v>8000</v>
      </c>
      <c r="L159" s="22">
        <v>8000</v>
      </c>
      <c r="M159" s="16" t="s">
        <v>167</v>
      </c>
      <c r="N159" s="16" t="s">
        <v>186</v>
      </c>
    </row>
    <row r="160" spans="1:14" x14ac:dyDescent="0.35">
      <c r="A160" s="17" t="s">
        <v>185</v>
      </c>
      <c r="B160" s="9" t="s">
        <v>35</v>
      </c>
      <c r="C160" s="9">
        <v>9</v>
      </c>
      <c r="D160" s="19">
        <v>44158</v>
      </c>
      <c r="E160" s="10" t="s">
        <v>161</v>
      </c>
      <c r="F160" s="15" t="s">
        <v>111</v>
      </c>
      <c r="G160" s="15" t="s">
        <v>141</v>
      </c>
      <c r="H160" s="15" t="s">
        <v>189</v>
      </c>
      <c r="I160" s="15">
        <v>80</v>
      </c>
      <c r="J160" s="20">
        <v>5000</v>
      </c>
      <c r="K160" s="20">
        <v>5000</v>
      </c>
      <c r="L160" s="20">
        <v>5000</v>
      </c>
      <c r="M160" s="15" t="s">
        <v>167</v>
      </c>
      <c r="N160" s="15" t="s">
        <v>186</v>
      </c>
    </row>
    <row r="161" spans="1:14" x14ac:dyDescent="0.35">
      <c r="A161" s="18" t="s">
        <v>185</v>
      </c>
      <c r="B161" s="12" t="s">
        <v>35</v>
      </c>
      <c r="C161" s="12">
        <v>9</v>
      </c>
      <c r="D161" s="21">
        <v>44158</v>
      </c>
      <c r="E161" s="13" t="s">
        <v>161</v>
      </c>
      <c r="F161" s="16" t="s">
        <v>111</v>
      </c>
      <c r="G161" s="16" t="s">
        <v>143</v>
      </c>
      <c r="H161" s="16" t="s">
        <v>162</v>
      </c>
      <c r="I161" s="16">
        <v>300</v>
      </c>
      <c r="J161" s="22">
        <v>15000</v>
      </c>
      <c r="K161" s="22">
        <v>14000</v>
      </c>
      <c r="L161" s="22">
        <v>14667</v>
      </c>
      <c r="M161" s="16" t="s">
        <v>163</v>
      </c>
      <c r="N161" s="16" t="s">
        <v>186</v>
      </c>
    </row>
    <row r="162" spans="1:14" x14ac:dyDescent="0.35">
      <c r="A162" s="17" t="s">
        <v>185</v>
      </c>
      <c r="B162" s="9" t="s">
        <v>35</v>
      </c>
      <c r="C162" s="9">
        <v>9</v>
      </c>
      <c r="D162" s="19">
        <v>44158</v>
      </c>
      <c r="E162" s="10" t="s">
        <v>161</v>
      </c>
      <c r="F162" s="15" t="s">
        <v>111</v>
      </c>
      <c r="G162" s="15" t="s">
        <v>146</v>
      </c>
      <c r="H162" s="15" t="s">
        <v>162</v>
      </c>
      <c r="I162" s="15">
        <v>500</v>
      </c>
      <c r="J162" s="20">
        <v>15000</v>
      </c>
      <c r="K162" s="20">
        <v>14000</v>
      </c>
      <c r="L162" s="20">
        <v>14400</v>
      </c>
      <c r="M162" s="15" t="s">
        <v>163</v>
      </c>
      <c r="N162" s="15" t="s">
        <v>186</v>
      </c>
    </row>
    <row r="163" spans="1:14" x14ac:dyDescent="0.35">
      <c r="A163" s="18" t="s">
        <v>185</v>
      </c>
      <c r="B163" s="12" t="s">
        <v>35</v>
      </c>
      <c r="C163" s="12">
        <v>9</v>
      </c>
      <c r="D163" s="21">
        <v>44158</v>
      </c>
      <c r="E163" s="13" t="s">
        <v>161</v>
      </c>
      <c r="F163" s="16" t="s">
        <v>111</v>
      </c>
      <c r="G163" s="16" t="s">
        <v>146</v>
      </c>
      <c r="H163" s="16" t="s">
        <v>191</v>
      </c>
      <c r="I163" s="16">
        <v>80</v>
      </c>
      <c r="J163" s="22">
        <v>12000</v>
      </c>
      <c r="K163" s="22">
        <v>12000</v>
      </c>
      <c r="L163" s="22">
        <v>12000</v>
      </c>
      <c r="M163" s="16" t="s">
        <v>163</v>
      </c>
      <c r="N163" s="16" t="s">
        <v>186</v>
      </c>
    </row>
    <row r="164" spans="1:14" x14ac:dyDescent="0.35">
      <c r="A164" s="17" t="s">
        <v>178</v>
      </c>
      <c r="B164" s="9" t="s">
        <v>33</v>
      </c>
      <c r="C164" s="9">
        <v>16</v>
      </c>
      <c r="D164" s="19">
        <v>44158</v>
      </c>
      <c r="E164" s="10" t="s">
        <v>161</v>
      </c>
      <c r="F164" s="15" t="s">
        <v>111</v>
      </c>
      <c r="G164" s="15" t="s">
        <v>141</v>
      </c>
      <c r="H164" s="15" t="s">
        <v>162</v>
      </c>
      <c r="I164" s="15">
        <v>240</v>
      </c>
      <c r="J164" s="20">
        <v>9000</v>
      </c>
      <c r="K164" s="20">
        <v>8500</v>
      </c>
      <c r="L164" s="20">
        <v>8708</v>
      </c>
      <c r="M164" s="15" t="s">
        <v>163</v>
      </c>
      <c r="N164" s="15" t="s">
        <v>173</v>
      </c>
    </row>
    <row r="165" spans="1:14" x14ac:dyDescent="0.35">
      <c r="A165" s="18" t="s">
        <v>174</v>
      </c>
      <c r="B165" s="12" t="s">
        <v>40</v>
      </c>
      <c r="C165" s="12">
        <v>13</v>
      </c>
      <c r="D165" s="21">
        <v>44175</v>
      </c>
      <c r="E165" s="13" t="s">
        <v>161</v>
      </c>
      <c r="F165" s="16" t="s">
        <v>111</v>
      </c>
      <c r="G165" s="16" t="s">
        <v>141</v>
      </c>
      <c r="H165" s="16" t="s">
        <v>162</v>
      </c>
      <c r="I165" s="22">
        <v>4450</v>
      </c>
      <c r="J165" s="22">
        <v>11000</v>
      </c>
      <c r="K165" s="22">
        <v>9000</v>
      </c>
      <c r="L165" s="22">
        <v>9966</v>
      </c>
      <c r="M165" s="16" t="s">
        <v>163</v>
      </c>
      <c r="N165" s="16" t="s">
        <v>176</v>
      </c>
    </row>
    <row r="166" spans="1:14" x14ac:dyDescent="0.35">
      <c r="A166" s="17" t="s">
        <v>174</v>
      </c>
      <c r="B166" s="9" t="s">
        <v>40</v>
      </c>
      <c r="C166" s="9">
        <v>13</v>
      </c>
      <c r="D166" s="19">
        <v>44175</v>
      </c>
      <c r="E166" s="10" t="s">
        <v>161</v>
      </c>
      <c r="F166" s="15" t="s">
        <v>111</v>
      </c>
      <c r="G166" s="15" t="s">
        <v>141</v>
      </c>
      <c r="H166" s="15" t="s">
        <v>162</v>
      </c>
      <c r="I166" s="20">
        <v>1700</v>
      </c>
      <c r="J166" s="20">
        <v>10000</v>
      </c>
      <c r="K166" s="20">
        <v>9500</v>
      </c>
      <c r="L166" s="20">
        <v>9765</v>
      </c>
      <c r="M166" s="15" t="s">
        <v>163</v>
      </c>
      <c r="N166" s="15" t="s">
        <v>173</v>
      </c>
    </row>
    <row r="167" spans="1:14" x14ac:dyDescent="0.35">
      <c r="A167" s="18" t="s">
        <v>174</v>
      </c>
      <c r="B167" s="12" t="s">
        <v>40</v>
      </c>
      <c r="C167" s="12">
        <v>13</v>
      </c>
      <c r="D167" s="21">
        <v>44175</v>
      </c>
      <c r="E167" s="13" t="s">
        <v>161</v>
      </c>
      <c r="F167" s="16" t="s">
        <v>111</v>
      </c>
      <c r="G167" s="16" t="s">
        <v>141</v>
      </c>
      <c r="H167" s="16" t="s">
        <v>162</v>
      </c>
      <c r="I167" s="22">
        <v>2300</v>
      </c>
      <c r="J167" s="22">
        <v>10000</v>
      </c>
      <c r="K167" s="22">
        <v>9000</v>
      </c>
      <c r="L167" s="22">
        <v>9478</v>
      </c>
      <c r="M167" s="16" t="s">
        <v>163</v>
      </c>
      <c r="N167" s="16" t="s">
        <v>51</v>
      </c>
    </row>
    <row r="168" spans="1:14" x14ac:dyDescent="0.35">
      <c r="A168" s="17" t="s">
        <v>174</v>
      </c>
      <c r="B168" s="9" t="s">
        <v>40</v>
      </c>
      <c r="C168" s="9">
        <v>13</v>
      </c>
      <c r="D168" s="19">
        <v>44175</v>
      </c>
      <c r="E168" s="10" t="s">
        <v>161</v>
      </c>
      <c r="F168" s="15" t="s">
        <v>111</v>
      </c>
      <c r="G168" s="15" t="s">
        <v>148</v>
      </c>
      <c r="H168" s="15" t="s">
        <v>162</v>
      </c>
      <c r="I168" s="20">
        <v>1700</v>
      </c>
      <c r="J168" s="20">
        <v>10000</v>
      </c>
      <c r="K168" s="20">
        <v>9000</v>
      </c>
      <c r="L168" s="20">
        <v>9529</v>
      </c>
      <c r="M168" s="15" t="s">
        <v>163</v>
      </c>
      <c r="N168" s="15" t="s">
        <v>173</v>
      </c>
    </row>
    <row r="169" spans="1:14" x14ac:dyDescent="0.35">
      <c r="A169" s="18" t="s">
        <v>174</v>
      </c>
      <c r="B169" s="12" t="s">
        <v>40</v>
      </c>
      <c r="C169" s="12">
        <v>13</v>
      </c>
      <c r="D169" s="21">
        <v>44175</v>
      </c>
      <c r="E169" s="13" t="s">
        <v>161</v>
      </c>
      <c r="F169" s="16" t="s">
        <v>111</v>
      </c>
      <c r="G169" s="16" t="s">
        <v>145</v>
      </c>
      <c r="H169" s="16" t="s">
        <v>162</v>
      </c>
      <c r="I169" s="22">
        <v>1900</v>
      </c>
      <c r="J169" s="22">
        <v>9500</v>
      </c>
      <c r="K169" s="22">
        <v>9000</v>
      </c>
      <c r="L169" s="22">
        <v>9263</v>
      </c>
      <c r="M169" s="16" t="s">
        <v>163</v>
      </c>
      <c r="N169" s="16" t="s">
        <v>51</v>
      </c>
    </row>
    <row r="170" spans="1:14" x14ac:dyDescent="0.35">
      <c r="A170" s="17" t="s">
        <v>182</v>
      </c>
      <c r="B170" s="9" t="s">
        <v>40</v>
      </c>
      <c r="C170" s="9">
        <v>13</v>
      </c>
      <c r="D170" s="19">
        <v>44175</v>
      </c>
      <c r="E170" s="10" t="s">
        <v>161</v>
      </c>
      <c r="F170" s="15" t="s">
        <v>111</v>
      </c>
      <c r="G170" s="15" t="s">
        <v>141</v>
      </c>
      <c r="H170" s="15" t="s">
        <v>184</v>
      </c>
      <c r="I170" s="15">
        <v>350</v>
      </c>
      <c r="J170" s="20">
        <v>12000</v>
      </c>
      <c r="K170" s="20">
        <v>11000</v>
      </c>
      <c r="L170" s="20">
        <v>11500</v>
      </c>
      <c r="M170" s="15" t="s">
        <v>167</v>
      </c>
      <c r="N170" s="15" t="s">
        <v>176</v>
      </c>
    </row>
    <row r="171" spans="1:14" x14ac:dyDescent="0.35">
      <c r="A171" s="18" t="s">
        <v>182</v>
      </c>
      <c r="B171" s="12" t="s">
        <v>40</v>
      </c>
      <c r="C171" s="12">
        <v>13</v>
      </c>
      <c r="D171" s="21">
        <v>44175</v>
      </c>
      <c r="E171" s="13" t="s">
        <v>161</v>
      </c>
      <c r="F171" s="16" t="s">
        <v>111</v>
      </c>
      <c r="G171" s="16" t="s">
        <v>141</v>
      </c>
      <c r="H171" s="16" t="s">
        <v>162</v>
      </c>
      <c r="I171" s="16">
        <v>430</v>
      </c>
      <c r="J171" s="22">
        <v>10000</v>
      </c>
      <c r="K171" s="22">
        <v>10000</v>
      </c>
      <c r="L171" s="22">
        <v>10000</v>
      </c>
      <c r="M171" s="16" t="s">
        <v>163</v>
      </c>
      <c r="N171" s="16" t="s">
        <v>176</v>
      </c>
    </row>
    <row r="172" spans="1:14" x14ac:dyDescent="0.35">
      <c r="A172" s="17" t="s">
        <v>182</v>
      </c>
      <c r="B172" s="9" t="s">
        <v>40</v>
      </c>
      <c r="C172" s="9">
        <v>13</v>
      </c>
      <c r="D172" s="19">
        <v>44175</v>
      </c>
      <c r="E172" s="10" t="s">
        <v>161</v>
      </c>
      <c r="F172" s="15" t="s">
        <v>111</v>
      </c>
      <c r="G172" s="15" t="s">
        <v>142</v>
      </c>
      <c r="H172" s="15" t="s">
        <v>184</v>
      </c>
      <c r="I172" s="15">
        <v>250</v>
      </c>
      <c r="J172" s="20">
        <v>11000</v>
      </c>
      <c r="K172" s="20">
        <v>11000</v>
      </c>
      <c r="L172" s="20">
        <v>11000</v>
      </c>
      <c r="M172" s="15" t="s">
        <v>167</v>
      </c>
      <c r="N172" s="15" t="s">
        <v>173</v>
      </c>
    </row>
    <row r="173" spans="1:14" x14ac:dyDescent="0.35">
      <c r="A173" s="18" t="s">
        <v>171</v>
      </c>
      <c r="B173" s="12" t="s">
        <v>32</v>
      </c>
      <c r="C173" s="12">
        <v>7</v>
      </c>
      <c r="D173" s="21">
        <v>44175</v>
      </c>
      <c r="E173" s="13" t="s">
        <v>161</v>
      </c>
      <c r="F173" s="16" t="s">
        <v>111</v>
      </c>
      <c r="G173" s="16" t="s">
        <v>141</v>
      </c>
      <c r="H173" s="16" t="s">
        <v>162</v>
      </c>
      <c r="I173" s="16">
        <v>800</v>
      </c>
      <c r="J173" s="22">
        <v>9000</v>
      </c>
      <c r="K173" s="22">
        <v>9000</v>
      </c>
      <c r="L173" s="22">
        <v>9000</v>
      </c>
      <c r="M173" s="16" t="s">
        <v>163</v>
      </c>
      <c r="N173" s="16" t="s">
        <v>51</v>
      </c>
    </row>
    <row r="174" spans="1:14" x14ac:dyDescent="0.35">
      <c r="A174" s="17" t="s">
        <v>160</v>
      </c>
      <c r="B174" s="9" t="s">
        <v>30</v>
      </c>
      <c r="C174" s="9">
        <v>5</v>
      </c>
      <c r="D174" s="19">
        <v>44175</v>
      </c>
      <c r="E174" s="10" t="s">
        <v>161</v>
      </c>
      <c r="F174" s="27" t="s">
        <v>111</v>
      </c>
      <c r="G174" s="27" t="s">
        <v>145</v>
      </c>
      <c r="H174" s="28" t="s">
        <v>162</v>
      </c>
      <c r="I174" s="29">
        <v>340</v>
      </c>
      <c r="J174" s="29">
        <v>10000</v>
      </c>
      <c r="K174" s="29">
        <v>9000</v>
      </c>
      <c r="L174" s="29">
        <v>9471</v>
      </c>
      <c r="M174" s="27" t="s">
        <v>163</v>
      </c>
      <c r="N174" s="27" t="s">
        <v>164</v>
      </c>
    </row>
    <row r="175" spans="1:14" x14ac:dyDescent="0.35">
      <c r="A175" s="18" t="s">
        <v>165</v>
      </c>
      <c r="B175" s="12" t="s">
        <v>36</v>
      </c>
      <c r="C175" s="12">
        <v>10</v>
      </c>
      <c r="D175" s="21">
        <v>44175</v>
      </c>
      <c r="E175" s="13" t="s">
        <v>161</v>
      </c>
      <c r="F175" s="16" t="s">
        <v>111</v>
      </c>
      <c r="G175" s="16" t="s">
        <v>148</v>
      </c>
      <c r="H175" s="16" t="s">
        <v>162</v>
      </c>
      <c r="I175" s="16">
        <v>150</v>
      </c>
      <c r="J175" s="16">
        <v>13000</v>
      </c>
      <c r="K175" s="16">
        <v>13000</v>
      </c>
      <c r="L175" s="16">
        <v>13000</v>
      </c>
      <c r="M175" s="16" t="s">
        <v>163</v>
      </c>
      <c r="N175" s="16" t="s">
        <v>169</v>
      </c>
    </row>
    <row r="176" spans="1:14" x14ac:dyDescent="0.35">
      <c r="A176" s="17" t="s">
        <v>185</v>
      </c>
      <c r="B176" s="9" t="s">
        <v>35</v>
      </c>
      <c r="C176" s="9">
        <v>9</v>
      </c>
      <c r="D176" s="19">
        <v>44175</v>
      </c>
      <c r="E176" s="10" t="s">
        <v>161</v>
      </c>
      <c r="F176" s="15" t="s">
        <v>111</v>
      </c>
      <c r="G176" s="15" t="s">
        <v>143</v>
      </c>
      <c r="H176" s="15" t="s">
        <v>162</v>
      </c>
      <c r="I176" s="15">
        <v>2600</v>
      </c>
      <c r="J176" s="15">
        <v>11000</v>
      </c>
      <c r="K176" s="15">
        <v>10000</v>
      </c>
      <c r="L176" s="15">
        <v>10462</v>
      </c>
      <c r="M176" s="15" t="s">
        <v>163</v>
      </c>
      <c r="N176" s="15" t="s">
        <v>169</v>
      </c>
    </row>
    <row r="177" spans="1:14" x14ac:dyDescent="0.35">
      <c r="A177" s="18" t="s">
        <v>178</v>
      </c>
      <c r="B177" s="12" t="s">
        <v>33</v>
      </c>
      <c r="C177" s="12">
        <v>16</v>
      </c>
      <c r="D177" s="21">
        <v>44175</v>
      </c>
      <c r="E177" s="13" t="s">
        <v>161</v>
      </c>
      <c r="F177" s="16" t="s">
        <v>111</v>
      </c>
      <c r="G177" s="16" t="s">
        <v>141</v>
      </c>
      <c r="H177" s="16" t="s">
        <v>162</v>
      </c>
      <c r="I177" s="16">
        <v>120</v>
      </c>
      <c r="J177" s="16">
        <v>10000</v>
      </c>
      <c r="K177" s="16">
        <v>9000</v>
      </c>
      <c r="L177" s="16">
        <v>9500</v>
      </c>
      <c r="M177" s="16" t="s">
        <v>163</v>
      </c>
      <c r="N177" s="16" t="s">
        <v>51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AE323-701B-4AAF-BF13-CFE4493E523B}">
  <dimension ref="A1:C180"/>
  <sheetViews>
    <sheetView workbookViewId="0">
      <selection activeCell="F5" sqref="F5"/>
    </sheetView>
  </sheetViews>
  <sheetFormatPr baseColWidth="10" defaultRowHeight="14.5" x14ac:dyDescent="0.35"/>
  <cols>
    <col min="1" max="1" width="15.08984375" customWidth="1"/>
  </cols>
  <sheetData>
    <row r="1" spans="1:3" x14ac:dyDescent="0.35">
      <c r="A1" t="s">
        <v>138</v>
      </c>
      <c r="B1" t="s">
        <v>139</v>
      </c>
      <c r="C1" t="s">
        <v>140</v>
      </c>
    </row>
    <row r="2" spans="1:3" x14ac:dyDescent="0.35">
      <c r="A2" s="1">
        <v>44118</v>
      </c>
      <c r="B2" t="s">
        <v>141</v>
      </c>
      <c r="C2">
        <v>7547.2391505078485</v>
      </c>
    </row>
    <row r="3" spans="1:3" x14ac:dyDescent="0.35">
      <c r="A3" s="1">
        <v>44118</v>
      </c>
      <c r="B3" t="s">
        <v>142</v>
      </c>
      <c r="C3">
        <v>9500</v>
      </c>
    </row>
    <row r="4" spans="1:3" x14ac:dyDescent="0.35">
      <c r="A4" s="1">
        <v>44118</v>
      </c>
      <c r="B4" t="s">
        <v>143</v>
      </c>
      <c r="C4">
        <v>5250</v>
      </c>
    </row>
    <row r="5" spans="1:3" x14ac:dyDescent="0.35">
      <c r="A5" s="1">
        <v>44118</v>
      </c>
      <c r="B5" t="s">
        <v>144</v>
      </c>
      <c r="C5">
        <v>7812.2794117647063</v>
      </c>
    </row>
    <row r="6" spans="1:3" x14ac:dyDescent="0.35">
      <c r="A6" s="1">
        <v>44118</v>
      </c>
      <c r="B6" t="s">
        <v>145</v>
      </c>
      <c r="C6">
        <v>6336.8888888888887</v>
      </c>
    </row>
    <row r="7" spans="1:3" x14ac:dyDescent="0.35">
      <c r="A7" s="1">
        <v>44118</v>
      </c>
      <c r="B7" t="s">
        <v>146</v>
      </c>
      <c r="C7">
        <v>20000</v>
      </c>
    </row>
    <row r="8" spans="1:3" x14ac:dyDescent="0.35">
      <c r="A8" s="1">
        <v>44118</v>
      </c>
      <c r="B8" t="s">
        <v>147</v>
      </c>
      <c r="C8">
        <v>8000</v>
      </c>
    </row>
    <row r="9" spans="1:3" x14ac:dyDescent="0.35">
      <c r="A9" s="1">
        <v>44119</v>
      </c>
      <c r="B9" t="s">
        <v>141</v>
      </c>
      <c r="C9">
        <v>7578.4881602914393</v>
      </c>
    </row>
    <row r="10" spans="1:3" x14ac:dyDescent="0.35">
      <c r="A10" s="1">
        <v>44119</v>
      </c>
      <c r="B10" t="s">
        <v>142</v>
      </c>
      <c r="C10">
        <v>9750</v>
      </c>
    </row>
    <row r="11" spans="1:3" x14ac:dyDescent="0.35">
      <c r="A11" s="1">
        <v>44119</v>
      </c>
      <c r="B11" t="s">
        <v>143</v>
      </c>
      <c r="C11">
        <v>7119.8630136986303</v>
      </c>
    </row>
    <row r="12" spans="1:3" x14ac:dyDescent="0.35">
      <c r="A12" s="1">
        <v>44119</v>
      </c>
      <c r="B12" t="s">
        <v>144</v>
      </c>
      <c r="C12">
        <v>7549.75</v>
      </c>
    </row>
    <row r="13" spans="1:3" x14ac:dyDescent="0.35">
      <c r="A13" s="1">
        <v>44119</v>
      </c>
      <c r="B13" t="s">
        <v>145</v>
      </c>
      <c r="C13">
        <v>6442.7452229299361</v>
      </c>
    </row>
    <row r="14" spans="1:3" x14ac:dyDescent="0.35">
      <c r="A14" s="1">
        <v>44119</v>
      </c>
      <c r="B14" t="s">
        <v>146</v>
      </c>
      <c r="C14">
        <v>20000</v>
      </c>
    </row>
    <row r="15" spans="1:3" x14ac:dyDescent="0.35">
      <c r="A15" s="1">
        <v>44120</v>
      </c>
      <c r="B15" t="s">
        <v>141</v>
      </c>
      <c r="C15">
        <v>8156.3330106485964</v>
      </c>
    </row>
    <row r="16" spans="1:3" x14ac:dyDescent="0.35">
      <c r="A16" s="1">
        <v>44120</v>
      </c>
      <c r="B16" t="s">
        <v>142</v>
      </c>
      <c r="C16">
        <v>8404.5238095238092</v>
      </c>
    </row>
    <row r="17" spans="1:3" x14ac:dyDescent="0.35">
      <c r="A17" s="1">
        <v>44120</v>
      </c>
      <c r="B17" t="s">
        <v>143</v>
      </c>
      <c r="C17">
        <v>6764.7926267281109</v>
      </c>
    </row>
    <row r="18" spans="1:3" x14ac:dyDescent="0.35">
      <c r="A18" s="1">
        <v>44120</v>
      </c>
      <c r="B18" t="s">
        <v>144</v>
      </c>
      <c r="C18">
        <v>7536.6829268292686</v>
      </c>
    </row>
    <row r="19" spans="1:3" x14ac:dyDescent="0.35">
      <c r="A19" s="1">
        <v>44120</v>
      </c>
      <c r="B19" t="s">
        <v>145</v>
      </c>
      <c r="C19">
        <v>6766.045843045843</v>
      </c>
    </row>
    <row r="20" spans="1:3" x14ac:dyDescent="0.35">
      <c r="A20" s="1">
        <v>44123</v>
      </c>
      <c r="B20" t="s">
        <v>141</v>
      </c>
      <c r="C20">
        <v>7620.4682274247489</v>
      </c>
    </row>
    <row r="21" spans="1:3" x14ac:dyDescent="0.35">
      <c r="A21" s="1">
        <v>44123</v>
      </c>
      <c r="B21" t="s">
        <v>142</v>
      </c>
      <c r="C21">
        <v>9750</v>
      </c>
    </row>
    <row r="22" spans="1:3" x14ac:dyDescent="0.35">
      <c r="A22" s="1">
        <v>44123</v>
      </c>
      <c r="B22" t="s">
        <v>143</v>
      </c>
      <c r="C22">
        <v>7218.1208053691271</v>
      </c>
    </row>
    <row r="23" spans="1:3" x14ac:dyDescent="0.35">
      <c r="A23" s="1">
        <v>44123</v>
      </c>
      <c r="B23" t="s">
        <v>144</v>
      </c>
      <c r="C23">
        <v>7722</v>
      </c>
    </row>
    <row r="24" spans="1:3" x14ac:dyDescent="0.35">
      <c r="A24" s="1">
        <v>44123</v>
      </c>
      <c r="B24" t="s">
        <v>145</v>
      </c>
      <c r="C24">
        <v>7165.9865470852019</v>
      </c>
    </row>
    <row r="25" spans="1:3" x14ac:dyDescent="0.35">
      <c r="A25" s="1">
        <v>44123</v>
      </c>
      <c r="B25" t="s">
        <v>146</v>
      </c>
      <c r="C25">
        <v>14519</v>
      </c>
    </row>
    <row r="26" spans="1:3" x14ac:dyDescent="0.35">
      <c r="A26" s="1">
        <v>44124</v>
      </c>
      <c r="B26" t="s">
        <v>141</v>
      </c>
      <c r="C26">
        <v>7928.177083333333</v>
      </c>
    </row>
    <row r="27" spans="1:3" x14ac:dyDescent="0.35">
      <c r="A27" s="1">
        <v>44124</v>
      </c>
      <c r="B27" t="s">
        <v>142</v>
      </c>
      <c r="C27">
        <v>9371.5142857142855</v>
      </c>
    </row>
    <row r="28" spans="1:3" x14ac:dyDescent="0.35">
      <c r="A28" s="1">
        <v>44124</v>
      </c>
      <c r="B28" t="s">
        <v>143</v>
      </c>
      <c r="C28">
        <v>7571.4285714285716</v>
      </c>
    </row>
    <row r="29" spans="1:3" x14ac:dyDescent="0.35">
      <c r="A29" s="1">
        <v>44124</v>
      </c>
      <c r="B29" t="s">
        <v>148</v>
      </c>
      <c r="C29">
        <v>8286</v>
      </c>
    </row>
    <row r="30" spans="1:3" x14ac:dyDescent="0.35">
      <c r="A30" s="1">
        <v>44124</v>
      </c>
      <c r="B30" t="s">
        <v>144</v>
      </c>
      <c r="C30">
        <v>7680.4651162790697</v>
      </c>
    </row>
    <row r="31" spans="1:3" x14ac:dyDescent="0.35">
      <c r="A31" s="1">
        <v>44124</v>
      </c>
      <c r="B31" t="s">
        <v>145</v>
      </c>
      <c r="C31">
        <v>7202.7760617760614</v>
      </c>
    </row>
    <row r="32" spans="1:3" x14ac:dyDescent="0.35">
      <c r="A32" s="1">
        <v>44124</v>
      </c>
      <c r="B32" t="s">
        <v>146</v>
      </c>
      <c r="C32">
        <v>16967.344262295082</v>
      </c>
    </row>
    <row r="33" spans="1:3" x14ac:dyDescent="0.35">
      <c r="A33" s="1">
        <v>44125</v>
      </c>
      <c r="B33" t="s">
        <v>141</v>
      </c>
      <c r="C33">
        <v>8071.307070707071</v>
      </c>
    </row>
    <row r="34" spans="1:3" x14ac:dyDescent="0.35">
      <c r="A34" s="1">
        <v>44125</v>
      </c>
      <c r="B34" t="s">
        <v>142</v>
      </c>
      <c r="C34">
        <v>9750</v>
      </c>
    </row>
    <row r="35" spans="1:3" x14ac:dyDescent="0.35">
      <c r="A35" s="1">
        <v>44125</v>
      </c>
      <c r="B35" t="s">
        <v>143</v>
      </c>
      <c r="C35">
        <v>6804.7407407407409</v>
      </c>
    </row>
    <row r="36" spans="1:3" x14ac:dyDescent="0.35">
      <c r="A36" s="1">
        <v>44125</v>
      </c>
      <c r="B36" t="s">
        <v>144</v>
      </c>
      <c r="C36">
        <v>7562.5749999999998</v>
      </c>
    </row>
    <row r="37" spans="1:3" x14ac:dyDescent="0.35">
      <c r="A37" s="1">
        <v>44125</v>
      </c>
      <c r="B37" t="s">
        <v>145</v>
      </c>
      <c r="C37">
        <v>7312.4446397188049</v>
      </c>
    </row>
    <row r="38" spans="1:3" x14ac:dyDescent="0.35">
      <c r="A38" s="1">
        <v>44125</v>
      </c>
      <c r="B38" t="s">
        <v>146</v>
      </c>
      <c r="C38">
        <v>15600</v>
      </c>
    </row>
    <row r="39" spans="1:3" x14ac:dyDescent="0.35">
      <c r="A39" s="1">
        <v>44125</v>
      </c>
      <c r="B39" t="s">
        <v>147</v>
      </c>
      <c r="C39">
        <v>8000</v>
      </c>
    </row>
    <row r="40" spans="1:3" x14ac:dyDescent="0.35">
      <c r="A40" s="1">
        <v>44126</v>
      </c>
      <c r="B40" t="s">
        <v>141</v>
      </c>
      <c r="C40">
        <v>7630.6867356538096</v>
      </c>
    </row>
    <row r="41" spans="1:3" x14ac:dyDescent="0.35">
      <c r="A41" s="1">
        <v>44126</v>
      </c>
      <c r="B41" t="s">
        <v>142</v>
      </c>
      <c r="C41">
        <v>8954.636363636364</v>
      </c>
    </row>
    <row r="42" spans="1:3" x14ac:dyDescent="0.35">
      <c r="A42" s="1">
        <v>44126</v>
      </c>
      <c r="B42" t="s">
        <v>143</v>
      </c>
      <c r="C42">
        <v>7313.1313131313127</v>
      </c>
    </row>
    <row r="43" spans="1:3" x14ac:dyDescent="0.35">
      <c r="A43" s="1">
        <v>44126</v>
      </c>
      <c r="B43" t="s">
        <v>148</v>
      </c>
      <c r="C43">
        <v>6731</v>
      </c>
    </row>
    <row r="44" spans="1:3" x14ac:dyDescent="0.35">
      <c r="A44" s="1">
        <v>44126</v>
      </c>
      <c r="B44" t="s">
        <v>144</v>
      </c>
      <c r="C44">
        <v>7883.75</v>
      </c>
    </row>
    <row r="45" spans="1:3" x14ac:dyDescent="0.35">
      <c r="A45" s="1">
        <v>44126</v>
      </c>
      <c r="B45" t="s">
        <v>145</v>
      </c>
      <c r="C45">
        <v>6816.3849557522126</v>
      </c>
    </row>
    <row r="46" spans="1:3" x14ac:dyDescent="0.35">
      <c r="A46" s="1">
        <v>44126</v>
      </c>
      <c r="B46" t="s">
        <v>146</v>
      </c>
      <c r="C46">
        <v>15603</v>
      </c>
    </row>
    <row r="47" spans="1:3" x14ac:dyDescent="0.35">
      <c r="A47" s="1">
        <v>44127</v>
      </c>
      <c r="B47" t="s">
        <v>141</v>
      </c>
      <c r="C47">
        <v>7402.7850162866453</v>
      </c>
    </row>
    <row r="48" spans="1:3" x14ac:dyDescent="0.35">
      <c r="A48" s="1">
        <v>44127</v>
      </c>
      <c r="B48" t="s">
        <v>142</v>
      </c>
      <c r="C48">
        <v>9495.9183673469379</v>
      </c>
    </row>
    <row r="49" spans="1:3" x14ac:dyDescent="0.35">
      <c r="A49" s="1">
        <v>44127</v>
      </c>
      <c r="B49" t="s">
        <v>143</v>
      </c>
      <c r="C49">
        <v>7277.7777777777774</v>
      </c>
    </row>
    <row r="50" spans="1:3" x14ac:dyDescent="0.35">
      <c r="A50" s="1">
        <v>44127</v>
      </c>
      <c r="B50" t="s">
        <v>148</v>
      </c>
      <c r="C50">
        <v>7231</v>
      </c>
    </row>
    <row r="51" spans="1:3" x14ac:dyDescent="0.35">
      <c r="A51" s="1">
        <v>44127</v>
      </c>
      <c r="B51" t="s">
        <v>144</v>
      </c>
      <c r="C51">
        <v>7634.5035460992904</v>
      </c>
    </row>
    <row r="52" spans="1:3" x14ac:dyDescent="0.35">
      <c r="A52" s="1">
        <v>44127</v>
      </c>
      <c r="B52" t="s">
        <v>145</v>
      </c>
      <c r="C52">
        <v>8778</v>
      </c>
    </row>
    <row r="53" spans="1:3" x14ac:dyDescent="0.35">
      <c r="A53" s="1">
        <v>44127</v>
      </c>
      <c r="B53" t="s">
        <v>146</v>
      </c>
      <c r="C53">
        <v>16090.90909090909</v>
      </c>
    </row>
    <row r="54" spans="1:3" x14ac:dyDescent="0.35">
      <c r="A54" s="1">
        <v>44130</v>
      </c>
      <c r="B54" t="s">
        <v>141</v>
      </c>
      <c r="C54">
        <v>7449.4739178690343</v>
      </c>
    </row>
    <row r="55" spans="1:3" x14ac:dyDescent="0.35">
      <c r="A55" s="1">
        <v>44130</v>
      </c>
      <c r="B55" t="s">
        <v>142</v>
      </c>
      <c r="C55">
        <v>9250</v>
      </c>
    </row>
    <row r="56" spans="1:3" x14ac:dyDescent="0.35">
      <c r="A56" s="1">
        <v>44130</v>
      </c>
      <c r="B56" t="s">
        <v>143</v>
      </c>
      <c r="C56">
        <v>5250</v>
      </c>
    </row>
    <row r="57" spans="1:3" x14ac:dyDescent="0.35">
      <c r="A57" s="1">
        <v>44130</v>
      </c>
      <c r="B57" t="s">
        <v>144</v>
      </c>
      <c r="C57">
        <v>7217.1084337349394</v>
      </c>
    </row>
    <row r="58" spans="1:3" x14ac:dyDescent="0.35">
      <c r="A58" s="1">
        <v>44130</v>
      </c>
      <c r="B58" t="s">
        <v>145</v>
      </c>
      <c r="C58">
        <v>6945.7720207253888</v>
      </c>
    </row>
    <row r="59" spans="1:3" x14ac:dyDescent="0.35">
      <c r="A59" s="1">
        <v>44130</v>
      </c>
      <c r="B59" t="s">
        <v>146</v>
      </c>
      <c r="C59">
        <v>16500</v>
      </c>
    </row>
    <row r="60" spans="1:3" x14ac:dyDescent="0.35">
      <c r="A60" s="1">
        <v>44131</v>
      </c>
      <c r="B60" t="s">
        <v>141</v>
      </c>
      <c r="C60">
        <v>7723.8519924098673</v>
      </c>
    </row>
    <row r="61" spans="1:3" x14ac:dyDescent="0.35">
      <c r="A61" s="1">
        <v>44131</v>
      </c>
      <c r="B61" t="s">
        <v>142</v>
      </c>
      <c r="C61">
        <v>8791.9463087248314</v>
      </c>
    </row>
    <row r="62" spans="1:3" x14ac:dyDescent="0.35">
      <c r="A62" s="1">
        <v>44131</v>
      </c>
      <c r="B62" t="s">
        <v>143</v>
      </c>
      <c r="C62">
        <v>6151.515151515152</v>
      </c>
    </row>
    <row r="63" spans="1:3" x14ac:dyDescent="0.35">
      <c r="A63" s="1">
        <v>44131</v>
      </c>
      <c r="B63" t="s">
        <v>144</v>
      </c>
      <c r="C63">
        <v>8166.4888888888891</v>
      </c>
    </row>
    <row r="64" spans="1:3" x14ac:dyDescent="0.35">
      <c r="A64" s="1">
        <v>44131</v>
      </c>
      <c r="B64" t="s">
        <v>145</v>
      </c>
      <c r="C64">
        <v>8180.5977961432509</v>
      </c>
    </row>
    <row r="65" spans="1:3" x14ac:dyDescent="0.35">
      <c r="A65" s="1">
        <v>44131</v>
      </c>
      <c r="B65" t="s">
        <v>146</v>
      </c>
      <c r="C65">
        <v>17000</v>
      </c>
    </row>
    <row r="66" spans="1:3" x14ac:dyDescent="0.35">
      <c r="A66" s="1">
        <v>44132</v>
      </c>
      <c r="B66" t="s">
        <v>141</v>
      </c>
      <c r="C66">
        <v>7850.1527777777774</v>
      </c>
    </row>
    <row r="67" spans="1:3" x14ac:dyDescent="0.35">
      <c r="A67" s="1">
        <v>44132</v>
      </c>
      <c r="B67" t="s">
        <v>142</v>
      </c>
      <c r="C67">
        <v>8130.1354723707664</v>
      </c>
    </row>
    <row r="68" spans="1:3" x14ac:dyDescent="0.35">
      <c r="A68" s="1">
        <v>44132</v>
      </c>
      <c r="B68" t="s">
        <v>144</v>
      </c>
      <c r="C68">
        <v>7466.6417910447763</v>
      </c>
    </row>
    <row r="69" spans="1:3" x14ac:dyDescent="0.35">
      <c r="A69" s="1">
        <v>44132</v>
      </c>
      <c r="B69" t="s">
        <v>145</v>
      </c>
      <c r="C69">
        <v>7254.8481012658231</v>
      </c>
    </row>
    <row r="70" spans="1:3" x14ac:dyDescent="0.35">
      <c r="A70" s="1">
        <v>44133</v>
      </c>
      <c r="B70" t="s">
        <v>141</v>
      </c>
      <c r="C70">
        <v>7872.3111111111111</v>
      </c>
    </row>
    <row r="71" spans="1:3" x14ac:dyDescent="0.35">
      <c r="A71" s="1">
        <v>44133</v>
      </c>
      <c r="B71" t="s">
        <v>142</v>
      </c>
      <c r="C71">
        <v>8750</v>
      </c>
    </row>
    <row r="72" spans="1:3" x14ac:dyDescent="0.35">
      <c r="A72" s="1">
        <v>44133</v>
      </c>
      <c r="B72" t="s">
        <v>143</v>
      </c>
      <c r="C72">
        <v>6533.9726027397264</v>
      </c>
    </row>
    <row r="73" spans="1:3" x14ac:dyDescent="0.35">
      <c r="A73" s="1">
        <v>44133</v>
      </c>
      <c r="B73" t="s">
        <v>148</v>
      </c>
      <c r="C73">
        <v>6714</v>
      </c>
    </row>
    <row r="74" spans="1:3" x14ac:dyDescent="0.35">
      <c r="A74" s="1">
        <v>44133</v>
      </c>
      <c r="B74" t="s">
        <v>144</v>
      </c>
      <c r="C74">
        <v>8103.6551724137935</v>
      </c>
    </row>
    <row r="75" spans="1:3" x14ac:dyDescent="0.35">
      <c r="A75" s="1">
        <v>44133</v>
      </c>
      <c r="B75" t="s">
        <v>145</v>
      </c>
      <c r="C75">
        <v>7176.4137931034484</v>
      </c>
    </row>
    <row r="76" spans="1:3" x14ac:dyDescent="0.35">
      <c r="A76" s="1">
        <v>44133</v>
      </c>
      <c r="B76" t="s">
        <v>146</v>
      </c>
      <c r="C76">
        <v>15000</v>
      </c>
    </row>
    <row r="77" spans="1:3" x14ac:dyDescent="0.35">
      <c r="A77" s="1">
        <v>44134</v>
      </c>
      <c r="B77" t="s">
        <v>141</v>
      </c>
      <c r="C77">
        <v>7827.179144385027</v>
      </c>
    </row>
    <row r="78" spans="1:3" x14ac:dyDescent="0.35">
      <c r="A78" s="1">
        <v>44134</v>
      </c>
      <c r="B78" t="s">
        <v>142</v>
      </c>
      <c r="C78">
        <v>8250</v>
      </c>
    </row>
    <row r="79" spans="1:3" x14ac:dyDescent="0.35">
      <c r="A79" s="1">
        <v>44134</v>
      </c>
      <c r="B79" t="s">
        <v>148</v>
      </c>
      <c r="C79">
        <v>6750</v>
      </c>
    </row>
    <row r="80" spans="1:3" x14ac:dyDescent="0.35">
      <c r="A80" s="1">
        <v>44134</v>
      </c>
      <c r="B80" t="s">
        <v>144</v>
      </c>
      <c r="C80">
        <v>7825.1204819277109</v>
      </c>
    </row>
    <row r="81" spans="1:3" x14ac:dyDescent="0.35">
      <c r="A81" s="1">
        <v>44134</v>
      </c>
      <c r="B81" t="s">
        <v>145</v>
      </c>
      <c r="C81">
        <v>7129.9774011299432</v>
      </c>
    </row>
    <row r="82" spans="1:3" x14ac:dyDescent="0.35">
      <c r="A82" s="1">
        <v>44134</v>
      </c>
      <c r="B82" t="s">
        <v>146</v>
      </c>
      <c r="C82">
        <v>15833.333333333334</v>
      </c>
    </row>
    <row r="83" spans="1:3" x14ac:dyDescent="0.35">
      <c r="A83" s="1">
        <v>44137</v>
      </c>
      <c r="B83" t="s">
        <v>141</v>
      </c>
      <c r="C83">
        <v>7628.9728370221328</v>
      </c>
    </row>
    <row r="84" spans="1:3" x14ac:dyDescent="0.35">
      <c r="A84" s="1">
        <v>44137</v>
      </c>
      <c r="B84" t="s">
        <v>142</v>
      </c>
      <c r="C84">
        <v>9000</v>
      </c>
    </row>
    <row r="85" spans="1:3" x14ac:dyDescent="0.35">
      <c r="A85" s="1">
        <v>44137</v>
      </c>
      <c r="B85" t="s">
        <v>148</v>
      </c>
      <c r="C85">
        <v>7200</v>
      </c>
    </row>
    <row r="86" spans="1:3" x14ac:dyDescent="0.35">
      <c r="A86" s="1">
        <v>44137</v>
      </c>
      <c r="B86" t="s">
        <v>144</v>
      </c>
      <c r="C86">
        <v>6794.2352941176468</v>
      </c>
    </row>
    <row r="87" spans="1:3" x14ac:dyDescent="0.35">
      <c r="A87" s="1">
        <v>44137</v>
      </c>
      <c r="B87" t="s">
        <v>145</v>
      </c>
      <c r="C87">
        <v>7178.6233766233763</v>
      </c>
    </row>
    <row r="88" spans="1:3" x14ac:dyDescent="0.35">
      <c r="A88" s="1">
        <v>44137</v>
      </c>
      <c r="B88" t="s">
        <v>146</v>
      </c>
      <c r="C88">
        <v>15362.31884057971</v>
      </c>
    </row>
    <row r="89" spans="1:3" x14ac:dyDescent="0.35">
      <c r="A89" s="1">
        <v>44138</v>
      </c>
      <c r="B89" t="s">
        <v>141</v>
      </c>
      <c r="C89">
        <v>8101.3199268738572</v>
      </c>
    </row>
    <row r="90" spans="1:3" x14ac:dyDescent="0.35">
      <c r="A90" s="1">
        <v>44138</v>
      </c>
      <c r="B90" t="s">
        <v>142</v>
      </c>
      <c r="C90">
        <v>7871.5142857142855</v>
      </c>
    </row>
    <row r="91" spans="1:3" x14ac:dyDescent="0.35">
      <c r="A91" s="1">
        <v>44138</v>
      </c>
      <c r="B91" t="s">
        <v>144</v>
      </c>
      <c r="C91">
        <v>7428.5357142857147</v>
      </c>
    </row>
    <row r="92" spans="1:3" x14ac:dyDescent="0.35">
      <c r="A92" s="1">
        <v>44138</v>
      </c>
      <c r="B92" t="s">
        <v>145</v>
      </c>
      <c r="C92">
        <v>7311.1076923076926</v>
      </c>
    </row>
    <row r="93" spans="1:3" x14ac:dyDescent="0.35">
      <c r="A93" s="1">
        <v>44138</v>
      </c>
      <c r="B93" t="s">
        <v>146</v>
      </c>
      <c r="C93">
        <v>15380.952380952382</v>
      </c>
    </row>
    <row r="94" spans="1:3" x14ac:dyDescent="0.35">
      <c r="A94" s="1">
        <v>44139</v>
      </c>
      <c r="B94" t="s">
        <v>141</v>
      </c>
      <c r="C94">
        <v>7774.2548076923076</v>
      </c>
    </row>
    <row r="95" spans="1:3" x14ac:dyDescent="0.35">
      <c r="A95" s="1">
        <v>44139</v>
      </c>
      <c r="B95" t="s">
        <v>142</v>
      </c>
      <c r="C95">
        <v>8208.4166666666661</v>
      </c>
    </row>
    <row r="96" spans="1:3" x14ac:dyDescent="0.35">
      <c r="A96" s="1">
        <v>44139</v>
      </c>
      <c r="B96" t="s">
        <v>144</v>
      </c>
      <c r="C96">
        <v>8212</v>
      </c>
    </row>
    <row r="97" spans="1:3" x14ac:dyDescent="0.35">
      <c r="A97" s="1">
        <v>44139</v>
      </c>
      <c r="B97" t="s">
        <v>145</v>
      </c>
      <c r="C97">
        <v>7252.643356643357</v>
      </c>
    </row>
    <row r="98" spans="1:3" x14ac:dyDescent="0.35">
      <c r="A98" s="1">
        <v>44140</v>
      </c>
      <c r="B98" t="s">
        <v>141</v>
      </c>
      <c r="C98">
        <v>9193.1152542372874</v>
      </c>
    </row>
    <row r="99" spans="1:3" x14ac:dyDescent="0.35">
      <c r="A99" s="1">
        <v>44140</v>
      </c>
      <c r="B99" t="s">
        <v>142</v>
      </c>
      <c r="C99">
        <v>9445.782608695652</v>
      </c>
    </row>
    <row r="100" spans="1:3" x14ac:dyDescent="0.35">
      <c r="A100" s="1">
        <v>44140</v>
      </c>
      <c r="B100" t="s">
        <v>148</v>
      </c>
      <c r="C100">
        <v>9498.2662538699697</v>
      </c>
    </row>
    <row r="101" spans="1:3" x14ac:dyDescent="0.35">
      <c r="A101" s="1">
        <v>44140</v>
      </c>
      <c r="B101" t="s">
        <v>144</v>
      </c>
      <c r="C101">
        <v>9416.5</v>
      </c>
    </row>
    <row r="102" spans="1:3" x14ac:dyDescent="0.35">
      <c r="A102" s="1">
        <v>44140</v>
      </c>
      <c r="B102" t="s">
        <v>145</v>
      </c>
      <c r="C102">
        <v>8536.2504288164673</v>
      </c>
    </row>
    <row r="103" spans="1:3" x14ac:dyDescent="0.35">
      <c r="A103" s="1">
        <v>44140</v>
      </c>
      <c r="B103" t="s">
        <v>146</v>
      </c>
      <c r="C103">
        <v>17500</v>
      </c>
    </row>
    <row r="104" spans="1:3" x14ac:dyDescent="0.35">
      <c r="A104" s="1">
        <v>44141</v>
      </c>
      <c r="B104" t="s">
        <v>141</v>
      </c>
      <c r="C104">
        <v>10954.50622406639</v>
      </c>
    </row>
    <row r="105" spans="1:3" x14ac:dyDescent="0.35">
      <c r="A105" s="1">
        <v>44141</v>
      </c>
      <c r="B105" t="s">
        <v>142</v>
      </c>
      <c r="C105">
        <v>10518.43352601156</v>
      </c>
    </row>
    <row r="106" spans="1:3" x14ac:dyDescent="0.35">
      <c r="A106" s="1">
        <v>44141</v>
      </c>
      <c r="B106" t="s">
        <v>148</v>
      </c>
      <c r="C106">
        <v>10430.126582278481</v>
      </c>
    </row>
    <row r="107" spans="1:3" x14ac:dyDescent="0.35">
      <c r="A107" s="1">
        <v>44141</v>
      </c>
      <c r="B107" t="s">
        <v>144</v>
      </c>
      <c r="C107">
        <v>10192</v>
      </c>
    </row>
    <row r="108" spans="1:3" x14ac:dyDescent="0.35">
      <c r="A108" s="1">
        <v>44141</v>
      </c>
      <c r="B108" t="s">
        <v>145</v>
      </c>
      <c r="C108">
        <v>10565.080495356036</v>
      </c>
    </row>
    <row r="109" spans="1:3" x14ac:dyDescent="0.35">
      <c r="A109" s="1">
        <v>44141</v>
      </c>
      <c r="B109" t="s">
        <v>146</v>
      </c>
      <c r="C109">
        <v>17000</v>
      </c>
    </row>
    <row r="110" spans="1:3" x14ac:dyDescent="0.35">
      <c r="A110" s="1">
        <v>44144</v>
      </c>
      <c r="B110" t="s">
        <v>141</v>
      </c>
      <c r="C110">
        <v>10252.29831932773</v>
      </c>
    </row>
    <row r="111" spans="1:3" x14ac:dyDescent="0.35">
      <c r="A111" s="1">
        <v>44144</v>
      </c>
      <c r="B111" t="s">
        <v>142</v>
      </c>
      <c r="C111">
        <v>10511.130434782608</v>
      </c>
    </row>
    <row r="112" spans="1:3" x14ac:dyDescent="0.35">
      <c r="A112" s="1">
        <v>44144</v>
      </c>
      <c r="B112" t="s">
        <v>148</v>
      </c>
      <c r="C112">
        <v>10208.666666666666</v>
      </c>
    </row>
    <row r="113" spans="1:3" x14ac:dyDescent="0.35">
      <c r="A113" s="1">
        <v>44144</v>
      </c>
      <c r="B113" t="s">
        <v>145</v>
      </c>
      <c r="C113">
        <v>10461.615384615385</v>
      </c>
    </row>
    <row r="114" spans="1:3" x14ac:dyDescent="0.35">
      <c r="A114" s="1">
        <v>44144</v>
      </c>
      <c r="B114" t="s">
        <v>146</v>
      </c>
      <c r="C114">
        <v>16076.923076923076</v>
      </c>
    </row>
    <row r="115" spans="1:3" x14ac:dyDescent="0.35">
      <c r="A115" s="1">
        <v>44145</v>
      </c>
      <c r="B115" t="s">
        <v>141</v>
      </c>
      <c r="C115">
        <v>11191.588617886178</v>
      </c>
    </row>
    <row r="116" spans="1:3" x14ac:dyDescent="0.35">
      <c r="A116" s="1">
        <v>44145</v>
      </c>
      <c r="B116" t="s">
        <v>142</v>
      </c>
      <c r="C116">
        <v>11020.156626506025</v>
      </c>
    </row>
    <row r="117" spans="1:3" x14ac:dyDescent="0.35">
      <c r="A117" s="1">
        <v>44145</v>
      </c>
      <c r="B117" t="s">
        <v>143</v>
      </c>
      <c r="C117">
        <v>12000</v>
      </c>
    </row>
    <row r="118" spans="1:3" x14ac:dyDescent="0.35">
      <c r="A118" s="1">
        <v>44145</v>
      </c>
      <c r="B118" t="s">
        <v>148</v>
      </c>
      <c r="C118">
        <v>9740</v>
      </c>
    </row>
    <row r="119" spans="1:3" x14ac:dyDescent="0.35">
      <c r="A119" s="1">
        <v>44145</v>
      </c>
      <c r="B119" t="s">
        <v>145</v>
      </c>
      <c r="C119">
        <v>10713.46529013884</v>
      </c>
    </row>
    <row r="120" spans="1:3" x14ac:dyDescent="0.35">
      <c r="A120" s="1">
        <v>44145</v>
      </c>
      <c r="B120" t="s">
        <v>146</v>
      </c>
      <c r="C120">
        <v>16789.473684210527</v>
      </c>
    </row>
    <row r="121" spans="1:3" x14ac:dyDescent="0.35">
      <c r="A121" s="1">
        <v>44146</v>
      </c>
      <c r="B121" t="s">
        <v>141</v>
      </c>
      <c r="C121">
        <v>11238.375838926175</v>
      </c>
    </row>
    <row r="122" spans="1:3" x14ac:dyDescent="0.35">
      <c r="A122" s="1">
        <v>44146</v>
      </c>
      <c r="B122" t="s">
        <v>142</v>
      </c>
      <c r="C122">
        <v>10645.975708502025</v>
      </c>
    </row>
    <row r="123" spans="1:3" x14ac:dyDescent="0.35">
      <c r="A123" s="1">
        <v>44146</v>
      </c>
      <c r="B123" t="s">
        <v>148</v>
      </c>
      <c r="C123">
        <v>9722</v>
      </c>
    </row>
    <row r="124" spans="1:3" x14ac:dyDescent="0.35">
      <c r="A124" s="1">
        <v>44146</v>
      </c>
      <c r="B124" t="s">
        <v>145</v>
      </c>
      <c r="C124">
        <v>9847.6688741721846</v>
      </c>
    </row>
    <row r="125" spans="1:3" x14ac:dyDescent="0.35">
      <c r="A125" s="1">
        <v>44147</v>
      </c>
      <c r="B125" t="s">
        <v>141</v>
      </c>
      <c r="C125">
        <v>10433.857627118645</v>
      </c>
    </row>
    <row r="126" spans="1:3" x14ac:dyDescent="0.35">
      <c r="A126" s="1">
        <v>44147</v>
      </c>
      <c r="B126" t="s">
        <v>142</v>
      </c>
      <c r="C126">
        <v>10280.349206349207</v>
      </c>
    </row>
    <row r="127" spans="1:3" x14ac:dyDescent="0.35">
      <c r="A127" s="1">
        <v>44147</v>
      </c>
      <c r="B127" t="s">
        <v>148</v>
      </c>
      <c r="C127">
        <v>8829.7021276595751</v>
      </c>
    </row>
    <row r="128" spans="1:3" x14ac:dyDescent="0.35">
      <c r="A128" s="1">
        <v>44147</v>
      </c>
      <c r="B128" t="s">
        <v>145</v>
      </c>
      <c r="C128">
        <v>9497.8415841584156</v>
      </c>
    </row>
    <row r="129" spans="1:3" x14ac:dyDescent="0.35">
      <c r="A129" s="1">
        <v>44147</v>
      </c>
      <c r="B129" t="s">
        <v>146</v>
      </c>
      <c r="C129">
        <v>16428.571428571428</v>
      </c>
    </row>
    <row r="130" spans="1:3" x14ac:dyDescent="0.35">
      <c r="A130" s="1">
        <v>44148</v>
      </c>
      <c r="B130" t="s">
        <v>141</v>
      </c>
      <c r="C130">
        <v>10308.135483870969</v>
      </c>
    </row>
    <row r="131" spans="1:3" x14ac:dyDescent="0.35">
      <c r="A131" s="1">
        <v>44148</v>
      </c>
      <c r="B131" t="s">
        <v>142</v>
      </c>
      <c r="C131">
        <v>9990.2709359605906</v>
      </c>
    </row>
    <row r="132" spans="1:3" x14ac:dyDescent="0.35">
      <c r="A132" s="1">
        <v>44148</v>
      </c>
      <c r="B132" t="s">
        <v>143</v>
      </c>
      <c r="C132">
        <v>9731</v>
      </c>
    </row>
    <row r="133" spans="1:3" x14ac:dyDescent="0.35">
      <c r="A133" s="1">
        <v>44148</v>
      </c>
      <c r="B133" t="s">
        <v>148</v>
      </c>
      <c r="C133">
        <v>8897.9133858267724</v>
      </c>
    </row>
    <row r="134" spans="1:3" x14ac:dyDescent="0.35">
      <c r="A134" s="1">
        <v>44148</v>
      </c>
      <c r="B134" t="s">
        <v>145</v>
      </c>
      <c r="C134">
        <v>9416.2214532871967</v>
      </c>
    </row>
    <row r="135" spans="1:3" x14ac:dyDescent="0.35">
      <c r="A135" s="1">
        <v>44148</v>
      </c>
      <c r="B135" t="s">
        <v>146</v>
      </c>
      <c r="C135">
        <v>16000</v>
      </c>
    </row>
    <row r="136" spans="1:3" x14ac:dyDescent="0.35">
      <c r="A136" s="1">
        <v>44151</v>
      </c>
      <c r="B136" t="s">
        <v>141</v>
      </c>
      <c r="C136">
        <v>9074.4331210191085</v>
      </c>
    </row>
    <row r="137" spans="1:3" x14ac:dyDescent="0.35">
      <c r="A137" s="1">
        <v>44151</v>
      </c>
      <c r="B137" t="s">
        <v>142</v>
      </c>
      <c r="C137">
        <v>9739.4957983193272</v>
      </c>
    </row>
    <row r="138" spans="1:3" x14ac:dyDescent="0.35">
      <c r="A138" s="1">
        <v>44151</v>
      </c>
      <c r="B138" t="s">
        <v>143</v>
      </c>
      <c r="C138">
        <v>7750</v>
      </c>
    </row>
    <row r="139" spans="1:3" x14ac:dyDescent="0.35">
      <c r="A139" s="1">
        <v>44151</v>
      </c>
      <c r="B139" t="s">
        <v>148</v>
      </c>
      <c r="C139">
        <v>10715.852631578948</v>
      </c>
    </row>
    <row r="140" spans="1:3" x14ac:dyDescent="0.35">
      <c r="A140" s="1">
        <v>44151</v>
      </c>
      <c r="B140" t="s">
        <v>144</v>
      </c>
      <c r="C140">
        <v>9192</v>
      </c>
    </row>
    <row r="141" spans="1:3" x14ac:dyDescent="0.35">
      <c r="A141" s="1">
        <v>44151</v>
      </c>
      <c r="B141" t="s">
        <v>145</v>
      </c>
      <c r="C141">
        <v>8270.0034843205576</v>
      </c>
    </row>
    <row r="142" spans="1:3" x14ac:dyDescent="0.35">
      <c r="A142" s="1">
        <v>44152</v>
      </c>
      <c r="B142" t="s">
        <v>141</v>
      </c>
      <c r="C142">
        <v>9158.104808877928</v>
      </c>
    </row>
    <row r="143" spans="1:3" x14ac:dyDescent="0.35">
      <c r="A143" s="1">
        <v>44152</v>
      </c>
      <c r="B143" t="s">
        <v>142</v>
      </c>
      <c r="C143">
        <v>9791.2238805970155</v>
      </c>
    </row>
    <row r="144" spans="1:3" x14ac:dyDescent="0.35">
      <c r="A144" s="1">
        <v>44152</v>
      </c>
      <c r="B144" t="s">
        <v>143</v>
      </c>
      <c r="C144">
        <v>7750</v>
      </c>
    </row>
    <row r="145" spans="1:3" x14ac:dyDescent="0.35">
      <c r="A145" s="1">
        <v>44152</v>
      </c>
      <c r="B145" t="s">
        <v>148</v>
      </c>
      <c r="C145">
        <v>9103.310344827587</v>
      </c>
    </row>
    <row r="146" spans="1:3" x14ac:dyDescent="0.35">
      <c r="A146" s="1">
        <v>44152</v>
      </c>
      <c r="B146" t="s">
        <v>145</v>
      </c>
      <c r="C146">
        <v>9147.4530386740335</v>
      </c>
    </row>
    <row r="147" spans="1:3" x14ac:dyDescent="0.35">
      <c r="A147" s="1">
        <v>44152</v>
      </c>
      <c r="B147" t="s">
        <v>146</v>
      </c>
      <c r="C147">
        <v>16278</v>
      </c>
    </row>
    <row r="148" spans="1:3" x14ac:dyDescent="0.35">
      <c r="A148" s="1">
        <v>44153</v>
      </c>
      <c r="B148" t="s">
        <v>141</v>
      </c>
      <c r="C148">
        <v>9853.9113082039912</v>
      </c>
    </row>
    <row r="149" spans="1:3" x14ac:dyDescent="0.35">
      <c r="A149" s="1">
        <v>44153</v>
      </c>
      <c r="B149" t="s">
        <v>142</v>
      </c>
      <c r="C149">
        <v>9111.1111111111113</v>
      </c>
    </row>
    <row r="150" spans="1:3" x14ac:dyDescent="0.35">
      <c r="A150" s="1">
        <v>44153</v>
      </c>
      <c r="B150" t="s">
        <v>143</v>
      </c>
      <c r="C150">
        <v>13541.666666666666</v>
      </c>
    </row>
    <row r="151" spans="1:3" x14ac:dyDescent="0.35">
      <c r="A151" s="1">
        <v>44153</v>
      </c>
      <c r="B151" t="s">
        <v>148</v>
      </c>
      <c r="C151">
        <v>8712</v>
      </c>
    </row>
    <row r="152" spans="1:3" x14ac:dyDescent="0.35">
      <c r="A152" s="1">
        <v>44153</v>
      </c>
      <c r="B152" t="s">
        <v>144</v>
      </c>
      <c r="C152">
        <v>10417</v>
      </c>
    </row>
    <row r="153" spans="1:3" x14ac:dyDescent="0.35">
      <c r="A153" s="1">
        <v>44153</v>
      </c>
      <c r="B153" t="s">
        <v>145</v>
      </c>
      <c r="C153">
        <v>8777.6257545271637</v>
      </c>
    </row>
    <row r="154" spans="1:3" x14ac:dyDescent="0.35">
      <c r="A154" s="1">
        <v>44153</v>
      </c>
      <c r="B154" t="s">
        <v>146</v>
      </c>
      <c r="C154">
        <v>15000</v>
      </c>
    </row>
    <row r="155" spans="1:3" x14ac:dyDescent="0.35">
      <c r="A155" s="1">
        <v>44154</v>
      </c>
      <c r="B155" t="s">
        <v>141</v>
      </c>
      <c r="C155">
        <v>9330.7672955974849</v>
      </c>
    </row>
    <row r="156" spans="1:3" x14ac:dyDescent="0.35">
      <c r="A156" s="1">
        <v>44154</v>
      </c>
      <c r="B156" t="s">
        <v>142</v>
      </c>
      <c r="C156">
        <v>9522.7272727272721</v>
      </c>
    </row>
    <row r="157" spans="1:3" x14ac:dyDescent="0.35">
      <c r="A157" s="1">
        <v>44154</v>
      </c>
      <c r="B157" t="s">
        <v>148</v>
      </c>
      <c r="C157">
        <v>8854.1142857142859</v>
      </c>
    </row>
    <row r="158" spans="1:3" x14ac:dyDescent="0.35">
      <c r="A158" s="1">
        <v>44154</v>
      </c>
      <c r="B158" t="s">
        <v>145</v>
      </c>
      <c r="C158">
        <v>8510.963768115942</v>
      </c>
    </row>
    <row r="159" spans="1:3" x14ac:dyDescent="0.35">
      <c r="A159" s="1">
        <v>44154</v>
      </c>
      <c r="B159" t="s">
        <v>146</v>
      </c>
      <c r="C159">
        <v>15703.449152542373</v>
      </c>
    </row>
    <row r="160" spans="1:3" x14ac:dyDescent="0.35">
      <c r="A160" s="1">
        <v>44155</v>
      </c>
      <c r="B160" t="s">
        <v>141</v>
      </c>
      <c r="C160">
        <v>9516.1355042016803</v>
      </c>
    </row>
    <row r="161" spans="1:3" x14ac:dyDescent="0.35">
      <c r="A161" s="1">
        <v>44155</v>
      </c>
      <c r="B161" t="s">
        <v>142</v>
      </c>
      <c r="C161">
        <v>9793.210735586481</v>
      </c>
    </row>
    <row r="162" spans="1:3" x14ac:dyDescent="0.35">
      <c r="A162" s="1">
        <v>44155</v>
      </c>
      <c r="B162" t="s">
        <v>149</v>
      </c>
      <c r="C162">
        <v>9190</v>
      </c>
    </row>
    <row r="163" spans="1:3" x14ac:dyDescent="0.35">
      <c r="A163" s="1">
        <v>44155</v>
      </c>
      <c r="B163" t="s">
        <v>143</v>
      </c>
      <c r="C163">
        <v>7750</v>
      </c>
    </row>
    <row r="164" spans="1:3" x14ac:dyDescent="0.35">
      <c r="A164" s="1">
        <v>44155</v>
      </c>
      <c r="B164" t="s">
        <v>148</v>
      </c>
      <c r="C164">
        <v>8725</v>
      </c>
    </row>
    <row r="165" spans="1:3" x14ac:dyDescent="0.35">
      <c r="A165" s="1">
        <v>44155</v>
      </c>
      <c r="B165" t="s">
        <v>145</v>
      </c>
      <c r="C165">
        <v>8781.4322916666661</v>
      </c>
    </row>
    <row r="166" spans="1:3" x14ac:dyDescent="0.35">
      <c r="A166" s="1">
        <v>44155</v>
      </c>
      <c r="B166" t="s">
        <v>146</v>
      </c>
      <c r="C166">
        <v>16033.6</v>
      </c>
    </row>
    <row r="167" spans="1:3" x14ac:dyDescent="0.35">
      <c r="A167" s="1">
        <v>44158</v>
      </c>
      <c r="B167" t="s">
        <v>141</v>
      </c>
      <c r="C167">
        <v>10116.009478672986</v>
      </c>
    </row>
    <row r="168" spans="1:3" x14ac:dyDescent="0.35">
      <c r="A168" s="1">
        <v>44158</v>
      </c>
      <c r="B168" t="s">
        <v>142</v>
      </c>
      <c r="C168">
        <v>9544.3797468354423</v>
      </c>
    </row>
    <row r="169" spans="1:3" x14ac:dyDescent="0.35">
      <c r="A169" s="1">
        <v>44158</v>
      </c>
      <c r="B169" t="s">
        <v>143</v>
      </c>
      <c r="C169">
        <v>13263.421052631578</v>
      </c>
    </row>
    <row r="170" spans="1:3" x14ac:dyDescent="0.35">
      <c r="A170" s="1">
        <v>44158</v>
      </c>
      <c r="B170" t="s">
        <v>148</v>
      </c>
      <c r="C170">
        <v>9760</v>
      </c>
    </row>
    <row r="171" spans="1:3" x14ac:dyDescent="0.35">
      <c r="A171" s="1">
        <v>44158</v>
      </c>
      <c r="B171" t="s">
        <v>145</v>
      </c>
      <c r="C171">
        <v>9618.4689265536726</v>
      </c>
    </row>
    <row r="172" spans="1:3" x14ac:dyDescent="0.35">
      <c r="A172" s="1">
        <v>44158</v>
      </c>
      <c r="B172" t="s">
        <v>146</v>
      </c>
      <c r="C172">
        <v>14876.739726027397</v>
      </c>
    </row>
    <row r="173" spans="1:3" x14ac:dyDescent="0.35">
      <c r="A173" s="1">
        <v>44158</v>
      </c>
      <c r="B173" t="s">
        <v>147</v>
      </c>
      <c r="C173">
        <v>11000</v>
      </c>
    </row>
    <row r="174" spans="1:3" x14ac:dyDescent="0.35">
      <c r="A174" s="1">
        <v>44159</v>
      </c>
      <c r="B174" t="s">
        <v>141</v>
      </c>
      <c r="C174">
        <v>11017.033582089553</v>
      </c>
    </row>
    <row r="175" spans="1:3" x14ac:dyDescent="0.35">
      <c r="A175" s="1">
        <v>44159</v>
      </c>
      <c r="B175" t="s">
        <v>142</v>
      </c>
      <c r="C175">
        <v>10021.739130434782</v>
      </c>
    </row>
    <row r="176" spans="1:3" x14ac:dyDescent="0.35">
      <c r="A176" s="1">
        <v>44159</v>
      </c>
      <c r="B176" t="s">
        <v>143</v>
      </c>
      <c r="C176">
        <v>8000</v>
      </c>
    </row>
    <row r="177" spans="1:3" x14ac:dyDescent="0.35">
      <c r="A177" s="1">
        <v>44159</v>
      </c>
      <c r="B177" t="s">
        <v>148</v>
      </c>
      <c r="C177">
        <v>9192</v>
      </c>
    </row>
    <row r="178" spans="1:3" x14ac:dyDescent="0.35">
      <c r="A178" s="1">
        <v>44159</v>
      </c>
      <c r="B178" t="s">
        <v>145</v>
      </c>
      <c r="C178">
        <v>10196.70634920635</v>
      </c>
    </row>
    <row r="179" spans="1:3" x14ac:dyDescent="0.35">
      <c r="A179" s="1">
        <v>44159</v>
      </c>
      <c r="B179" t="s">
        <v>146</v>
      </c>
      <c r="C179">
        <v>16400</v>
      </c>
    </row>
    <row r="180" spans="1:3" x14ac:dyDescent="0.35">
      <c r="A180" s="1">
        <v>44159</v>
      </c>
      <c r="B180" t="s">
        <v>147</v>
      </c>
      <c r="C180">
        <v>11000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6856-F813-4F51-88D0-8943F2A7102F}">
  <dimension ref="A1:F53"/>
  <sheetViews>
    <sheetView workbookViewId="0">
      <selection activeCell="D15" sqref="D15"/>
    </sheetView>
  </sheetViews>
  <sheetFormatPr baseColWidth="10" defaultRowHeight="14.5" x14ac:dyDescent="0.35"/>
  <cols>
    <col min="1" max="1" width="10.90625" customWidth="1"/>
    <col min="2" max="2" width="23.90625" customWidth="1"/>
    <col min="3" max="3" width="10.90625" customWidth="1"/>
    <col min="5" max="5" width="10.90625" customWidth="1"/>
  </cols>
  <sheetData>
    <row r="1" spans="1:6" x14ac:dyDescent="0.35">
      <c r="A1" t="s">
        <v>110</v>
      </c>
      <c r="B1" t="s">
        <v>81</v>
      </c>
      <c r="C1" t="s">
        <v>82</v>
      </c>
      <c r="D1" t="s">
        <v>2</v>
      </c>
      <c r="E1" t="s">
        <v>83</v>
      </c>
      <c r="F1" t="s">
        <v>84</v>
      </c>
    </row>
    <row r="2" spans="1:6" x14ac:dyDescent="0.35">
      <c r="A2" t="s">
        <v>111</v>
      </c>
      <c r="B2" t="s">
        <v>85</v>
      </c>
      <c r="C2" t="s">
        <v>86</v>
      </c>
      <c r="D2">
        <v>2019</v>
      </c>
      <c r="E2">
        <v>1008</v>
      </c>
      <c r="F2">
        <v>1400</v>
      </c>
    </row>
    <row r="3" spans="1:6" x14ac:dyDescent="0.35">
      <c r="A3" t="s">
        <v>111</v>
      </c>
      <c r="B3" t="s">
        <v>85</v>
      </c>
      <c r="C3" t="s">
        <v>86</v>
      </c>
      <c r="D3" t="s">
        <v>87</v>
      </c>
      <c r="E3">
        <v>2004</v>
      </c>
      <c r="F3">
        <v>2805.6</v>
      </c>
    </row>
    <row r="4" spans="1:6" x14ac:dyDescent="0.35">
      <c r="A4" t="s">
        <v>111</v>
      </c>
      <c r="B4" t="s">
        <v>88</v>
      </c>
      <c r="C4" t="s">
        <v>89</v>
      </c>
      <c r="D4">
        <v>2019</v>
      </c>
      <c r="E4">
        <v>706500</v>
      </c>
      <c r="F4">
        <v>270370</v>
      </c>
    </row>
    <row r="5" spans="1:6" x14ac:dyDescent="0.35">
      <c r="A5" t="s">
        <v>111</v>
      </c>
      <c r="B5" t="s">
        <v>88</v>
      </c>
      <c r="C5" t="s">
        <v>90</v>
      </c>
      <c r="D5">
        <v>2019</v>
      </c>
      <c r="E5">
        <v>28000</v>
      </c>
      <c r="F5">
        <v>7700</v>
      </c>
    </row>
    <row r="6" spans="1:6" x14ac:dyDescent="0.35">
      <c r="A6" t="s">
        <v>111</v>
      </c>
      <c r="B6" t="s">
        <v>88</v>
      </c>
      <c r="C6" t="s">
        <v>86</v>
      </c>
      <c r="D6">
        <v>2019</v>
      </c>
      <c r="E6">
        <v>0</v>
      </c>
      <c r="F6">
        <v>0</v>
      </c>
    </row>
    <row r="7" spans="1:6" x14ac:dyDescent="0.35">
      <c r="A7" t="s">
        <v>111</v>
      </c>
      <c r="B7" t="s">
        <v>88</v>
      </c>
      <c r="C7" t="s">
        <v>89</v>
      </c>
      <c r="D7" t="s">
        <v>87</v>
      </c>
      <c r="E7">
        <v>1531100</v>
      </c>
      <c r="F7">
        <v>606078.80000000005</v>
      </c>
    </row>
    <row r="8" spans="1:6" x14ac:dyDescent="0.35">
      <c r="A8" t="s">
        <v>111</v>
      </c>
      <c r="B8" t="s">
        <v>88</v>
      </c>
      <c r="C8" t="s">
        <v>90</v>
      </c>
      <c r="D8" t="s">
        <v>87</v>
      </c>
      <c r="E8">
        <v>216200</v>
      </c>
      <c r="F8">
        <v>62643</v>
      </c>
    </row>
    <row r="9" spans="1:6" x14ac:dyDescent="0.35">
      <c r="A9" t="s">
        <v>111</v>
      </c>
      <c r="B9" t="s">
        <v>88</v>
      </c>
      <c r="C9" t="s">
        <v>86</v>
      </c>
      <c r="D9" t="s">
        <v>87</v>
      </c>
      <c r="E9">
        <v>475570</v>
      </c>
      <c r="F9">
        <v>194369.85</v>
      </c>
    </row>
    <row r="10" spans="1:6" x14ac:dyDescent="0.35">
      <c r="A10" t="s">
        <v>111</v>
      </c>
      <c r="B10" t="s">
        <v>91</v>
      </c>
      <c r="C10" t="s">
        <v>92</v>
      </c>
      <c r="D10">
        <v>2019</v>
      </c>
      <c r="E10">
        <v>15540</v>
      </c>
      <c r="F10">
        <v>51906.37</v>
      </c>
    </row>
    <row r="11" spans="1:6" x14ac:dyDescent="0.35">
      <c r="A11" t="s">
        <v>111</v>
      </c>
      <c r="B11" t="s">
        <v>91</v>
      </c>
      <c r="C11" t="s">
        <v>93</v>
      </c>
      <c r="D11">
        <v>2019</v>
      </c>
      <c r="E11">
        <v>19645</v>
      </c>
      <c r="F11">
        <v>39704.03</v>
      </c>
    </row>
    <row r="12" spans="1:6" x14ac:dyDescent="0.35">
      <c r="A12" t="s">
        <v>111</v>
      </c>
      <c r="B12" t="s">
        <v>91</v>
      </c>
      <c r="C12" t="s">
        <v>94</v>
      </c>
      <c r="D12">
        <v>2019</v>
      </c>
      <c r="E12">
        <v>101.25</v>
      </c>
      <c r="F12">
        <v>544.94000000000005</v>
      </c>
    </row>
    <row r="13" spans="1:6" x14ac:dyDescent="0.35">
      <c r="A13" t="s">
        <v>111</v>
      </c>
      <c r="B13" t="s">
        <v>91</v>
      </c>
      <c r="C13" t="s">
        <v>92</v>
      </c>
      <c r="D13" t="s">
        <v>87</v>
      </c>
      <c r="E13">
        <v>19125</v>
      </c>
      <c r="F13">
        <v>61585</v>
      </c>
    </row>
    <row r="14" spans="1:6" x14ac:dyDescent="0.35">
      <c r="A14" t="s">
        <v>111</v>
      </c>
      <c r="B14" t="s">
        <v>91</v>
      </c>
      <c r="C14" t="s">
        <v>93</v>
      </c>
      <c r="D14" t="s">
        <v>87</v>
      </c>
      <c r="E14">
        <v>0</v>
      </c>
      <c r="F14">
        <v>0</v>
      </c>
    </row>
    <row r="15" spans="1:6" x14ac:dyDescent="0.35">
      <c r="A15" t="s">
        <v>111</v>
      </c>
      <c r="B15" t="s">
        <v>91</v>
      </c>
      <c r="C15" t="s">
        <v>94</v>
      </c>
      <c r="D15" t="s">
        <v>87</v>
      </c>
      <c r="E15">
        <v>0</v>
      </c>
      <c r="F15">
        <v>0</v>
      </c>
    </row>
    <row r="16" spans="1:6" x14ac:dyDescent="0.35">
      <c r="A16" t="s">
        <v>111</v>
      </c>
      <c r="B16" t="s">
        <v>95</v>
      </c>
      <c r="C16" t="s">
        <v>96</v>
      </c>
      <c r="D16">
        <v>2019</v>
      </c>
      <c r="E16">
        <v>0</v>
      </c>
      <c r="F16">
        <v>0</v>
      </c>
    </row>
    <row r="17" spans="1:6" x14ac:dyDescent="0.35">
      <c r="A17" t="s">
        <v>111</v>
      </c>
      <c r="B17" t="s">
        <v>95</v>
      </c>
      <c r="C17" t="s">
        <v>96</v>
      </c>
      <c r="D17" t="s">
        <v>87</v>
      </c>
      <c r="E17">
        <v>12</v>
      </c>
      <c r="F17">
        <v>27.31</v>
      </c>
    </row>
    <row r="18" spans="1:6" x14ac:dyDescent="0.35">
      <c r="A18" t="s">
        <v>111</v>
      </c>
      <c r="B18" t="s">
        <v>97</v>
      </c>
      <c r="C18" t="s">
        <v>94</v>
      </c>
      <c r="D18">
        <v>2019</v>
      </c>
      <c r="E18">
        <v>33.75</v>
      </c>
      <c r="F18">
        <v>181.65</v>
      </c>
    </row>
    <row r="19" spans="1:6" x14ac:dyDescent="0.35">
      <c r="A19" t="s">
        <v>111</v>
      </c>
      <c r="B19" t="s">
        <v>97</v>
      </c>
      <c r="C19" t="s">
        <v>94</v>
      </c>
      <c r="D19" t="s">
        <v>87</v>
      </c>
      <c r="E19">
        <v>0</v>
      </c>
      <c r="F19">
        <v>0</v>
      </c>
    </row>
    <row r="20" spans="1:6" x14ac:dyDescent="0.35">
      <c r="A20" t="s">
        <v>111</v>
      </c>
      <c r="B20" t="s">
        <v>98</v>
      </c>
      <c r="C20" t="s">
        <v>89</v>
      </c>
      <c r="D20">
        <v>2019</v>
      </c>
      <c r="E20">
        <v>827250</v>
      </c>
      <c r="F20">
        <v>908860</v>
      </c>
    </row>
    <row r="21" spans="1:6" x14ac:dyDescent="0.35">
      <c r="A21" t="s">
        <v>111</v>
      </c>
      <c r="B21" t="s">
        <v>98</v>
      </c>
      <c r="C21" t="s">
        <v>99</v>
      </c>
      <c r="D21">
        <v>2019</v>
      </c>
      <c r="E21">
        <v>0</v>
      </c>
      <c r="F21">
        <v>0</v>
      </c>
    </row>
    <row r="22" spans="1:6" x14ac:dyDescent="0.35">
      <c r="A22" t="s">
        <v>111</v>
      </c>
      <c r="B22" t="s">
        <v>98</v>
      </c>
      <c r="C22" t="s">
        <v>86</v>
      </c>
      <c r="D22">
        <v>2019</v>
      </c>
      <c r="E22">
        <v>0</v>
      </c>
      <c r="F22">
        <v>0</v>
      </c>
    </row>
    <row r="23" spans="1:6" x14ac:dyDescent="0.35">
      <c r="A23" t="s">
        <v>111</v>
      </c>
      <c r="B23" t="s">
        <v>98</v>
      </c>
      <c r="C23" t="s">
        <v>89</v>
      </c>
      <c r="D23" t="s">
        <v>87</v>
      </c>
      <c r="E23">
        <v>468000</v>
      </c>
      <c r="F23">
        <v>473200</v>
      </c>
    </row>
    <row r="24" spans="1:6" x14ac:dyDescent="0.35">
      <c r="A24" t="s">
        <v>111</v>
      </c>
      <c r="B24" t="s">
        <v>98</v>
      </c>
      <c r="C24" t="s">
        <v>99</v>
      </c>
      <c r="D24" t="s">
        <v>87</v>
      </c>
      <c r="E24">
        <v>200250</v>
      </c>
      <c r="F24">
        <v>218272.5</v>
      </c>
    </row>
    <row r="25" spans="1:6" x14ac:dyDescent="0.35">
      <c r="A25" t="s">
        <v>111</v>
      </c>
      <c r="B25" t="s">
        <v>98</v>
      </c>
      <c r="C25" t="s">
        <v>86</v>
      </c>
      <c r="D25" t="s">
        <v>87</v>
      </c>
      <c r="E25">
        <v>25300</v>
      </c>
      <c r="F25">
        <v>11000</v>
      </c>
    </row>
    <row r="26" spans="1:6" x14ac:dyDescent="0.35">
      <c r="A26" t="s">
        <v>111</v>
      </c>
      <c r="B26" t="s">
        <v>100</v>
      </c>
      <c r="C26" t="s">
        <v>99</v>
      </c>
      <c r="D26">
        <v>2019</v>
      </c>
      <c r="E26">
        <v>99725</v>
      </c>
      <c r="F26">
        <v>113806</v>
      </c>
    </row>
    <row r="27" spans="1:6" x14ac:dyDescent="0.35">
      <c r="A27" t="s">
        <v>111</v>
      </c>
      <c r="B27" t="s">
        <v>100</v>
      </c>
      <c r="C27" t="s">
        <v>99</v>
      </c>
      <c r="D27" t="s">
        <v>87</v>
      </c>
      <c r="E27">
        <v>0</v>
      </c>
      <c r="F27">
        <v>0</v>
      </c>
    </row>
    <row r="28" spans="1:6" x14ac:dyDescent="0.35">
      <c r="A28" t="s">
        <v>111</v>
      </c>
      <c r="B28" t="s">
        <v>101</v>
      </c>
      <c r="C28" t="s">
        <v>93</v>
      </c>
      <c r="D28">
        <v>2019</v>
      </c>
      <c r="E28">
        <v>20.92</v>
      </c>
      <c r="F28">
        <v>747.82</v>
      </c>
    </row>
    <row r="29" spans="1:6" x14ac:dyDescent="0.35">
      <c r="A29" t="s">
        <v>111</v>
      </c>
      <c r="B29" t="s">
        <v>101</v>
      </c>
      <c r="C29" t="s">
        <v>90</v>
      </c>
      <c r="D29">
        <v>2019</v>
      </c>
      <c r="E29">
        <v>0</v>
      </c>
      <c r="F29">
        <v>0</v>
      </c>
    </row>
    <row r="30" spans="1:6" x14ac:dyDescent="0.35">
      <c r="A30" t="s">
        <v>111</v>
      </c>
      <c r="B30" t="s">
        <v>101</v>
      </c>
      <c r="C30" t="s">
        <v>93</v>
      </c>
      <c r="D30" t="s">
        <v>87</v>
      </c>
      <c r="E30">
        <v>0</v>
      </c>
      <c r="F30">
        <v>0</v>
      </c>
    </row>
    <row r="31" spans="1:6" x14ac:dyDescent="0.35">
      <c r="A31" t="s">
        <v>111</v>
      </c>
      <c r="B31" t="s">
        <v>101</v>
      </c>
      <c r="C31" t="s">
        <v>90</v>
      </c>
      <c r="D31" t="s">
        <v>87</v>
      </c>
      <c r="E31">
        <v>72900</v>
      </c>
      <c r="F31">
        <v>80190</v>
      </c>
    </row>
    <row r="32" spans="1:6" x14ac:dyDescent="0.35">
      <c r="A32" t="s">
        <v>111</v>
      </c>
      <c r="B32" t="s">
        <v>102</v>
      </c>
      <c r="C32" t="s">
        <v>90</v>
      </c>
      <c r="D32">
        <v>2019</v>
      </c>
      <c r="E32">
        <v>162853.04999999999</v>
      </c>
      <c r="F32">
        <v>1007460.7</v>
      </c>
    </row>
    <row r="33" spans="1:6" x14ac:dyDescent="0.35">
      <c r="A33" t="s">
        <v>111</v>
      </c>
      <c r="B33" t="s">
        <v>102</v>
      </c>
      <c r="C33" t="s">
        <v>86</v>
      </c>
      <c r="D33">
        <v>2019</v>
      </c>
      <c r="E33">
        <v>254692.89</v>
      </c>
      <c r="F33">
        <v>895775.64</v>
      </c>
    </row>
    <row r="34" spans="1:6" x14ac:dyDescent="0.35">
      <c r="A34" t="s">
        <v>111</v>
      </c>
      <c r="B34" t="s">
        <v>102</v>
      </c>
      <c r="C34" t="s">
        <v>103</v>
      </c>
      <c r="D34">
        <v>2019</v>
      </c>
      <c r="E34">
        <v>16964.02</v>
      </c>
      <c r="F34">
        <v>147706.6</v>
      </c>
    </row>
    <row r="35" spans="1:6" x14ac:dyDescent="0.35">
      <c r="A35" t="s">
        <v>111</v>
      </c>
      <c r="B35" t="s">
        <v>102</v>
      </c>
      <c r="C35" t="s">
        <v>104</v>
      </c>
      <c r="D35">
        <v>2019</v>
      </c>
      <c r="E35">
        <v>20682.84</v>
      </c>
      <c r="F35">
        <v>136827.9</v>
      </c>
    </row>
    <row r="36" spans="1:6" x14ac:dyDescent="0.35">
      <c r="A36" t="s">
        <v>111</v>
      </c>
      <c r="B36" t="s">
        <v>102</v>
      </c>
      <c r="C36" t="s">
        <v>93</v>
      </c>
      <c r="D36">
        <v>2019</v>
      </c>
      <c r="E36">
        <v>6216</v>
      </c>
      <c r="F36">
        <v>40140</v>
      </c>
    </row>
    <row r="37" spans="1:6" x14ac:dyDescent="0.35">
      <c r="A37" t="s">
        <v>111</v>
      </c>
      <c r="B37" t="s">
        <v>102</v>
      </c>
      <c r="C37" t="s">
        <v>96</v>
      </c>
      <c r="D37">
        <v>2019</v>
      </c>
      <c r="E37">
        <v>11600.04</v>
      </c>
      <c r="F37">
        <v>32165.51</v>
      </c>
    </row>
    <row r="38" spans="1:6" x14ac:dyDescent="0.35">
      <c r="A38" t="s">
        <v>111</v>
      </c>
      <c r="B38" t="s">
        <v>102</v>
      </c>
      <c r="C38" t="s">
        <v>105</v>
      </c>
      <c r="D38">
        <v>2019</v>
      </c>
      <c r="E38">
        <v>1543.36</v>
      </c>
      <c r="F38">
        <v>13832</v>
      </c>
    </row>
    <row r="39" spans="1:6" x14ac:dyDescent="0.35">
      <c r="A39" t="s">
        <v>111</v>
      </c>
      <c r="B39" t="s">
        <v>102</v>
      </c>
      <c r="C39" t="s">
        <v>106</v>
      </c>
      <c r="D39">
        <v>2019</v>
      </c>
      <c r="E39">
        <v>1500</v>
      </c>
      <c r="F39">
        <v>7393.26</v>
      </c>
    </row>
    <row r="40" spans="1:6" x14ac:dyDescent="0.35">
      <c r="A40" t="s">
        <v>111</v>
      </c>
      <c r="B40" t="s">
        <v>102</v>
      </c>
      <c r="C40" t="s">
        <v>107</v>
      </c>
      <c r="D40">
        <v>2019</v>
      </c>
      <c r="E40">
        <v>170.1</v>
      </c>
      <c r="F40">
        <v>1386</v>
      </c>
    </row>
    <row r="41" spans="1:6" x14ac:dyDescent="0.35">
      <c r="A41" t="s">
        <v>111</v>
      </c>
      <c r="B41" t="s">
        <v>102</v>
      </c>
      <c r="C41" t="s">
        <v>108</v>
      </c>
      <c r="D41">
        <v>2019</v>
      </c>
      <c r="E41">
        <v>0</v>
      </c>
      <c r="F41">
        <v>0</v>
      </c>
    </row>
    <row r="42" spans="1:6" x14ac:dyDescent="0.35">
      <c r="A42" t="s">
        <v>111</v>
      </c>
      <c r="B42" t="s">
        <v>102</v>
      </c>
      <c r="C42" t="s">
        <v>109</v>
      </c>
      <c r="D42">
        <v>2019</v>
      </c>
      <c r="E42">
        <v>0</v>
      </c>
      <c r="F42">
        <v>0</v>
      </c>
    </row>
    <row r="43" spans="1:6" x14ac:dyDescent="0.35">
      <c r="A43" t="s">
        <v>111</v>
      </c>
      <c r="B43" t="s">
        <v>102</v>
      </c>
      <c r="C43" t="s">
        <v>90</v>
      </c>
      <c r="D43" t="s">
        <v>87</v>
      </c>
      <c r="E43">
        <v>90239.05</v>
      </c>
      <c r="F43">
        <v>548667</v>
      </c>
    </row>
    <row r="44" spans="1:6" x14ac:dyDescent="0.35">
      <c r="A44" t="s">
        <v>111</v>
      </c>
      <c r="B44" t="s">
        <v>102</v>
      </c>
      <c r="C44" t="s">
        <v>86</v>
      </c>
      <c r="D44" t="s">
        <v>87</v>
      </c>
      <c r="E44">
        <v>219469.83</v>
      </c>
      <c r="F44">
        <v>723444.44</v>
      </c>
    </row>
    <row r="45" spans="1:6" x14ac:dyDescent="0.35">
      <c r="A45" t="s">
        <v>111</v>
      </c>
      <c r="B45" t="s">
        <v>102</v>
      </c>
      <c r="C45" t="s">
        <v>103</v>
      </c>
      <c r="D45" t="s">
        <v>87</v>
      </c>
      <c r="E45">
        <v>14220.65</v>
      </c>
      <c r="F45">
        <v>104205.15</v>
      </c>
    </row>
    <row r="46" spans="1:6" x14ac:dyDescent="0.35">
      <c r="A46" t="s">
        <v>111</v>
      </c>
      <c r="B46" t="s">
        <v>102</v>
      </c>
      <c r="C46" t="s">
        <v>104</v>
      </c>
      <c r="D46" t="s">
        <v>87</v>
      </c>
      <c r="E46">
        <v>0</v>
      </c>
      <c r="F46">
        <v>0</v>
      </c>
    </row>
    <row r="47" spans="1:6" x14ac:dyDescent="0.35">
      <c r="A47" t="s">
        <v>111</v>
      </c>
      <c r="B47" t="s">
        <v>102</v>
      </c>
      <c r="C47" t="s">
        <v>93</v>
      </c>
      <c r="D47" t="s">
        <v>87</v>
      </c>
      <c r="E47">
        <v>1624</v>
      </c>
      <c r="F47">
        <v>9390</v>
      </c>
    </row>
    <row r="48" spans="1:6" x14ac:dyDescent="0.35">
      <c r="A48" t="s">
        <v>111</v>
      </c>
      <c r="B48" t="s">
        <v>102</v>
      </c>
      <c r="C48" t="s">
        <v>96</v>
      </c>
      <c r="D48" t="s">
        <v>87</v>
      </c>
      <c r="E48">
        <v>11800</v>
      </c>
      <c r="F48">
        <v>23584.07</v>
      </c>
    </row>
    <row r="49" spans="1:6" x14ac:dyDescent="0.35">
      <c r="A49" t="s">
        <v>111</v>
      </c>
      <c r="B49" t="s">
        <v>102</v>
      </c>
      <c r="C49" t="s">
        <v>105</v>
      </c>
      <c r="D49" t="s">
        <v>87</v>
      </c>
      <c r="E49">
        <v>0</v>
      </c>
      <c r="F49">
        <v>0</v>
      </c>
    </row>
    <row r="50" spans="1:6" x14ac:dyDescent="0.35">
      <c r="A50" t="s">
        <v>111</v>
      </c>
      <c r="B50" t="s">
        <v>102</v>
      </c>
      <c r="C50" t="s">
        <v>106</v>
      </c>
      <c r="D50" t="s">
        <v>87</v>
      </c>
      <c r="E50">
        <v>0</v>
      </c>
      <c r="F50">
        <v>0</v>
      </c>
    </row>
    <row r="51" spans="1:6" x14ac:dyDescent="0.35">
      <c r="A51" t="s">
        <v>111</v>
      </c>
      <c r="B51" t="s">
        <v>102</v>
      </c>
      <c r="C51" t="s">
        <v>107</v>
      </c>
      <c r="D51" t="s">
        <v>87</v>
      </c>
      <c r="E51">
        <v>1360.8</v>
      </c>
      <c r="F51">
        <v>10332</v>
      </c>
    </row>
    <row r="52" spans="1:6" x14ac:dyDescent="0.35">
      <c r="A52" t="s">
        <v>111</v>
      </c>
      <c r="B52" t="s">
        <v>102</v>
      </c>
      <c r="C52" t="s">
        <v>108</v>
      </c>
      <c r="D52" t="s">
        <v>87</v>
      </c>
      <c r="E52">
        <v>5.5780000000000003</v>
      </c>
      <c r="F52">
        <v>56.2</v>
      </c>
    </row>
    <row r="53" spans="1:6" x14ac:dyDescent="0.35">
      <c r="A53" t="s">
        <v>111</v>
      </c>
      <c r="B53" t="s">
        <v>102</v>
      </c>
      <c r="C53" t="s">
        <v>109</v>
      </c>
      <c r="D53" t="s">
        <v>87</v>
      </c>
      <c r="E53">
        <v>26</v>
      </c>
      <c r="F53">
        <v>166.3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7460-87A0-4ADF-8C03-11AB79921308}">
  <dimension ref="A1:E177"/>
  <sheetViews>
    <sheetView tabSelected="1" workbookViewId="0">
      <selection activeCell="E18" sqref="E18"/>
    </sheetView>
  </sheetViews>
  <sheetFormatPr baseColWidth="10" defaultRowHeight="14.5" x14ac:dyDescent="0.35"/>
  <cols>
    <col min="1" max="1" width="21.54296875" customWidth="1"/>
    <col min="2" max="2" width="17.453125" customWidth="1"/>
    <col min="3" max="3" width="19.1796875" customWidth="1"/>
  </cols>
  <sheetData>
    <row r="1" spans="1:5" x14ac:dyDescent="0.35">
      <c r="A1" t="s">
        <v>81</v>
      </c>
      <c r="B1" t="s">
        <v>82</v>
      </c>
      <c r="C1" t="s">
        <v>2</v>
      </c>
      <c r="D1" t="s">
        <v>83</v>
      </c>
      <c r="E1" t="s">
        <v>112</v>
      </c>
    </row>
    <row r="2" spans="1:5" x14ac:dyDescent="0.35">
      <c r="A2" t="s">
        <v>85</v>
      </c>
      <c r="B2" t="s">
        <v>113</v>
      </c>
      <c r="C2">
        <v>2019</v>
      </c>
      <c r="D2">
        <v>286324</v>
      </c>
      <c r="E2">
        <v>172532.78</v>
      </c>
    </row>
    <row r="3" spans="1:5" x14ac:dyDescent="0.35">
      <c r="A3" t="s">
        <v>85</v>
      </c>
      <c r="B3" t="s">
        <v>114</v>
      </c>
      <c r="C3">
        <v>2019</v>
      </c>
      <c r="D3">
        <v>102000</v>
      </c>
      <c r="E3">
        <v>92574.66</v>
      </c>
    </row>
    <row r="4" spans="1:5" x14ac:dyDescent="0.35">
      <c r="A4" t="s">
        <v>85</v>
      </c>
      <c r="B4" t="s">
        <v>93</v>
      </c>
      <c r="C4">
        <v>2019</v>
      </c>
      <c r="D4">
        <v>37252</v>
      </c>
      <c r="E4">
        <v>75855.37</v>
      </c>
    </row>
    <row r="5" spans="1:5" x14ac:dyDescent="0.35">
      <c r="A5" t="s">
        <v>85</v>
      </c>
      <c r="B5" t="s">
        <v>115</v>
      </c>
      <c r="C5">
        <v>2019</v>
      </c>
      <c r="D5">
        <v>72576</v>
      </c>
      <c r="E5">
        <v>60342.41</v>
      </c>
    </row>
    <row r="6" spans="1:5" x14ac:dyDescent="0.35">
      <c r="A6" t="s">
        <v>85</v>
      </c>
      <c r="B6" t="s">
        <v>96</v>
      </c>
      <c r="C6">
        <v>2019</v>
      </c>
      <c r="D6">
        <v>4353.79</v>
      </c>
      <c r="E6">
        <v>19254.93</v>
      </c>
    </row>
    <row r="7" spans="1:5" x14ac:dyDescent="0.35">
      <c r="A7" t="s">
        <v>85</v>
      </c>
      <c r="B7" t="s">
        <v>116</v>
      </c>
      <c r="C7">
        <v>2019</v>
      </c>
      <c r="D7">
        <v>6849.3</v>
      </c>
      <c r="E7">
        <v>18750.009999999998</v>
      </c>
    </row>
    <row r="8" spans="1:5" x14ac:dyDescent="0.35">
      <c r="A8" t="s">
        <v>85</v>
      </c>
      <c r="B8" t="s">
        <v>90</v>
      </c>
      <c r="C8">
        <v>2019</v>
      </c>
      <c r="D8">
        <v>0</v>
      </c>
      <c r="E8">
        <v>0</v>
      </c>
    </row>
    <row r="9" spans="1:5" x14ac:dyDescent="0.35">
      <c r="A9" t="s">
        <v>85</v>
      </c>
      <c r="B9" t="s">
        <v>113</v>
      </c>
      <c r="C9" t="s">
        <v>87</v>
      </c>
      <c r="D9">
        <v>164409</v>
      </c>
      <c r="E9">
        <v>139048.75</v>
      </c>
    </row>
    <row r="10" spans="1:5" x14ac:dyDescent="0.35">
      <c r="A10" t="s">
        <v>85</v>
      </c>
      <c r="B10" t="s">
        <v>114</v>
      </c>
      <c r="C10" t="s">
        <v>87</v>
      </c>
      <c r="D10">
        <v>48000</v>
      </c>
      <c r="E10">
        <v>43200</v>
      </c>
    </row>
    <row r="11" spans="1:5" x14ac:dyDescent="0.35">
      <c r="A11" t="s">
        <v>85</v>
      </c>
      <c r="B11" t="s">
        <v>93</v>
      </c>
      <c r="C11" t="s">
        <v>87</v>
      </c>
      <c r="D11">
        <v>22058.903300000002</v>
      </c>
      <c r="E11">
        <v>36754.11</v>
      </c>
    </row>
    <row r="12" spans="1:5" x14ac:dyDescent="0.35">
      <c r="A12" t="s">
        <v>85</v>
      </c>
      <c r="B12" t="s">
        <v>115</v>
      </c>
      <c r="C12" t="s">
        <v>87</v>
      </c>
      <c r="D12">
        <v>151200</v>
      </c>
      <c r="E12">
        <v>107693.66</v>
      </c>
    </row>
    <row r="13" spans="1:5" x14ac:dyDescent="0.35">
      <c r="A13" t="s">
        <v>85</v>
      </c>
      <c r="B13" t="s">
        <v>96</v>
      </c>
      <c r="C13" t="s">
        <v>87</v>
      </c>
      <c r="D13">
        <v>0</v>
      </c>
      <c r="E13">
        <v>0</v>
      </c>
    </row>
    <row r="14" spans="1:5" x14ac:dyDescent="0.35">
      <c r="A14" t="s">
        <v>85</v>
      </c>
      <c r="B14" t="s">
        <v>116</v>
      </c>
      <c r="C14" t="s">
        <v>87</v>
      </c>
      <c r="D14">
        <v>8203.68</v>
      </c>
      <c r="E14">
        <v>26794.15</v>
      </c>
    </row>
    <row r="15" spans="1:5" x14ac:dyDescent="0.35">
      <c r="A15" t="s">
        <v>85</v>
      </c>
      <c r="B15" t="s">
        <v>90</v>
      </c>
      <c r="C15" t="s">
        <v>87</v>
      </c>
      <c r="D15">
        <v>20</v>
      </c>
      <c r="E15">
        <v>18.350000000000001</v>
      </c>
    </row>
    <row r="16" spans="1:5" x14ac:dyDescent="0.35">
      <c r="A16" t="s">
        <v>88</v>
      </c>
      <c r="B16" t="s">
        <v>90</v>
      </c>
      <c r="C16">
        <v>2019</v>
      </c>
      <c r="D16">
        <v>600806</v>
      </c>
      <c r="E16">
        <v>107017</v>
      </c>
    </row>
    <row r="17" spans="1:5" x14ac:dyDescent="0.35">
      <c r="A17" t="s">
        <v>88</v>
      </c>
      <c r="B17" t="s">
        <v>117</v>
      </c>
      <c r="C17">
        <v>2019</v>
      </c>
      <c r="D17">
        <v>1058.1461999999999</v>
      </c>
      <c r="E17">
        <v>2665.22</v>
      </c>
    </row>
    <row r="18" spans="1:5" x14ac:dyDescent="0.35">
      <c r="A18" t="s">
        <v>88</v>
      </c>
      <c r="B18" t="s">
        <v>93</v>
      </c>
      <c r="C18">
        <v>2019</v>
      </c>
      <c r="D18">
        <v>22272</v>
      </c>
      <c r="E18">
        <v>2420.86</v>
      </c>
    </row>
    <row r="19" spans="1:5" x14ac:dyDescent="0.35">
      <c r="A19" t="s">
        <v>88</v>
      </c>
      <c r="B19" t="s">
        <v>90</v>
      </c>
      <c r="C19" t="s">
        <v>87</v>
      </c>
      <c r="D19">
        <v>0</v>
      </c>
      <c r="E19">
        <v>0</v>
      </c>
    </row>
    <row r="20" spans="1:5" x14ac:dyDescent="0.35">
      <c r="A20" t="s">
        <v>88</v>
      </c>
      <c r="B20" t="s">
        <v>117</v>
      </c>
      <c r="C20" t="s">
        <v>87</v>
      </c>
      <c r="D20">
        <v>500</v>
      </c>
      <c r="E20">
        <v>1620.15</v>
      </c>
    </row>
    <row r="21" spans="1:5" x14ac:dyDescent="0.35">
      <c r="A21" t="s">
        <v>88</v>
      </c>
      <c r="B21" t="s">
        <v>93</v>
      </c>
      <c r="C21" t="s">
        <v>87</v>
      </c>
      <c r="D21">
        <v>10252.981299999999</v>
      </c>
      <c r="E21">
        <v>1452.14</v>
      </c>
    </row>
    <row r="22" spans="1:5" x14ac:dyDescent="0.35">
      <c r="A22" t="s">
        <v>91</v>
      </c>
      <c r="B22" t="s">
        <v>115</v>
      </c>
      <c r="C22">
        <v>2019</v>
      </c>
      <c r="D22">
        <v>2775481</v>
      </c>
      <c r="E22">
        <v>3867802.28</v>
      </c>
    </row>
    <row r="23" spans="1:5" x14ac:dyDescent="0.35">
      <c r="A23" t="s">
        <v>91</v>
      </c>
      <c r="B23" t="s">
        <v>109</v>
      </c>
      <c r="C23">
        <v>2019</v>
      </c>
      <c r="D23">
        <v>1659132.14</v>
      </c>
      <c r="E23">
        <v>2896406.81</v>
      </c>
    </row>
    <row r="24" spans="1:5" x14ac:dyDescent="0.35">
      <c r="A24" t="s">
        <v>91</v>
      </c>
      <c r="B24" t="s">
        <v>118</v>
      </c>
      <c r="C24">
        <v>2019</v>
      </c>
      <c r="D24">
        <v>729262</v>
      </c>
      <c r="E24">
        <v>981438.23</v>
      </c>
    </row>
    <row r="25" spans="1:5" x14ac:dyDescent="0.35">
      <c r="A25" t="s">
        <v>91</v>
      </c>
      <c r="B25" t="s">
        <v>96</v>
      </c>
      <c r="C25">
        <v>2019</v>
      </c>
      <c r="D25">
        <v>578160.49</v>
      </c>
      <c r="E25">
        <v>955539.02</v>
      </c>
    </row>
    <row r="26" spans="1:5" x14ac:dyDescent="0.35">
      <c r="A26" t="s">
        <v>91</v>
      </c>
      <c r="B26" t="s">
        <v>119</v>
      </c>
      <c r="C26">
        <v>2019</v>
      </c>
      <c r="D26">
        <v>262080</v>
      </c>
      <c r="E26">
        <v>482652.12</v>
      </c>
    </row>
    <row r="27" spans="1:5" x14ac:dyDescent="0.35">
      <c r="A27" t="s">
        <v>91</v>
      </c>
      <c r="B27" t="s">
        <v>113</v>
      </c>
      <c r="C27">
        <v>2019</v>
      </c>
      <c r="D27">
        <v>252222.6</v>
      </c>
      <c r="E27">
        <v>424692.18</v>
      </c>
    </row>
    <row r="28" spans="1:5" x14ac:dyDescent="0.35">
      <c r="A28" t="s">
        <v>91</v>
      </c>
      <c r="B28" t="s">
        <v>120</v>
      </c>
      <c r="C28">
        <v>2019</v>
      </c>
      <c r="D28">
        <v>57600</v>
      </c>
      <c r="E28">
        <v>157644.07</v>
      </c>
    </row>
    <row r="29" spans="1:5" x14ac:dyDescent="0.35">
      <c r="A29" t="s">
        <v>91</v>
      </c>
      <c r="B29" t="s">
        <v>121</v>
      </c>
      <c r="C29">
        <v>2019</v>
      </c>
      <c r="D29">
        <v>21000</v>
      </c>
      <c r="E29">
        <v>21105</v>
      </c>
    </row>
    <row r="30" spans="1:5" x14ac:dyDescent="0.35">
      <c r="A30" t="s">
        <v>91</v>
      </c>
      <c r="B30" t="s">
        <v>93</v>
      </c>
      <c r="C30">
        <v>2019</v>
      </c>
      <c r="D30">
        <v>100</v>
      </c>
      <c r="E30">
        <v>73.62</v>
      </c>
    </row>
    <row r="31" spans="1:5" x14ac:dyDescent="0.35">
      <c r="A31" t="s">
        <v>91</v>
      </c>
      <c r="B31" t="s">
        <v>114</v>
      </c>
      <c r="C31">
        <v>2019</v>
      </c>
      <c r="D31">
        <v>1</v>
      </c>
      <c r="E31">
        <v>35.36</v>
      </c>
    </row>
    <row r="32" spans="1:5" x14ac:dyDescent="0.35">
      <c r="A32" t="s">
        <v>91</v>
      </c>
      <c r="B32" t="s">
        <v>90</v>
      </c>
      <c r="C32">
        <v>2019</v>
      </c>
      <c r="D32">
        <v>0</v>
      </c>
      <c r="E32">
        <v>0</v>
      </c>
    </row>
    <row r="33" spans="1:5" x14ac:dyDescent="0.35">
      <c r="A33" t="s">
        <v>91</v>
      </c>
      <c r="B33" t="s">
        <v>122</v>
      </c>
      <c r="C33">
        <v>2019</v>
      </c>
      <c r="D33">
        <v>0</v>
      </c>
      <c r="E33">
        <v>0</v>
      </c>
    </row>
    <row r="34" spans="1:5" x14ac:dyDescent="0.35">
      <c r="A34" t="s">
        <v>91</v>
      </c>
      <c r="B34" t="s">
        <v>115</v>
      </c>
      <c r="C34" t="s">
        <v>87</v>
      </c>
      <c r="D34">
        <v>1536016</v>
      </c>
      <c r="E34">
        <v>2140345.15</v>
      </c>
    </row>
    <row r="35" spans="1:5" x14ac:dyDescent="0.35">
      <c r="A35" t="s">
        <v>91</v>
      </c>
      <c r="B35" t="s">
        <v>109</v>
      </c>
      <c r="C35" t="s">
        <v>87</v>
      </c>
      <c r="D35">
        <v>1634344.85</v>
      </c>
      <c r="E35">
        <v>2180298.2000000002</v>
      </c>
    </row>
    <row r="36" spans="1:5" x14ac:dyDescent="0.35">
      <c r="A36" t="s">
        <v>91</v>
      </c>
      <c r="B36" t="s">
        <v>118</v>
      </c>
      <c r="C36" t="s">
        <v>87</v>
      </c>
      <c r="D36">
        <v>1738415</v>
      </c>
      <c r="E36">
        <v>2113275.7400000002</v>
      </c>
    </row>
    <row r="37" spans="1:5" x14ac:dyDescent="0.35">
      <c r="A37" t="s">
        <v>91</v>
      </c>
      <c r="B37" t="s">
        <v>96</v>
      </c>
      <c r="C37" t="s">
        <v>87</v>
      </c>
      <c r="D37">
        <v>46153.346100000002</v>
      </c>
      <c r="E37">
        <v>96574.42</v>
      </c>
    </row>
    <row r="38" spans="1:5" x14ac:dyDescent="0.35">
      <c r="A38" t="s">
        <v>91</v>
      </c>
      <c r="B38" t="s">
        <v>119</v>
      </c>
      <c r="C38" t="s">
        <v>87</v>
      </c>
      <c r="D38">
        <v>40320</v>
      </c>
      <c r="E38">
        <v>69713.64</v>
      </c>
    </row>
    <row r="39" spans="1:5" x14ac:dyDescent="0.35">
      <c r="A39" t="s">
        <v>91</v>
      </c>
      <c r="B39" t="s">
        <v>113</v>
      </c>
      <c r="C39" t="s">
        <v>87</v>
      </c>
      <c r="D39">
        <v>686201.9</v>
      </c>
      <c r="E39">
        <v>943336.03</v>
      </c>
    </row>
    <row r="40" spans="1:5" x14ac:dyDescent="0.35">
      <c r="A40" t="s">
        <v>91</v>
      </c>
      <c r="B40" t="s">
        <v>120</v>
      </c>
      <c r="C40" t="s">
        <v>87</v>
      </c>
      <c r="D40">
        <v>38600</v>
      </c>
      <c r="E40">
        <v>106286.23</v>
      </c>
    </row>
    <row r="41" spans="1:5" x14ac:dyDescent="0.35">
      <c r="A41" t="s">
        <v>91</v>
      </c>
      <c r="B41" t="s">
        <v>121</v>
      </c>
      <c r="C41" t="s">
        <v>87</v>
      </c>
      <c r="D41">
        <v>84016.615000000005</v>
      </c>
      <c r="E41">
        <v>117767.76</v>
      </c>
    </row>
    <row r="42" spans="1:5" x14ac:dyDescent="0.35">
      <c r="A42" t="s">
        <v>91</v>
      </c>
      <c r="B42" t="s">
        <v>93</v>
      </c>
      <c r="C42" t="s">
        <v>87</v>
      </c>
      <c r="D42">
        <v>2759.4668000000001</v>
      </c>
      <c r="E42">
        <v>424.28</v>
      </c>
    </row>
    <row r="43" spans="1:5" x14ac:dyDescent="0.35">
      <c r="A43" t="s">
        <v>91</v>
      </c>
      <c r="B43" t="s">
        <v>114</v>
      </c>
      <c r="C43" t="s">
        <v>87</v>
      </c>
      <c r="D43">
        <v>0</v>
      </c>
      <c r="E43">
        <v>0</v>
      </c>
    </row>
    <row r="44" spans="1:5" x14ac:dyDescent="0.35">
      <c r="A44" t="s">
        <v>91</v>
      </c>
      <c r="B44" t="s">
        <v>90</v>
      </c>
      <c r="C44" t="s">
        <v>87</v>
      </c>
      <c r="D44">
        <v>0.94599999999999995</v>
      </c>
      <c r="E44">
        <v>42.75</v>
      </c>
    </row>
    <row r="45" spans="1:5" x14ac:dyDescent="0.35">
      <c r="A45" t="s">
        <v>91</v>
      </c>
      <c r="B45" t="s">
        <v>122</v>
      </c>
      <c r="C45" t="s">
        <v>87</v>
      </c>
      <c r="D45">
        <v>108900</v>
      </c>
      <c r="E45">
        <v>159538.07</v>
      </c>
    </row>
    <row r="46" spans="1:5" x14ac:dyDescent="0.35">
      <c r="A46" t="s">
        <v>95</v>
      </c>
      <c r="B46" t="s">
        <v>115</v>
      </c>
      <c r="C46">
        <v>2019</v>
      </c>
      <c r="D46">
        <v>437160</v>
      </c>
      <c r="E46">
        <v>480401.4</v>
      </c>
    </row>
    <row r="47" spans="1:5" x14ac:dyDescent="0.35">
      <c r="A47" t="s">
        <v>95</v>
      </c>
      <c r="B47" t="s">
        <v>109</v>
      </c>
      <c r="C47">
        <v>2019</v>
      </c>
      <c r="D47">
        <v>300925</v>
      </c>
      <c r="E47">
        <v>268465</v>
      </c>
    </row>
    <row r="48" spans="1:5" x14ac:dyDescent="0.35">
      <c r="A48" t="s">
        <v>95</v>
      </c>
      <c r="B48" t="s">
        <v>121</v>
      </c>
      <c r="C48">
        <v>2019</v>
      </c>
      <c r="D48">
        <v>210000</v>
      </c>
      <c r="E48">
        <v>219345</v>
      </c>
    </row>
    <row r="49" spans="1:5" x14ac:dyDescent="0.35">
      <c r="A49" t="s">
        <v>95</v>
      </c>
      <c r="B49" t="s">
        <v>122</v>
      </c>
      <c r="C49">
        <v>2019</v>
      </c>
      <c r="D49">
        <v>229250</v>
      </c>
      <c r="E49">
        <v>215400.84</v>
      </c>
    </row>
    <row r="50" spans="1:5" x14ac:dyDescent="0.35">
      <c r="A50" t="s">
        <v>95</v>
      </c>
      <c r="B50" t="s">
        <v>120</v>
      </c>
      <c r="C50">
        <v>2019</v>
      </c>
      <c r="D50">
        <v>44000</v>
      </c>
      <c r="E50">
        <v>34760</v>
      </c>
    </row>
    <row r="51" spans="1:5" x14ac:dyDescent="0.35">
      <c r="A51" t="s">
        <v>95</v>
      </c>
      <c r="B51" t="s">
        <v>114</v>
      </c>
      <c r="C51">
        <v>2019</v>
      </c>
      <c r="D51">
        <v>26015.52</v>
      </c>
      <c r="E51">
        <v>28628.16</v>
      </c>
    </row>
    <row r="52" spans="1:5" x14ac:dyDescent="0.35">
      <c r="A52" t="s">
        <v>95</v>
      </c>
      <c r="B52" t="s">
        <v>123</v>
      </c>
      <c r="C52">
        <v>2019</v>
      </c>
      <c r="D52">
        <v>35000</v>
      </c>
      <c r="E52">
        <v>26846.79</v>
      </c>
    </row>
    <row r="53" spans="1:5" x14ac:dyDescent="0.35">
      <c r="A53" t="s">
        <v>95</v>
      </c>
      <c r="B53" t="s">
        <v>124</v>
      </c>
      <c r="C53">
        <v>2019</v>
      </c>
      <c r="D53">
        <v>21375</v>
      </c>
      <c r="E53">
        <v>18988.14</v>
      </c>
    </row>
    <row r="54" spans="1:5" x14ac:dyDescent="0.35">
      <c r="A54" t="s">
        <v>95</v>
      </c>
      <c r="B54" t="s">
        <v>125</v>
      </c>
      <c r="C54">
        <v>2019</v>
      </c>
      <c r="D54">
        <v>320.39</v>
      </c>
      <c r="E54">
        <v>542.70000000000005</v>
      </c>
    </row>
    <row r="55" spans="1:5" x14ac:dyDescent="0.35">
      <c r="A55" t="s">
        <v>95</v>
      </c>
      <c r="B55" t="s">
        <v>126</v>
      </c>
      <c r="C55">
        <v>2019</v>
      </c>
      <c r="D55">
        <v>3</v>
      </c>
      <c r="E55">
        <v>129.66</v>
      </c>
    </row>
    <row r="56" spans="1:5" x14ac:dyDescent="0.35">
      <c r="A56" t="s">
        <v>95</v>
      </c>
      <c r="B56" t="s">
        <v>127</v>
      </c>
      <c r="C56">
        <v>2019</v>
      </c>
      <c r="D56">
        <v>1.5</v>
      </c>
      <c r="E56">
        <v>78.58</v>
      </c>
    </row>
    <row r="57" spans="1:5" x14ac:dyDescent="0.35">
      <c r="A57" t="s">
        <v>95</v>
      </c>
      <c r="B57" t="s">
        <v>128</v>
      </c>
      <c r="C57">
        <v>2019</v>
      </c>
      <c r="D57">
        <v>0.5</v>
      </c>
      <c r="E57">
        <v>61.74</v>
      </c>
    </row>
    <row r="58" spans="1:5" x14ac:dyDescent="0.35">
      <c r="A58" t="s">
        <v>95</v>
      </c>
      <c r="B58" t="s">
        <v>118</v>
      </c>
      <c r="C58">
        <v>2019</v>
      </c>
      <c r="D58">
        <v>0</v>
      </c>
      <c r="E58">
        <v>0</v>
      </c>
    </row>
    <row r="59" spans="1:5" x14ac:dyDescent="0.35">
      <c r="A59" t="s">
        <v>95</v>
      </c>
      <c r="B59" t="s">
        <v>89</v>
      </c>
      <c r="C59">
        <v>2019</v>
      </c>
      <c r="D59">
        <v>0</v>
      </c>
      <c r="E59">
        <v>0</v>
      </c>
    </row>
    <row r="60" spans="1:5" x14ac:dyDescent="0.35">
      <c r="A60" t="s">
        <v>95</v>
      </c>
      <c r="B60" t="s">
        <v>93</v>
      </c>
      <c r="C60">
        <v>2019</v>
      </c>
      <c r="D60">
        <v>0</v>
      </c>
      <c r="E60">
        <v>0</v>
      </c>
    </row>
    <row r="61" spans="1:5" x14ac:dyDescent="0.35">
      <c r="A61" t="s">
        <v>95</v>
      </c>
      <c r="B61" t="s">
        <v>115</v>
      </c>
      <c r="C61" t="s">
        <v>87</v>
      </c>
      <c r="D61">
        <v>345000</v>
      </c>
      <c r="E61">
        <v>344628.65</v>
      </c>
    </row>
    <row r="62" spans="1:5" x14ac:dyDescent="0.35">
      <c r="A62" t="s">
        <v>95</v>
      </c>
      <c r="B62" t="s">
        <v>109</v>
      </c>
      <c r="C62" t="s">
        <v>87</v>
      </c>
      <c r="D62">
        <v>424020.84</v>
      </c>
      <c r="E62">
        <v>339815.5</v>
      </c>
    </row>
    <row r="63" spans="1:5" x14ac:dyDescent="0.35">
      <c r="A63" t="s">
        <v>95</v>
      </c>
      <c r="B63" t="s">
        <v>121</v>
      </c>
      <c r="C63" t="s">
        <v>87</v>
      </c>
      <c r="D63">
        <v>21000</v>
      </c>
      <c r="E63">
        <v>16485</v>
      </c>
    </row>
    <row r="64" spans="1:5" x14ac:dyDescent="0.35">
      <c r="A64" t="s">
        <v>95</v>
      </c>
      <c r="B64" t="s">
        <v>122</v>
      </c>
      <c r="C64" t="s">
        <v>87</v>
      </c>
      <c r="D64">
        <v>315000</v>
      </c>
      <c r="E64">
        <v>256907</v>
      </c>
    </row>
    <row r="65" spans="1:5" x14ac:dyDescent="0.35">
      <c r="A65" t="s">
        <v>95</v>
      </c>
      <c r="B65" t="s">
        <v>120</v>
      </c>
      <c r="C65" t="s">
        <v>87</v>
      </c>
      <c r="D65">
        <v>44006</v>
      </c>
      <c r="E65">
        <v>33446.65</v>
      </c>
    </row>
    <row r="66" spans="1:5" x14ac:dyDescent="0.35">
      <c r="A66" t="s">
        <v>95</v>
      </c>
      <c r="B66" t="s">
        <v>114</v>
      </c>
      <c r="C66" t="s">
        <v>87</v>
      </c>
      <c r="D66">
        <v>52050</v>
      </c>
      <c r="E66">
        <v>62173.66</v>
      </c>
    </row>
    <row r="67" spans="1:5" x14ac:dyDescent="0.35">
      <c r="A67" t="s">
        <v>95</v>
      </c>
      <c r="B67" t="s">
        <v>123</v>
      </c>
      <c r="C67" t="s">
        <v>87</v>
      </c>
      <c r="D67">
        <v>0</v>
      </c>
      <c r="E67">
        <v>0</v>
      </c>
    </row>
    <row r="68" spans="1:5" x14ac:dyDescent="0.35">
      <c r="A68" t="s">
        <v>95</v>
      </c>
      <c r="B68" t="s">
        <v>124</v>
      </c>
      <c r="C68" t="s">
        <v>87</v>
      </c>
      <c r="D68">
        <v>45000</v>
      </c>
      <c r="E68">
        <v>39095.86</v>
      </c>
    </row>
    <row r="69" spans="1:5" x14ac:dyDescent="0.35">
      <c r="A69" t="s">
        <v>95</v>
      </c>
      <c r="B69" t="s">
        <v>125</v>
      </c>
      <c r="C69" t="s">
        <v>87</v>
      </c>
      <c r="D69">
        <v>2</v>
      </c>
      <c r="E69">
        <v>186.45</v>
      </c>
    </row>
    <row r="70" spans="1:5" x14ac:dyDescent="0.35">
      <c r="A70" t="s">
        <v>95</v>
      </c>
      <c r="B70" t="s">
        <v>126</v>
      </c>
      <c r="C70" t="s">
        <v>87</v>
      </c>
      <c r="D70">
        <v>0</v>
      </c>
      <c r="E70">
        <v>0</v>
      </c>
    </row>
    <row r="71" spans="1:5" x14ac:dyDescent="0.35">
      <c r="A71" t="s">
        <v>95</v>
      </c>
      <c r="B71" t="s">
        <v>127</v>
      </c>
      <c r="C71" t="s">
        <v>87</v>
      </c>
      <c r="D71">
        <v>0</v>
      </c>
      <c r="E71">
        <v>0</v>
      </c>
    </row>
    <row r="72" spans="1:5" x14ac:dyDescent="0.35">
      <c r="A72" t="s">
        <v>95</v>
      </c>
      <c r="B72" t="s">
        <v>128</v>
      </c>
      <c r="C72" t="s">
        <v>87</v>
      </c>
      <c r="D72">
        <v>0</v>
      </c>
      <c r="E72">
        <v>0</v>
      </c>
    </row>
    <row r="73" spans="1:5" x14ac:dyDescent="0.35">
      <c r="A73" t="s">
        <v>95</v>
      </c>
      <c r="B73" t="s">
        <v>118</v>
      </c>
      <c r="C73" t="s">
        <v>87</v>
      </c>
      <c r="D73">
        <v>0.1923</v>
      </c>
      <c r="E73">
        <v>19.82</v>
      </c>
    </row>
    <row r="74" spans="1:5" x14ac:dyDescent="0.35">
      <c r="A74" t="s">
        <v>95</v>
      </c>
      <c r="B74" t="s">
        <v>89</v>
      </c>
      <c r="C74" t="s">
        <v>87</v>
      </c>
      <c r="D74">
        <v>1000</v>
      </c>
      <c r="E74">
        <v>821.03</v>
      </c>
    </row>
    <row r="75" spans="1:5" x14ac:dyDescent="0.35">
      <c r="A75" t="s">
        <v>95</v>
      </c>
      <c r="B75" t="s">
        <v>93</v>
      </c>
      <c r="C75" t="s">
        <v>87</v>
      </c>
      <c r="D75">
        <v>10950</v>
      </c>
      <c r="E75">
        <v>1146.75</v>
      </c>
    </row>
    <row r="76" spans="1:5" x14ac:dyDescent="0.35">
      <c r="A76" t="s">
        <v>97</v>
      </c>
      <c r="B76" t="s">
        <v>115</v>
      </c>
      <c r="C76">
        <v>2019</v>
      </c>
      <c r="D76">
        <v>20000.25</v>
      </c>
      <c r="E76">
        <v>20780</v>
      </c>
    </row>
    <row r="77" spans="1:5" x14ac:dyDescent="0.35">
      <c r="A77" t="s">
        <v>97</v>
      </c>
      <c r="B77" t="s">
        <v>96</v>
      </c>
      <c r="C77">
        <v>2019</v>
      </c>
      <c r="D77">
        <v>6893.52</v>
      </c>
      <c r="E77">
        <v>16149.63</v>
      </c>
    </row>
    <row r="78" spans="1:5" x14ac:dyDescent="0.35">
      <c r="A78" t="s">
        <v>97</v>
      </c>
      <c r="B78" t="s">
        <v>117</v>
      </c>
      <c r="C78">
        <v>2019</v>
      </c>
      <c r="D78">
        <v>4714.8100000000004</v>
      </c>
      <c r="E78">
        <v>4046.67</v>
      </c>
    </row>
    <row r="79" spans="1:5" x14ac:dyDescent="0.35">
      <c r="A79" t="s">
        <v>97</v>
      </c>
      <c r="B79" t="s">
        <v>113</v>
      </c>
      <c r="C79">
        <v>2019</v>
      </c>
      <c r="D79">
        <v>25</v>
      </c>
      <c r="E79">
        <v>892.71</v>
      </c>
    </row>
    <row r="80" spans="1:5" x14ac:dyDescent="0.35">
      <c r="A80" t="s">
        <v>97</v>
      </c>
      <c r="B80" t="s">
        <v>114</v>
      </c>
      <c r="C80">
        <v>2019</v>
      </c>
      <c r="D80">
        <v>883.1</v>
      </c>
      <c r="E80">
        <v>491.8</v>
      </c>
    </row>
    <row r="81" spans="1:5" x14ac:dyDescent="0.35">
      <c r="A81" t="s">
        <v>97</v>
      </c>
      <c r="B81" t="s">
        <v>129</v>
      </c>
      <c r="C81">
        <v>2019</v>
      </c>
      <c r="D81">
        <v>0.84619999999999995</v>
      </c>
      <c r="E81">
        <v>150.69999999999999</v>
      </c>
    </row>
    <row r="82" spans="1:5" x14ac:dyDescent="0.35">
      <c r="A82" t="s">
        <v>97</v>
      </c>
      <c r="B82" t="s">
        <v>105</v>
      </c>
      <c r="C82">
        <v>2019</v>
      </c>
      <c r="D82">
        <v>18.48</v>
      </c>
      <c r="E82">
        <v>150.36000000000001</v>
      </c>
    </row>
    <row r="83" spans="1:5" x14ac:dyDescent="0.35">
      <c r="A83" t="s">
        <v>97</v>
      </c>
      <c r="B83" t="s">
        <v>109</v>
      </c>
      <c r="C83">
        <v>2019</v>
      </c>
      <c r="D83">
        <v>0</v>
      </c>
      <c r="E83">
        <v>0</v>
      </c>
    </row>
    <row r="84" spans="1:5" x14ac:dyDescent="0.35">
      <c r="A84" t="s">
        <v>97</v>
      </c>
      <c r="B84" t="s">
        <v>93</v>
      </c>
      <c r="C84">
        <v>2019</v>
      </c>
      <c r="D84">
        <v>0</v>
      </c>
      <c r="E84">
        <v>0</v>
      </c>
    </row>
    <row r="85" spans="1:5" x14ac:dyDescent="0.35">
      <c r="A85" t="s">
        <v>97</v>
      </c>
      <c r="B85" t="s">
        <v>115</v>
      </c>
      <c r="C85" t="s">
        <v>87</v>
      </c>
      <c r="D85">
        <v>20001.5</v>
      </c>
      <c r="E85">
        <v>20238.29</v>
      </c>
    </row>
    <row r="86" spans="1:5" x14ac:dyDescent="0.35">
      <c r="A86" t="s">
        <v>97</v>
      </c>
      <c r="B86" t="s">
        <v>96</v>
      </c>
      <c r="C86" t="s">
        <v>87</v>
      </c>
      <c r="D86">
        <v>21020.2</v>
      </c>
      <c r="E86">
        <v>43167.25</v>
      </c>
    </row>
    <row r="87" spans="1:5" x14ac:dyDescent="0.35">
      <c r="A87" t="s">
        <v>97</v>
      </c>
      <c r="B87" t="s">
        <v>117</v>
      </c>
      <c r="C87" t="s">
        <v>87</v>
      </c>
      <c r="D87">
        <v>4466.2299999999996</v>
      </c>
      <c r="E87">
        <v>3856.71</v>
      </c>
    </row>
    <row r="88" spans="1:5" x14ac:dyDescent="0.35">
      <c r="A88" t="s">
        <v>97</v>
      </c>
      <c r="B88" t="s">
        <v>113</v>
      </c>
      <c r="C88" t="s">
        <v>87</v>
      </c>
      <c r="D88">
        <v>0</v>
      </c>
      <c r="E88">
        <v>0</v>
      </c>
    </row>
    <row r="89" spans="1:5" x14ac:dyDescent="0.35">
      <c r="A89" t="s">
        <v>97</v>
      </c>
      <c r="B89" t="s">
        <v>114</v>
      </c>
      <c r="C89" t="s">
        <v>87</v>
      </c>
      <c r="D89">
        <v>107.37</v>
      </c>
      <c r="E89">
        <v>255.59</v>
      </c>
    </row>
    <row r="90" spans="1:5" x14ac:dyDescent="0.35">
      <c r="A90" t="s">
        <v>97</v>
      </c>
      <c r="B90" t="s">
        <v>129</v>
      </c>
      <c r="C90" t="s">
        <v>87</v>
      </c>
      <c r="D90">
        <v>4.6845999999999997</v>
      </c>
      <c r="E90">
        <v>729.2</v>
      </c>
    </row>
    <row r="91" spans="1:5" x14ac:dyDescent="0.35">
      <c r="A91" t="s">
        <v>97</v>
      </c>
      <c r="B91" t="s">
        <v>105</v>
      </c>
      <c r="C91" t="s">
        <v>87</v>
      </c>
      <c r="D91">
        <v>0</v>
      </c>
      <c r="E91">
        <v>0</v>
      </c>
    </row>
    <row r="92" spans="1:5" x14ac:dyDescent="0.35">
      <c r="A92" t="s">
        <v>97</v>
      </c>
      <c r="B92" t="s">
        <v>109</v>
      </c>
      <c r="C92" t="s">
        <v>87</v>
      </c>
      <c r="D92">
        <v>9.5</v>
      </c>
      <c r="E92">
        <v>174.01</v>
      </c>
    </row>
    <row r="93" spans="1:5" x14ac:dyDescent="0.35">
      <c r="A93" t="s">
        <v>97</v>
      </c>
      <c r="B93" t="s">
        <v>93</v>
      </c>
      <c r="C93" t="s">
        <v>87</v>
      </c>
      <c r="D93">
        <v>20600</v>
      </c>
      <c r="E93">
        <v>2406.3200000000002</v>
      </c>
    </row>
    <row r="94" spans="1:5" x14ac:dyDescent="0.35">
      <c r="A94" t="s">
        <v>98</v>
      </c>
      <c r="B94" t="s">
        <v>93</v>
      </c>
      <c r="C94">
        <v>2019</v>
      </c>
      <c r="D94">
        <v>0</v>
      </c>
      <c r="E94">
        <v>0</v>
      </c>
    </row>
    <row r="95" spans="1:5" x14ac:dyDescent="0.35">
      <c r="A95" t="s">
        <v>98</v>
      </c>
      <c r="B95" t="s">
        <v>93</v>
      </c>
      <c r="C95" t="s">
        <v>87</v>
      </c>
      <c r="D95" t="s">
        <v>130</v>
      </c>
      <c r="E95" t="s">
        <v>131</v>
      </c>
    </row>
    <row r="96" spans="1:5" x14ac:dyDescent="0.35">
      <c r="A96" t="s">
        <v>100</v>
      </c>
      <c r="B96" t="s">
        <v>96</v>
      </c>
      <c r="C96">
        <v>2019</v>
      </c>
      <c r="D96">
        <v>1704.7692</v>
      </c>
      <c r="E96">
        <v>180850.05</v>
      </c>
    </row>
    <row r="97" spans="1:5" x14ac:dyDescent="0.35">
      <c r="A97" t="s">
        <v>100</v>
      </c>
      <c r="B97" t="s">
        <v>109</v>
      </c>
      <c r="C97">
        <v>2019</v>
      </c>
      <c r="D97">
        <v>1.6619999999999999</v>
      </c>
      <c r="E97">
        <v>277.60000000000002</v>
      </c>
    </row>
    <row r="98" spans="1:5" x14ac:dyDescent="0.35">
      <c r="A98" t="s">
        <v>100</v>
      </c>
      <c r="B98" t="s">
        <v>115</v>
      </c>
      <c r="C98">
        <v>2019</v>
      </c>
      <c r="D98">
        <v>0.53849999999999998</v>
      </c>
      <c r="E98">
        <v>102.77</v>
      </c>
    </row>
    <row r="99" spans="1:5" x14ac:dyDescent="0.35">
      <c r="A99" t="s">
        <v>100</v>
      </c>
      <c r="B99" t="s">
        <v>96</v>
      </c>
      <c r="C99" t="s">
        <v>87</v>
      </c>
      <c r="D99">
        <v>1970.4161999999999</v>
      </c>
      <c r="E99">
        <v>216835.31</v>
      </c>
    </row>
    <row r="100" spans="1:5" x14ac:dyDescent="0.35">
      <c r="A100" t="s">
        <v>100</v>
      </c>
      <c r="B100" t="s">
        <v>109</v>
      </c>
      <c r="C100" t="s">
        <v>87</v>
      </c>
      <c r="D100">
        <v>0</v>
      </c>
      <c r="E100">
        <v>0</v>
      </c>
    </row>
    <row r="101" spans="1:5" x14ac:dyDescent="0.35">
      <c r="A101" t="s">
        <v>100</v>
      </c>
      <c r="B101" t="s">
        <v>115</v>
      </c>
      <c r="C101" t="s">
        <v>87</v>
      </c>
      <c r="D101">
        <v>0.30769999999999997</v>
      </c>
      <c r="E101">
        <v>51.54</v>
      </c>
    </row>
    <row r="102" spans="1:5" x14ac:dyDescent="0.35">
      <c r="A102" t="s">
        <v>101</v>
      </c>
      <c r="B102" t="s">
        <v>113</v>
      </c>
      <c r="C102">
        <v>2019</v>
      </c>
      <c r="D102">
        <v>66501959.351999998</v>
      </c>
      <c r="E102">
        <v>55239457.969999999</v>
      </c>
    </row>
    <row r="103" spans="1:5" x14ac:dyDescent="0.35">
      <c r="A103" t="s">
        <v>101</v>
      </c>
      <c r="B103" t="s">
        <v>115</v>
      </c>
      <c r="C103">
        <v>2019</v>
      </c>
      <c r="D103">
        <v>26167969.908100002</v>
      </c>
      <c r="E103">
        <v>22650653.18</v>
      </c>
    </row>
    <row r="104" spans="1:5" x14ac:dyDescent="0.35">
      <c r="A104" t="s">
        <v>101</v>
      </c>
      <c r="B104" t="s">
        <v>90</v>
      </c>
      <c r="C104">
        <v>2019</v>
      </c>
      <c r="D104">
        <v>12132828.1263</v>
      </c>
      <c r="E104">
        <v>12830787.68</v>
      </c>
    </row>
    <row r="105" spans="1:5" x14ac:dyDescent="0.35">
      <c r="A105" t="s">
        <v>101</v>
      </c>
      <c r="B105" t="s">
        <v>109</v>
      </c>
      <c r="C105">
        <v>2019</v>
      </c>
      <c r="D105">
        <v>7742224.8200000003</v>
      </c>
      <c r="E105">
        <v>6620779.8300000001</v>
      </c>
    </row>
    <row r="106" spans="1:5" x14ac:dyDescent="0.35">
      <c r="A106" t="s">
        <v>101</v>
      </c>
      <c r="B106" t="s">
        <v>96</v>
      </c>
      <c r="C106">
        <v>2019</v>
      </c>
      <c r="D106">
        <v>1100160.6847999999</v>
      </c>
      <c r="E106">
        <v>1643248.15</v>
      </c>
    </row>
    <row r="107" spans="1:5" x14ac:dyDescent="0.35">
      <c r="A107" t="s">
        <v>101</v>
      </c>
      <c r="B107" t="s">
        <v>124</v>
      </c>
      <c r="C107">
        <v>2019</v>
      </c>
      <c r="D107">
        <v>1551403.0177</v>
      </c>
      <c r="E107">
        <v>1544417.92</v>
      </c>
    </row>
    <row r="108" spans="1:5" x14ac:dyDescent="0.35">
      <c r="A108" t="s">
        <v>101</v>
      </c>
      <c r="B108" t="s">
        <v>132</v>
      </c>
      <c r="C108">
        <v>2019</v>
      </c>
      <c r="D108">
        <v>391223.2</v>
      </c>
      <c r="E108">
        <v>368072.06</v>
      </c>
    </row>
    <row r="109" spans="1:5" x14ac:dyDescent="0.35">
      <c r="A109" t="s">
        <v>101</v>
      </c>
      <c r="B109" t="s">
        <v>121</v>
      </c>
      <c r="C109">
        <v>2019</v>
      </c>
      <c r="D109">
        <v>181200</v>
      </c>
      <c r="E109">
        <v>173127.2</v>
      </c>
    </row>
    <row r="110" spans="1:5" x14ac:dyDescent="0.35">
      <c r="A110" t="s">
        <v>101</v>
      </c>
      <c r="B110" t="s">
        <v>86</v>
      </c>
      <c r="C110">
        <v>2019</v>
      </c>
      <c r="D110">
        <v>71696</v>
      </c>
      <c r="E110">
        <v>86051.16</v>
      </c>
    </row>
    <row r="111" spans="1:5" x14ac:dyDescent="0.35">
      <c r="A111" t="s">
        <v>101</v>
      </c>
      <c r="B111" t="s">
        <v>133</v>
      </c>
      <c r="C111">
        <v>2019</v>
      </c>
      <c r="D111">
        <v>48000</v>
      </c>
      <c r="E111">
        <v>47040</v>
      </c>
    </row>
    <row r="112" spans="1:5" x14ac:dyDescent="0.35">
      <c r="A112" t="s">
        <v>101</v>
      </c>
      <c r="B112" t="s">
        <v>93</v>
      </c>
      <c r="C112">
        <v>2019</v>
      </c>
      <c r="D112">
        <v>15892.5</v>
      </c>
      <c r="E112">
        <v>36127.65</v>
      </c>
    </row>
    <row r="113" spans="1:5" x14ac:dyDescent="0.35">
      <c r="A113" t="s">
        <v>101</v>
      </c>
      <c r="B113" t="s">
        <v>94</v>
      </c>
      <c r="C113">
        <v>2019</v>
      </c>
      <c r="D113">
        <v>16756.554599999999</v>
      </c>
      <c r="E113">
        <v>26591.78</v>
      </c>
    </row>
    <row r="114" spans="1:5" x14ac:dyDescent="0.35">
      <c r="A114" t="s">
        <v>101</v>
      </c>
      <c r="B114" t="s">
        <v>122</v>
      </c>
      <c r="C114">
        <v>2019</v>
      </c>
      <c r="D114">
        <v>25200</v>
      </c>
      <c r="E114">
        <v>24948</v>
      </c>
    </row>
    <row r="115" spans="1:5" x14ac:dyDescent="0.35">
      <c r="A115" t="s">
        <v>101</v>
      </c>
      <c r="B115" t="s">
        <v>89</v>
      </c>
      <c r="C115">
        <v>2019</v>
      </c>
      <c r="D115">
        <v>23100</v>
      </c>
      <c r="E115">
        <v>21517.4</v>
      </c>
    </row>
    <row r="116" spans="1:5" x14ac:dyDescent="0.35">
      <c r="A116" t="s">
        <v>101</v>
      </c>
      <c r="B116" t="s">
        <v>114</v>
      </c>
      <c r="C116">
        <v>2019</v>
      </c>
      <c r="D116">
        <v>5164.5447000000004</v>
      </c>
      <c r="E116">
        <v>8826.99</v>
      </c>
    </row>
    <row r="117" spans="1:5" x14ac:dyDescent="0.35">
      <c r="A117" t="s">
        <v>101</v>
      </c>
      <c r="B117" t="s">
        <v>105</v>
      </c>
      <c r="C117">
        <v>2019</v>
      </c>
      <c r="D117">
        <v>69.36</v>
      </c>
      <c r="E117">
        <v>393.49</v>
      </c>
    </row>
    <row r="118" spans="1:5" x14ac:dyDescent="0.35">
      <c r="A118" t="s">
        <v>101</v>
      </c>
      <c r="B118" t="s">
        <v>127</v>
      </c>
      <c r="C118">
        <v>2019</v>
      </c>
      <c r="D118">
        <v>0</v>
      </c>
      <c r="E118">
        <v>0</v>
      </c>
    </row>
    <row r="119" spans="1:5" x14ac:dyDescent="0.35">
      <c r="A119" t="s">
        <v>101</v>
      </c>
      <c r="B119" t="s">
        <v>116</v>
      </c>
      <c r="C119">
        <v>2019</v>
      </c>
      <c r="D119">
        <v>0</v>
      </c>
      <c r="E119">
        <v>0</v>
      </c>
    </row>
    <row r="120" spans="1:5" x14ac:dyDescent="0.35">
      <c r="A120" t="s">
        <v>101</v>
      </c>
      <c r="B120" t="s">
        <v>113</v>
      </c>
      <c r="C120" t="s">
        <v>87</v>
      </c>
      <c r="D120">
        <v>43236539.586000003</v>
      </c>
      <c r="E120">
        <v>31707657.530000001</v>
      </c>
    </row>
    <row r="121" spans="1:5" x14ac:dyDescent="0.35">
      <c r="A121" t="s">
        <v>101</v>
      </c>
      <c r="B121" t="s">
        <v>115</v>
      </c>
      <c r="C121" t="s">
        <v>87</v>
      </c>
      <c r="D121">
        <v>11788208.119999999</v>
      </c>
      <c r="E121">
        <v>9947594.4900000002</v>
      </c>
    </row>
    <row r="122" spans="1:5" x14ac:dyDescent="0.35">
      <c r="A122" t="s">
        <v>101</v>
      </c>
      <c r="B122" t="s">
        <v>90</v>
      </c>
      <c r="C122" t="s">
        <v>87</v>
      </c>
      <c r="D122">
        <v>3838145.9895000001</v>
      </c>
      <c r="E122">
        <v>3895046.19</v>
      </c>
    </row>
    <row r="123" spans="1:5" x14ac:dyDescent="0.35">
      <c r="A123" t="s">
        <v>101</v>
      </c>
      <c r="B123" t="s">
        <v>109</v>
      </c>
      <c r="C123" t="s">
        <v>87</v>
      </c>
      <c r="D123">
        <v>5839442</v>
      </c>
      <c r="E123">
        <v>3914177.03</v>
      </c>
    </row>
    <row r="124" spans="1:5" x14ac:dyDescent="0.35">
      <c r="A124" t="s">
        <v>101</v>
      </c>
      <c r="B124" t="s">
        <v>96</v>
      </c>
      <c r="C124" t="s">
        <v>87</v>
      </c>
      <c r="D124">
        <v>593524.63699999999</v>
      </c>
      <c r="E124">
        <v>895306.95</v>
      </c>
    </row>
    <row r="125" spans="1:5" x14ac:dyDescent="0.35">
      <c r="A125" t="s">
        <v>101</v>
      </c>
      <c r="B125" t="s">
        <v>124</v>
      </c>
      <c r="C125" t="s">
        <v>87</v>
      </c>
      <c r="D125">
        <v>2362500</v>
      </c>
      <c r="E125">
        <v>2551277.35</v>
      </c>
    </row>
    <row r="126" spans="1:5" x14ac:dyDescent="0.35">
      <c r="A126" t="s">
        <v>101</v>
      </c>
      <c r="B126" t="s">
        <v>132</v>
      </c>
      <c r="C126" t="s">
        <v>87</v>
      </c>
      <c r="D126">
        <v>0</v>
      </c>
      <c r="E126">
        <v>0</v>
      </c>
    </row>
    <row r="127" spans="1:5" x14ac:dyDescent="0.35">
      <c r="A127" t="s">
        <v>101</v>
      </c>
      <c r="B127" t="s">
        <v>121</v>
      </c>
      <c r="C127" t="s">
        <v>87</v>
      </c>
      <c r="D127">
        <v>0</v>
      </c>
      <c r="E127">
        <v>0</v>
      </c>
    </row>
    <row r="128" spans="1:5" x14ac:dyDescent="0.35">
      <c r="A128" t="s">
        <v>101</v>
      </c>
      <c r="B128" t="s">
        <v>86</v>
      </c>
      <c r="C128" t="s">
        <v>87</v>
      </c>
      <c r="D128">
        <v>0</v>
      </c>
      <c r="E128">
        <v>0</v>
      </c>
    </row>
    <row r="129" spans="1:5" x14ac:dyDescent="0.35">
      <c r="A129" t="s">
        <v>101</v>
      </c>
      <c r="B129" t="s">
        <v>133</v>
      </c>
      <c r="C129" t="s">
        <v>87</v>
      </c>
      <c r="D129">
        <v>0</v>
      </c>
      <c r="E129">
        <v>0</v>
      </c>
    </row>
    <row r="130" spans="1:5" x14ac:dyDescent="0.35">
      <c r="A130" t="s">
        <v>101</v>
      </c>
      <c r="B130" t="s">
        <v>93</v>
      </c>
      <c r="C130" t="s">
        <v>87</v>
      </c>
      <c r="D130">
        <v>11538.67</v>
      </c>
      <c r="E130">
        <v>20962.84</v>
      </c>
    </row>
    <row r="131" spans="1:5" x14ac:dyDescent="0.35">
      <c r="A131" t="s">
        <v>101</v>
      </c>
      <c r="B131" t="s">
        <v>94</v>
      </c>
      <c r="C131" t="s">
        <v>87</v>
      </c>
      <c r="D131">
        <v>0</v>
      </c>
      <c r="E131">
        <v>0</v>
      </c>
    </row>
    <row r="132" spans="1:5" x14ac:dyDescent="0.35">
      <c r="A132" t="s">
        <v>101</v>
      </c>
      <c r="B132" t="s">
        <v>122</v>
      </c>
      <c r="C132" t="s">
        <v>87</v>
      </c>
      <c r="D132">
        <v>50400</v>
      </c>
      <c r="E132">
        <v>38304</v>
      </c>
    </row>
    <row r="133" spans="1:5" x14ac:dyDescent="0.35">
      <c r="A133" t="s">
        <v>101</v>
      </c>
      <c r="B133" t="s">
        <v>89</v>
      </c>
      <c r="C133" t="s">
        <v>87</v>
      </c>
      <c r="D133">
        <v>0</v>
      </c>
      <c r="E133">
        <v>0</v>
      </c>
    </row>
    <row r="134" spans="1:5" x14ac:dyDescent="0.35">
      <c r="A134" t="s">
        <v>101</v>
      </c>
      <c r="B134" t="s">
        <v>114</v>
      </c>
      <c r="C134" t="s">
        <v>87</v>
      </c>
      <c r="D134">
        <v>19128.5376</v>
      </c>
      <c r="E134">
        <v>17273.490000000002</v>
      </c>
    </row>
    <row r="135" spans="1:5" x14ac:dyDescent="0.35">
      <c r="A135" t="s">
        <v>101</v>
      </c>
      <c r="B135" t="s">
        <v>105</v>
      </c>
      <c r="C135" t="s">
        <v>87</v>
      </c>
      <c r="D135">
        <v>56.8</v>
      </c>
      <c r="E135">
        <v>457.08</v>
      </c>
    </row>
    <row r="136" spans="1:5" x14ac:dyDescent="0.35">
      <c r="A136" t="s">
        <v>101</v>
      </c>
      <c r="B136" t="s">
        <v>127</v>
      </c>
      <c r="C136" t="s">
        <v>87</v>
      </c>
      <c r="D136">
        <v>50400</v>
      </c>
      <c r="E136">
        <v>38688.300000000003</v>
      </c>
    </row>
    <row r="137" spans="1:5" x14ac:dyDescent="0.35">
      <c r="A137" t="s">
        <v>101</v>
      </c>
      <c r="B137" t="s">
        <v>116</v>
      </c>
      <c r="C137" t="s">
        <v>87</v>
      </c>
      <c r="D137">
        <v>2979.4</v>
      </c>
      <c r="E137">
        <v>6151.06</v>
      </c>
    </row>
    <row r="138" spans="1:5" x14ac:dyDescent="0.35">
      <c r="A138" t="s">
        <v>102</v>
      </c>
      <c r="B138" t="s">
        <v>124</v>
      </c>
      <c r="C138">
        <v>2019</v>
      </c>
      <c r="D138">
        <v>1554527</v>
      </c>
      <c r="E138">
        <v>2495962.16</v>
      </c>
    </row>
    <row r="139" spans="1:5" x14ac:dyDescent="0.35">
      <c r="A139" t="s">
        <v>102</v>
      </c>
      <c r="B139" t="s">
        <v>115</v>
      </c>
      <c r="C139">
        <v>2019</v>
      </c>
      <c r="D139">
        <v>2042748</v>
      </c>
      <c r="E139">
        <v>2155908.7999999998</v>
      </c>
    </row>
    <row r="140" spans="1:5" x14ac:dyDescent="0.35">
      <c r="A140" t="s">
        <v>102</v>
      </c>
      <c r="B140" t="s">
        <v>96</v>
      </c>
      <c r="C140">
        <v>2019</v>
      </c>
      <c r="D140">
        <v>446154.38370000001</v>
      </c>
      <c r="E140">
        <v>1988649.96</v>
      </c>
    </row>
    <row r="141" spans="1:5" x14ac:dyDescent="0.35">
      <c r="A141" t="s">
        <v>102</v>
      </c>
      <c r="B141" t="s">
        <v>114</v>
      </c>
      <c r="C141">
        <v>2019</v>
      </c>
      <c r="D141">
        <v>342767.09100000001</v>
      </c>
      <c r="E141">
        <v>1622049.62</v>
      </c>
    </row>
    <row r="142" spans="1:5" x14ac:dyDescent="0.35">
      <c r="A142" t="s">
        <v>102</v>
      </c>
      <c r="B142" t="s">
        <v>94</v>
      </c>
      <c r="C142">
        <v>2019</v>
      </c>
      <c r="D142">
        <v>213774.99249999999</v>
      </c>
      <c r="E142">
        <v>1003537.36</v>
      </c>
    </row>
    <row r="143" spans="1:5" x14ac:dyDescent="0.35">
      <c r="A143" t="s">
        <v>102</v>
      </c>
      <c r="B143" t="s">
        <v>113</v>
      </c>
      <c r="C143">
        <v>2019</v>
      </c>
      <c r="D143">
        <v>100800</v>
      </c>
      <c r="E143">
        <v>82218</v>
      </c>
    </row>
    <row r="144" spans="1:5" x14ac:dyDescent="0.35">
      <c r="A144" t="s">
        <v>102</v>
      </c>
      <c r="B144" t="s">
        <v>132</v>
      </c>
      <c r="C144">
        <v>2019</v>
      </c>
      <c r="D144">
        <v>13419.090700000001</v>
      </c>
      <c r="E144">
        <v>70431.839999999997</v>
      </c>
    </row>
    <row r="145" spans="1:5" x14ac:dyDescent="0.35">
      <c r="A145" t="s">
        <v>102</v>
      </c>
      <c r="B145" t="s">
        <v>116</v>
      </c>
      <c r="C145">
        <v>2019</v>
      </c>
      <c r="D145">
        <v>18266.768499999998</v>
      </c>
      <c r="E145">
        <v>66848.52</v>
      </c>
    </row>
    <row r="146" spans="1:5" x14ac:dyDescent="0.35">
      <c r="A146" t="s">
        <v>102</v>
      </c>
      <c r="B146" t="s">
        <v>90</v>
      </c>
      <c r="C146">
        <v>2019</v>
      </c>
      <c r="D146">
        <v>29311.64</v>
      </c>
      <c r="E146">
        <v>56050.48</v>
      </c>
    </row>
    <row r="147" spans="1:5" x14ac:dyDescent="0.35">
      <c r="A147" t="s">
        <v>102</v>
      </c>
      <c r="B147" t="s">
        <v>104</v>
      </c>
      <c r="C147">
        <v>2019</v>
      </c>
      <c r="D147">
        <v>7455.0379000000003</v>
      </c>
      <c r="E147">
        <v>45152.4</v>
      </c>
    </row>
    <row r="148" spans="1:5" x14ac:dyDescent="0.35">
      <c r="A148" t="s">
        <v>102</v>
      </c>
      <c r="B148" t="s">
        <v>93</v>
      </c>
      <c r="C148">
        <v>2019</v>
      </c>
      <c r="D148">
        <v>6598.52</v>
      </c>
      <c r="E148">
        <v>16511.68</v>
      </c>
    </row>
    <row r="149" spans="1:5" x14ac:dyDescent="0.35">
      <c r="A149" t="s">
        <v>102</v>
      </c>
      <c r="B149" t="s">
        <v>134</v>
      </c>
      <c r="C149">
        <v>2019</v>
      </c>
      <c r="D149">
        <v>2872.5</v>
      </c>
      <c r="E149">
        <v>13593.57</v>
      </c>
    </row>
    <row r="150" spans="1:5" x14ac:dyDescent="0.35">
      <c r="A150" t="s">
        <v>102</v>
      </c>
      <c r="B150" t="s">
        <v>117</v>
      </c>
      <c r="C150">
        <v>2019</v>
      </c>
      <c r="D150">
        <v>2258.7422999999999</v>
      </c>
      <c r="E150">
        <v>8822.73</v>
      </c>
    </row>
    <row r="151" spans="1:5" x14ac:dyDescent="0.35">
      <c r="A151" t="s">
        <v>102</v>
      </c>
      <c r="B151" t="s">
        <v>127</v>
      </c>
      <c r="C151">
        <v>2019</v>
      </c>
      <c r="D151">
        <v>1052.03</v>
      </c>
      <c r="E151">
        <v>8102.03</v>
      </c>
    </row>
    <row r="152" spans="1:5" x14ac:dyDescent="0.35">
      <c r="A152" t="s">
        <v>102</v>
      </c>
      <c r="B152" t="s">
        <v>92</v>
      </c>
      <c r="C152">
        <v>2019</v>
      </c>
      <c r="D152">
        <v>5175</v>
      </c>
      <c r="E152">
        <v>1236.3800000000001</v>
      </c>
    </row>
    <row r="153" spans="1:5" x14ac:dyDescent="0.35">
      <c r="A153" t="s">
        <v>102</v>
      </c>
      <c r="B153" t="s">
        <v>135</v>
      </c>
      <c r="C153">
        <v>2019</v>
      </c>
      <c r="D153">
        <v>119.3</v>
      </c>
      <c r="E153">
        <v>894</v>
      </c>
    </row>
    <row r="154" spans="1:5" x14ac:dyDescent="0.35">
      <c r="A154" t="s">
        <v>102</v>
      </c>
      <c r="B154" t="s">
        <v>136</v>
      </c>
      <c r="C154">
        <v>2019</v>
      </c>
      <c r="D154">
        <v>9.86</v>
      </c>
      <c r="E154">
        <v>450.99</v>
      </c>
    </row>
    <row r="155" spans="1:5" x14ac:dyDescent="0.35">
      <c r="A155" t="s">
        <v>102</v>
      </c>
      <c r="B155" t="s">
        <v>137</v>
      </c>
      <c r="C155">
        <v>2019</v>
      </c>
      <c r="D155">
        <v>3.8462000000000001</v>
      </c>
      <c r="E155">
        <v>133.15</v>
      </c>
    </row>
    <row r="156" spans="1:5" x14ac:dyDescent="0.35">
      <c r="A156" t="s">
        <v>102</v>
      </c>
      <c r="B156" t="s">
        <v>89</v>
      </c>
      <c r="C156">
        <v>2019</v>
      </c>
      <c r="D156">
        <v>1.66</v>
      </c>
      <c r="E156">
        <v>125.99</v>
      </c>
    </row>
    <row r="157" spans="1:5" x14ac:dyDescent="0.35">
      <c r="A157" t="s">
        <v>102</v>
      </c>
      <c r="B157" t="s">
        <v>120</v>
      </c>
      <c r="C157">
        <v>2019</v>
      </c>
      <c r="D157">
        <v>1.3846000000000001</v>
      </c>
      <c r="E157">
        <v>100.79</v>
      </c>
    </row>
    <row r="158" spans="1:5" x14ac:dyDescent="0.35">
      <c r="A158" t="s">
        <v>102</v>
      </c>
      <c r="B158" t="s">
        <v>124</v>
      </c>
      <c r="C158" t="s">
        <v>87</v>
      </c>
      <c r="D158">
        <v>1288915.55</v>
      </c>
      <c r="E158">
        <v>2338342.61</v>
      </c>
    </row>
    <row r="159" spans="1:5" x14ac:dyDescent="0.35">
      <c r="A159" t="s">
        <v>102</v>
      </c>
      <c r="B159" t="s">
        <v>115</v>
      </c>
      <c r="C159" t="s">
        <v>87</v>
      </c>
      <c r="D159">
        <v>1734796</v>
      </c>
      <c r="E159">
        <v>2115933.83</v>
      </c>
    </row>
    <row r="160" spans="1:5" x14ac:dyDescent="0.35">
      <c r="A160" t="s">
        <v>102</v>
      </c>
      <c r="B160" t="s">
        <v>96</v>
      </c>
      <c r="C160" t="s">
        <v>87</v>
      </c>
      <c r="D160">
        <v>411804.91600000003</v>
      </c>
      <c r="E160">
        <v>2070539.92</v>
      </c>
    </row>
    <row r="161" spans="1:5" x14ac:dyDescent="0.35">
      <c r="A161" t="s">
        <v>102</v>
      </c>
      <c r="B161" t="s">
        <v>114</v>
      </c>
      <c r="C161" t="s">
        <v>87</v>
      </c>
      <c r="D161">
        <v>341261.52010000002</v>
      </c>
      <c r="E161">
        <v>1544197.61</v>
      </c>
    </row>
    <row r="162" spans="1:5" x14ac:dyDescent="0.35">
      <c r="A162" t="s">
        <v>102</v>
      </c>
      <c r="B162" t="s">
        <v>94</v>
      </c>
      <c r="C162" t="s">
        <v>87</v>
      </c>
      <c r="D162">
        <v>168203.81789999999</v>
      </c>
      <c r="E162">
        <v>770986.67</v>
      </c>
    </row>
    <row r="163" spans="1:5" x14ac:dyDescent="0.35">
      <c r="A163" t="s">
        <v>102</v>
      </c>
      <c r="B163" t="s">
        <v>113</v>
      </c>
      <c r="C163" t="s">
        <v>87</v>
      </c>
      <c r="D163">
        <v>251950</v>
      </c>
      <c r="E163">
        <v>155536.79</v>
      </c>
    </row>
    <row r="164" spans="1:5" x14ac:dyDescent="0.35">
      <c r="A164" t="s">
        <v>102</v>
      </c>
      <c r="B164" t="s">
        <v>132</v>
      </c>
      <c r="C164" t="s">
        <v>87</v>
      </c>
      <c r="D164">
        <v>8191.3684999999996</v>
      </c>
      <c r="E164">
        <v>44382.15</v>
      </c>
    </row>
    <row r="165" spans="1:5" x14ac:dyDescent="0.35">
      <c r="A165" t="s">
        <v>102</v>
      </c>
      <c r="B165" t="s">
        <v>116</v>
      </c>
      <c r="C165" t="s">
        <v>87</v>
      </c>
      <c r="D165">
        <v>13018.99</v>
      </c>
      <c r="E165">
        <v>58246.94</v>
      </c>
    </row>
    <row r="166" spans="1:5" x14ac:dyDescent="0.35">
      <c r="A166" t="s">
        <v>102</v>
      </c>
      <c r="B166" t="s">
        <v>90</v>
      </c>
      <c r="C166" t="s">
        <v>87</v>
      </c>
      <c r="D166">
        <v>14572.45</v>
      </c>
      <c r="E166">
        <v>27568.32</v>
      </c>
    </row>
    <row r="167" spans="1:5" x14ac:dyDescent="0.35">
      <c r="A167" t="s">
        <v>102</v>
      </c>
      <c r="B167" t="s">
        <v>104</v>
      </c>
      <c r="C167" t="s">
        <v>87</v>
      </c>
      <c r="D167">
        <v>1568.4108000000001</v>
      </c>
      <c r="E167">
        <v>8614.9</v>
      </c>
    </row>
    <row r="168" spans="1:5" x14ac:dyDescent="0.35">
      <c r="A168" t="s">
        <v>102</v>
      </c>
      <c r="B168" t="s">
        <v>93</v>
      </c>
      <c r="C168" t="s">
        <v>87</v>
      </c>
      <c r="D168">
        <v>17168.73</v>
      </c>
      <c r="E168">
        <v>16584.3</v>
      </c>
    </row>
    <row r="169" spans="1:5" x14ac:dyDescent="0.35">
      <c r="A169" t="s">
        <v>102</v>
      </c>
      <c r="B169" t="s">
        <v>134</v>
      </c>
      <c r="C169" t="s">
        <v>87</v>
      </c>
      <c r="D169">
        <v>0</v>
      </c>
      <c r="E169">
        <v>0</v>
      </c>
    </row>
    <row r="170" spans="1:5" x14ac:dyDescent="0.35">
      <c r="A170" t="s">
        <v>102</v>
      </c>
      <c r="B170" t="s">
        <v>117</v>
      </c>
      <c r="C170" t="s">
        <v>87</v>
      </c>
      <c r="D170">
        <v>473.41</v>
      </c>
      <c r="E170">
        <v>2902.71</v>
      </c>
    </row>
    <row r="171" spans="1:5" x14ac:dyDescent="0.35">
      <c r="A171" t="s">
        <v>102</v>
      </c>
      <c r="B171" t="s">
        <v>127</v>
      </c>
      <c r="C171" t="s">
        <v>87</v>
      </c>
      <c r="D171">
        <v>205.43899999999999</v>
      </c>
      <c r="E171">
        <v>792.72</v>
      </c>
    </row>
    <row r="172" spans="1:5" x14ac:dyDescent="0.35">
      <c r="A172" t="s">
        <v>102</v>
      </c>
      <c r="B172" t="s">
        <v>92</v>
      </c>
      <c r="C172" t="s">
        <v>87</v>
      </c>
      <c r="D172">
        <v>4500</v>
      </c>
      <c r="E172">
        <v>2548.7399999999998</v>
      </c>
    </row>
    <row r="173" spans="1:5" x14ac:dyDescent="0.35">
      <c r="A173" t="s">
        <v>102</v>
      </c>
      <c r="B173" t="s">
        <v>135</v>
      </c>
      <c r="C173" t="s">
        <v>87</v>
      </c>
      <c r="D173">
        <v>95.64</v>
      </c>
      <c r="E173">
        <v>231.98</v>
      </c>
    </row>
    <row r="174" spans="1:5" x14ac:dyDescent="0.35">
      <c r="A174" t="s">
        <v>102</v>
      </c>
      <c r="B174" t="s">
        <v>136</v>
      </c>
      <c r="C174" t="s">
        <v>87</v>
      </c>
      <c r="D174">
        <v>0</v>
      </c>
      <c r="E174">
        <v>0</v>
      </c>
    </row>
    <row r="175" spans="1:5" x14ac:dyDescent="0.35">
      <c r="A175" t="s">
        <v>102</v>
      </c>
      <c r="B175" t="s">
        <v>137</v>
      </c>
      <c r="C175" t="s">
        <v>87</v>
      </c>
      <c r="D175">
        <v>0</v>
      </c>
      <c r="E175">
        <v>0</v>
      </c>
    </row>
    <row r="176" spans="1:5" x14ac:dyDescent="0.35">
      <c r="A176" t="s">
        <v>102</v>
      </c>
      <c r="B176" t="s">
        <v>89</v>
      </c>
      <c r="C176" t="s">
        <v>87</v>
      </c>
      <c r="D176">
        <v>2.33</v>
      </c>
      <c r="E176">
        <v>448.46</v>
      </c>
    </row>
    <row r="177" spans="1:5" x14ac:dyDescent="0.35">
      <c r="A177" t="s">
        <v>102</v>
      </c>
      <c r="B177" t="s">
        <v>120</v>
      </c>
      <c r="C177" t="s">
        <v>87</v>
      </c>
      <c r="D177">
        <v>2.57</v>
      </c>
      <c r="E177">
        <v>118.03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E207-399E-4B8F-9CA2-EAF87F9F2B05}">
  <dimension ref="A1:D32"/>
  <sheetViews>
    <sheetView workbookViewId="0">
      <selection activeCell="E4" sqref="E4"/>
    </sheetView>
  </sheetViews>
  <sheetFormatPr baseColWidth="10" defaultRowHeight="14.5" x14ac:dyDescent="0.35"/>
  <cols>
    <col min="1" max="1" width="24.1796875" customWidth="1"/>
    <col min="2" max="2" width="29.08984375" customWidth="1"/>
    <col min="3" max="3" width="28.6328125" customWidth="1"/>
    <col min="4" max="4" width="37.7265625" customWidth="1"/>
  </cols>
  <sheetData>
    <row r="1" spans="1:4" x14ac:dyDescent="0.35">
      <c r="A1" s="31" t="s">
        <v>194</v>
      </c>
      <c r="B1" s="31"/>
      <c r="C1" s="31"/>
      <c r="D1" s="31"/>
    </row>
    <row r="2" spans="1:4" x14ac:dyDescent="0.35">
      <c r="A2" s="31" t="s">
        <v>195</v>
      </c>
      <c r="B2" s="31"/>
      <c r="C2" s="31"/>
      <c r="D2" s="31"/>
    </row>
    <row r="3" spans="1:4" x14ac:dyDescent="0.35">
      <c r="A3" s="32"/>
      <c r="B3" s="32"/>
      <c r="C3" s="32"/>
      <c r="D3" s="32"/>
    </row>
    <row r="4" spans="1:4" ht="50.5" x14ac:dyDescent="0.35">
      <c r="A4" s="32"/>
      <c r="B4" s="33" t="s">
        <v>196</v>
      </c>
      <c r="C4" s="33" t="s">
        <v>197</v>
      </c>
      <c r="D4" s="33" t="s">
        <v>198</v>
      </c>
    </row>
    <row r="5" spans="1:4" x14ac:dyDescent="0.35">
      <c r="A5" s="34" t="s">
        <v>45</v>
      </c>
      <c r="B5" s="35">
        <v>33.5</v>
      </c>
      <c r="C5" s="35">
        <v>31</v>
      </c>
      <c r="D5" s="35">
        <v>30</v>
      </c>
    </row>
    <row r="6" spans="1:4" x14ac:dyDescent="0.35">
      <c r="A6" s="34" t="s">
        <v>199</v>
      </c>
      <c r="B6" s="36">
        <v>798500</v>
      </c>
      <c r="C6" s="36">
        <v>853500</v>
      </c>
      <c r="D6" s="36">
        <v>1538000</v>
      </c>
    </row>
    <row r="7" spans="1:4" x14ac:dyDescent="0.35">
      <c r="A7" s="34" t="s">
        <v>200</v>
      </c>
      <c r="B7" s="36">
        <v>690000</v>
      </c>
      <c r="C7" s="36">
        <v>664000</v>
      </c>
      <c r="D7" s="36">
        <v>622000</v>
      </c>
    </row>
    <row r="8" spans="1:4" x14ac:dyDescent="0.35">
      <c r="A8" s="34" t="s">
        <v>201</v>
      </c>
      <c r="B8" s="36">
        <v>1959140</v>
      </c>
      <c r="C8" s="36">
        <v>2855026</v>
      </c>
      <c r="D8" s="36">
        <v>1816105</v>
      </c>
    </row>
    <row r="9" spans="1:4" ht="15" x14ac:dyDescent="0.35">
      <c r="A9" s="37" t="s">
        <v>202</v>
      </c>
      <c r="B9" s="36">
        <v>362433.15499999997</v>
      </c>
      <c r="C9" s="36">
        <v>425228.15350000001</v>
      </c>
      <c r="D9" s="36">
        <f>198805+178925</f>
        <v>377730</v>
      </c>
    </row>
    <row r="10" spans="1:4" x14ac:dyDescent="0.35">
      <c r="A10" s="38" t="s">
        <v>203</v>
      </c>
      <c r="B10" s="39">
        <f>SUM(B6:B9)</f>
        <v>3810073.1549999998</v>
      </c>
      <c r="C10" s="39">
        <f>SUM(C6:C9)</f>
        <v>4797754.1535</v>
      </c>
      <c r="D10" s="39">
        <f>SUM(D6:D9)</f>
        <v>4353835</v>
      </c>
    </row>
    <row r="11" spans="1:4" ht="28" x14ac:dyDescent="0.35">
      <c r="A11" s="34" t="s">
        <v>204</v>
      </c>
      <c r="B11" s="40">
        <f>8509/1.19</f>
        <v>7150.4201680672268</v>
      </c>
      <c r="C11" s="41">
        <f>7977/1.19</f>
        <v>6703.3613445378151</v>
      </c>
      <c r="D11" s="41">
        <f>7772/1.19</f>
        <v>6531.09243697479</v>
      </c>
    </row>
    <row r="12" spans="1:4" x14ac:dyDescent="0.35">
      <c r="A12" s="42" t="s">
        <v>205</v>
      </c>
      <c r="B12" s="39">
        <f>(B11/25)*B5*1000</f>
        <v>9581563.0252100844</v>
      </c>
      <c r="C12" s="39">
        <f>(C11/25)*C5*1000</f>
        <v>8312168.0672268905</v>
      </c>
      <c r="D12" s="39">
        <f t="shared" ref="D12" si="0">(D11/25)*D5*1000</f>
        <v>7837310.9243697468</v>
      </c>
    </row>
    <row r="13" spans="1:4" x14ac:dyDescent="0.35">
      <c r="A13" s="42" t="s">
        <v>206</v>
      </c>
      <c r="B13" s="43">
        <f>B12-B10</f>
        <v>5771489.8702100851</v>
      </c>
      <c r="C13" s="43">
        <f>C12-C10</f>
        <v>3514413.9137268905</v>
      </c>
      <c r="D13" s="43">
        <f>D12-D10</f>
        <v>3483475.9243697468</v>
      </c>
    </row>
    <row r="14" spans="1:4" x14ac:dyDescent="0.35">
      <c r="A14" s="44"/>
      <c r="B14" s="45"/>
      <c r="C14" s="45"/>
      <c r="D14" s="45"/>
    </row>
    <row r="15" spans="1:4" x14ac:dyDescent="0.35">
      <c r="A15" s="46" t="s">
        <v>207</v>
      </c>
      <c r="B15" s="47"/>
      <c r="C15" s="47"/>
      <c r="D15" s="48"/>
    </row>
    <row r="16" spans="1:4" x14ac:dyDescent="0.35">
      <c r="A16" s="66" t="s">
        <v>208</v>
      </c>
      <c r="B16" s="49" t="s">
        <v>209</v>
      </c>
      <c r="C16" s="50"/>
      <c r="D16" s="51"/>
    </row>
    <row r="17" spans="1:4" x14ac:dyDescent="0.35">
      <c r="A17" s="52"/>
      <c r="B17" s="53">
        <v>6000</v>
      </c>
      <c r="C17" s="53">
        <v>7000</v>
      </c>
      <c r="D17" s="53">
        <v>8000</v>
      </c>
    </row>
    <row r="18" spans="1:4" x14ac:dyDescent="0.35">
      <c r="A18" s="54">
        <v>25000</v>
      </c>
      <c r="B18" s="55">
        <f ca="1">+$B18*(B$19/25)-$C$12</f>
        <v>2189926.8450000002</v>
      </c>
      <c r="C18" s="55">
        <f t="shared" ref="C18:D20" ca="1" si="1">+$B18*(C$19/25)-$C$12</f>
        <v>3189926.8450000002</v>
      </c>
      <c r="D18" s="55">
        <f t="shared" ca="1" si="1"/>
        <v>4189926.8450000002</v>
      </c>
    </row>
    <row r="19" spans="1:4" x14ac:dyDescent="0.35">
      <c r="A19" s="54">
        <v>30000</v>
      </c>
      <c r="B19" s="55">
        <f t="shared" ref="B19:B20" ca="1" si="2">+$B19*(B$19/25)-$C$12</f>
        <v>3389926.8450000002</v>
      </c>
      <c r="C19" s="55">
        <f t="shared" ca="1" si="1"/>
        <v>4589926.8450000007</v>
      </c>
      <c r="D19" s="55">
        <f t="shared" ca="1" si="1"/>
        <v>5789926.8450000007</v>
      </c>
    </row>
    <row r="20" spans="1:4" x14ac:dyDescent="0.35">
      <c r="A20" s="54">
        <v>35000</v>
      </c>
      <c r="B20" s="55">
        <f t="shared" ca="1" si="2"/>
        <v>4589926.8450000007</v>
      </c>
      <c r="C20" s="55">
        <f t="shared" ca="1" si="1"/>
        <v>5989926.8450000007</v>
      </c>
      <c r="D20" s="55">
        <f t="shared" ca="1" si="1"/>
        <v>7389926.8450000007</v>
      </c>
    </row>
    <row r="21" spans="1:4" x14ac:dyDescent="0.35">
      <c r="A21" s="56"/>
      <c r="B21" s="57"/>
      <c r="C21" s="57"/>
      <c r="D21" s="57"/>
    </row>
    <row r="22" spans="1:4" x14ac:dyDescent="0.35">
      <c r="A22" s="46" t="s">
        <v>210</v>
      </c>
      <c r="B22" s="47"/>
      <c r="C22" s="47"/>
      <c r="D22" s="48"/>
    </row>
    <row r="23" spans="1:4" x14ac:dyDescent="0.35">
      <c r="A23" s="58" t="s">
        <v>211</v>
      </c>
      <c r="B23" s="59">
        <f>+A18</f>
        <v>25000</v>
      </c>
      <c r="C23" s="59">
        <f>+A19</f>
        <v>30000</v>
      </c>
      <c r="D23" s="59">
        <f>+A20</f>
        <v>35000</v>
      </c>
    </row>
    <row r="24" spans="1:4" x14ac:dyDescent="0.35">
      <c r="A24" s="60" t="s">
        <v>212</v>
      </c>
      <c r="B24" s="61">
        <f>($C10/B23)*25</f>
        <v>4797.7541535</v>
      </c>
      <c r="C24" s="61">
        <f t="shared" ref="C24:D24" si="3">($C10/C23)*25</f>
        <v>3998.1284612499999</v>
      </c>
      <c r="D24" s="61">
        <f t="shared" si="3"/>
        <v>3426.9672524999996</v>
      </c>
    </row>
    <row r="25" spans="1:4" x14ac:dyDescent="0.35">
      <c r="A25" s="62" t="s">
        <v>213</v>
      </c>
      <c r="B25" s="62"/>
      <c r="C25" s="62"/>
      <c r="D25" s="62"/>
    </row>
    <row r="26" spans="1:4" x14ac:dyDescent="0.35">
      <c r="A26" s="32" t="s">
        <v>214</v>
      </c>
      <c r="B26" s="32"/>
      <c r="C26" s="32"/>
      <c r="D26" s="32"/>
    </row>
    <row r="27" spans="1:4" x14ac:dyDescent="0.35">
      <c r="A27" s="63" t="s">
        <v>215</v>
      </c>
      <c r="B27" s="63"/>
      <c r="C27" s="63"/>
      <c r="D27" s="63"/>
    </row>
    <row r="28" spans="1:4" x14ac:dyDescent="0.35">
      <c r="A28" s="64" t="s">
        <v>216</v>
      </c>
      <c r="B28" s="64"/>
      <c r="C28" s="64"/>
      <c r="D28" s="64"/>
    </row>
    <row r="29" spans="1:4" x14ac:dyDescent="0.35">
      <c r="A29" s="65" t="s">
        <v>217</v>
      </c>
      <c r="B29" s="65"/>
      <c r="C29" s="65"/>
      <c r="D29" s="65"/>
    </row>
    <row r="30" spans="1:4" x14ac:dyDescent="0.35">
      <c r="A30" s="63" t="s">
        <v>218</v>
      </c>
      <c r="B30" s="63"/>
      <c r="C30" s="63"/>
      <c r="D30" s="63"/>
    </row>
    <row r="31" spans="1:4" x14ac:dyDescent="0.35">
      <c r="A31" s="63" t="s">
        <v>219</v>
      </c>
      <c r="B31" s="63"/>
      <c r="C31" s="63"/>
      <c r="D31" s="63"/>
    </row>
    <row r="32" spans="1:4" x14ac:dyDescent="0.35">
      <c r="A32" s="63" t="s">
        <v>220</v>
      </c>
      <c r="B32" s="63"/>
      <c r="C32" s="63"/>
      <c r="D32" s="63"/>
    </row>
  </sheetData>
  <mergeCells count="12">
    <mergeCell ref="A27:D27"/>
    <mergeCell ref="A28:D28"/>
    <mergeCell ref="A29:D29"/>
    <mergeCell ref="A30:D30"/>
    <mergeCell ref="A31:D31"/>
    <mergeCell ref="A32:D32"/>
    <mergeCell ref="A1:D1"/>
    <mergeCell ref="A2:D2"/>
    <mergeCell ref="A15:D15"/>
    <mergeCell ref="A16:A17"/>
    <mergeCell ref="B16:D16"/>
    <mergeCell ref="A22:D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42697-676A-4AD0-887C-257A59340994}">
  <dimension ref="A1:G24"/>
  <sheetViews>
    <sheetView workbookViewId="0">
      <selection activeCell="F2" sqref="F2"/>
    </sheetView>
  </sheetViews>
  <sheetFormatPr baseColWidth="10" defaultRowHeight="14.5" x14ac:dyDescent="0.35"/>
  <cols>
    <col min="1" max="1" width="22.81640625" customWidth="1"/>
    <col min="2" max="2" width="20.7265625" customWidth="1"/>
    <col min="5" max="5" width="12.453125" customWidth="1"/>
  </cols>
  <sheetData>
    <row r="1" spans="1:7" x14ac:dyDescent="0.35">
      <c r="A1" s="5" t="s">
        <v>39</v>
      </c>
      <c r="B1" s="5" t="s">
        <v>38</v>
      </c>
      <c r="E1" t="s">
        <v>77</v>
      </c>
      <c r="F1" t="s">
        <v>75</v>
      </c>
      <c r="G1" t="s">
        <v>76</v>
      </c>
    </row>
    <row r="2" spans="1:7" x14ac:dyDescent="0.35">
      <c r="A2" s="2" t="s">
        <v>28</v>
      </c>
      <c r="B2" s="3">
        <v>15</v>
      </c>
      <c r="E2" t="s">
        <v>46</v>
      </c>
      <c r="F2">
        <v>2003</v>
      </c>
      <c r="G2">
        <v>2004</v>
      </c>
    </row>
    <row r="3" spans="1:7" x14ac:dyDescent="0.35">
      <c r="A3" s="3" t="s">
        <v>29</v>
      </c>
      <c r="B3" s="3">
        <v>4</v>
      </c>
      <c r="E3" t="s">
        <v>59</v>
      </c>
      <c r="F3">
        <v>2004</v>
      </c>
      <c r="G3">
        <v>2005</v>
      </c>
    </row>
    <row r="4" spans="1:7" x14ac:dyDescent="0.35">
      <c r="A4" s="3" t="s">
        <v>30</v>
      </c>
      <c r="B4" s="3">
        <v>5</v>
      </c>
      <c r="E4" t="s">
        <v>60</v>
      </c>
      <c r="F4">
        <v>2005</v>
      </c>
      <c r="G4">
        <v>2006</v>
      </c>
    </row>
    <row r="5" spans="1:7" x14ac:dyDescent="0.35">
      <c r="A5" s="3" t="s">
        <v>36</v>
      </c>
      <c r="B5" s="3">
        <v>10</v>
      </c>
      <c r="E5" t="s">
        <v>61</v>
      </c>
      <c r="F5">
        <v>2006</v>
      </c>
      <c r="G5">
        <v>2007</v>
      </c>
    </row>
    <row r="6" spans="1:7" x14ac:dyDescent="0.35">
      <c r="A6" s="3" t="s">
        <v>32</v>
      </c>
      <c r="B6" s="3">
        <v>7</v>
      </c>
      <c r="E6" t="s">
        <v>62</v>
      </c>
      <c r="F6">
        <v>2007</v>
      </c>
      <c r="G6">
        <v>2008</v>
      </c>
    </row>
    <row r="7" spans="1:7" x14ac:dyDescent="0.35">
      <c r="A7" s="3" t="s">
        <v>31</v>
      </c>
      <c r="B7" s="3">
        <v>13</v>
      </c>
      <c r="E7" t="s">
        <v>63</v>
      </c>
      <c r="F7">
        <v>2008</v>
      </c>
      <c r="G7">
        <v>2009</v>
      </c>
    </row>
    <row r="8" spans="1:7" x14ac:dyDescent="0.35">
      <c r="A8" s="3" t="s">
        <v>40</v>
      </c>
      <c r="B8" s="3">
        <v>13</v>
      </c>
      <c r="E8" t="s">
        <v>64</v>
      </c>
      <c r="F8">
        <v>2009</v>
      </c>
      <c r="G8">
        <v>2010</v>
      </c>
    </row>
    <row r="9" spans="1:7" x14ac:dyDescent="0.35">
      <c r="A9" s="3" t="s">
        <v>33</v>
      </c>
      <c r="B9" s="3">
        <v>16</v>
      </c>
      <c r="E9" t="s">
        <v>65</v>
      </c>
      <c r="F9">
        <v>2010</v>
      </c>
      <c r="G9">
        <v>2011</v>
      </c>
    </row>
    <row r="10" spans="1:7" x14ac:dyDescent="0.35">
      <c r="A10" s="3" t="s">
        <v>29</v>
      </c>
      <c r="B10" s="3">
        <v>4</v>
      </c>
      <c r="E10" t="s">
        <v>66</v>
      </c>
      <c r="F10">
        <v>2011</v>
      </c>
      <c r="G10">
        <v>2012</v>
      </c>
    </row>
    <row r="11" spans="1:7" x14ac:dyDescent="0.35">
      <c r="A11" s="3" t="s">
        <v>40</v>
      </c>
      <c r="B11" s="3">
        <v>13</v>
      </c>
      <c r="E11" t="s">
        <v>67</v>
      </c>
      <c r="F11">
        <v>2012</v>
      </c>
      <c r="G11">
        <v>2013</v>
      </c>
    </row>
    <row r="12" spans="1:7" x14ac:dyDescent="0.35">
      <c r="A12" s="3" t="s">
        <v>35</v>
      </c>
      <c r="B12" s="3">
        <v>9</v>
      </c>
      <c r="E12" t="s">
        <v>68</v>
      </c>
      <c r="F12">
        <v>2013</v>
      </c>
      <c r="G12">
        <v>2014</v>
      </c>
    </row>
    <row r="13" spans="1:7" x14ac:dyDescent="0.35">
      <c r="A13" s="3" t="s">
        <v>34</v>
      </c>
      <c r="B13" s="3">
        <v>8</v>
      </c>
      <c r="E13" t="s">
        <v>69</v>
      </c>
      <c r="F13">
        <v>2014</v>
      </c>
      <c r="G13">
        <v>2015</v>
      </c>
    </row>
    <row r="14" spans="1:7" x14ac:dyDescent="0.35">
      <c r="A14" s="6" t="s">
        <v>47</v>
      </c>
      <c r="B14" s="6">
        <v>4</v>
      </c>
      <c r="E14" t="s">
        <v>70</v>
      </c>
      <c r="F14">
        <v>2015</v>
      </c>
      <c r="G14">
        <v>2016</v>
      </c>
    </row>
    <row r="15" spans="1:7" x14ac:dyDescent="0.35">
      <c r="A15" s="7" t="s">
        <v>48</v>
      </c>
      <c r="B15" s="7">
        <v>5</v>
      </c>
      <c r="E15" t="s">
        <v>71</v>
      </c>
      <c r="F15">
        <v>2016</v>
      </c>
      <c r="G15">
        <v>2017</v>
      </c>
    </row>
    <row r="16" spans="1:7" x14ac:dyDescent="0.35">
      <c r="A16" s="7" t="s">
        <v>49</v>
      </c>
      <c r="B16" s="7">
        <v>13</v>
      </c>
      <c r="E16" t="s">
        <v>72</v>
      </c>
      <c r="F16">
        <v>2017</v>
      </c>
      <c r="G16">
        <v>2018</v>
      </c>
    </row>
    <row r="17" spans="1:7" x14ac:dyDescent="0.35">
      <c r="A17" s="7" t="s">
        <v>50</v>
      </c>
      <c r="B17" s="7">
        <v>6</v>
      </c>
      <c r="E17" t="s">
        <v>73</v>
      </c>
      <c r="F17">
        <v>2018</v>
      </c>
      <c r="G17">
        <v>2019</v>
      </c>
    </row>
    <row r="18" spans="1:7" x14ac:dyDescent="0.35">
      <c r="A18" s="7" t="s">
        <v>51</v>
      </c>
      <c r="B18" s="7">
        <v>7</v>
      </c>
      <c r="E18" t="s">
        <v>74</v>
      </c>
      <c r="F18">
        <v>2019</v>
      </c>
      <c r="G18">
        <v>2020</v>
      </c>
    </row>
    <row r="19" spans="1:7" x14ac:dyDescent="0.35">
      <c r="A19" s="7" t="s">
        <v>52</v>
      </c>
      <c r="B19" s="7">
        <v>16</v>
      </c>
      <c r="E19" t="s">
        <v>78</v>
      </c>
      <c r="F19">
        <v>2020</v>
      </c>
      <c r="G19">
        <v>2021</v>
      </c>
    </row>
    <row r="20" spans="1:7" x14ac:dyDescent="0.35">
      <c r="A20" s="7" t="s">
        <v>54</v>
      </c>
      <c r="B20" s="7">
        <v>8</v>
      </c>
      <c r="E20" t="s">
        <v>79</v>
      </c>
      <c r="F20">
        <v>2021</v>
      </c>
      <c r="G20">
        <v>2022</v>
      </c>
    </row>
    <row r="21" spans="1:7" x14ac:dyDescent="0.35">
      <c r="A21" s="7" t="s">
        <v>55</v>
      </c>
      <c r="B21" s="7">
        <v>9</v>
      </c>
      <c r="E21" t="s">
        <v>80</v>
      </c>
      <c r="F21">
        <v>2022</v>
      </c>
      <c r="G21">
        <v>2023</v>
      </c>
    </row>
    <row r="22" spans="1:7" x14ac:dyDescent="0.35">
      <c r="A22" s="7" t="s">
        <v>56</v>
      </c>
      <c r="B22" s="7">
        <v>14</v>
      </c>
    </row>
    <row r="23" spans="1:7" x14ac:dyDescent="0.35">
      <c r="A23" s="6" t="s">
        <v>57</v>
      </c>
      <c r="B23" s="6">
        <v>10</v>
      </c>
    </row>
    <row r="24" spans="1:7" x14ac:dyDescent="0.35">
      <c r="A24" s="7" t="s">
        <v>58</v>
      </c>
      <c r="B24" s="7">
        <v>99</v>
      </c>
    </row>
  </sheetData>
  <phoneticPr fontId="4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F A A B Q S w M E F A A C A A g A z G G K U S V 9 A + S j A A A A 9 Q A A A B I A H A B D b 2 5 m a W c v U G F j a 2 F n Z S 5 4 b W w g o h g A K K A U A A A A A A A A A A A A A A A A A A A A A A A A A A A A h Y 8 x D o I w G I W v Q r r T l m o i I T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F 4 g x l b Y w p k Y V B q 8 + 3 Z P P f Z / k D I x 9 a N g + L K h n k B Z I l A 3 h f 4 A 1 B L A w Q U A A I A C A D M Y Y p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G G K U V 8 4 n F o t A g A A a A g A A B M A H A B G b 3 J t d W x h c y 9 T Z W N 0 a W 9 u M S 5 t I K I Y A C i g F A A A A A A A A A A A A A A A A A A A A A A A A A A A A M 1 V y 2 7 T Q B T d R 8 o / j I Z N K k W h i S A F o S 5 C A A k 1 a a 0 0 l E X V x b V 9 S U b x z A 3 z q B K i f A S f w J J F F o g d W / 8 Y 4 5 i m k M y i C l V V L 2 z 5 3 J n 7 O D 5 n b D C x g h Q 7 L 5 / N V 9 V K t W L G o D F l Q 4 g z a L J j l q G t V p i / z r Q Y o f L I 2 1 m C W a P r t E Z l P 5 K e x E S T 2 s H i 8 h Q k H v N y J 7 9 a X n Z J W b / k q l 4 m e M K H Y k o s A R k L S I n 7 V M V a b A w 1 K P O J t O x S 5 q Q a z q d o a m W 5 + m L B I 4 2 J I C Z h T l o Y C 7 z O r F / C L M 7 s s s 4 W v I 9 m B 2 s d N l 9 4 8 L 2 y 7 W e N I u M N + j K E t g 7 / R Z c H m 5 7 L n o C l y E C 5 D B K R / 1 T F W y o U S P G l B G 6 H + a C m 4 p r s m R 2 j L v e a 2 v b k R d H A V O t B f E e 8 Y 7 W I n S 0 W 8 g v I S P O d f g x L / J d T J G O N A U o H 6 J v D 2 / p 3 n K K g + + / i n f w H 8 T V H Z R s e 6 v a i p 6 3 n 7 G T E P U v V i l B 3 a m x H W u 2 9 p d W + T 2 k 5 Z a m g 4 d o n 2 x X W O U p Q G z g F i 1 b I U j M d L Z J N R D k Z o 1 7 j X f r s h I w p E P I U T k F D v j K h 6 K A f A P v g M g z g + V c X B w O v 8 x W x 4 h a I 9 Y B 1 N L g E V L 4 K t d 4 j w 3 o w I r M V e w g z b H + H G + o f l R s G O P L H 5 J Y f S h / / n x m O 9 j b D 0 T 2 a 4 R 0 m Y 2 B h t R u L W s x C e g d d k J Y F Q m / Q C J 1 / 3 8 g U 1 H y N n 4 D O f + 2 e w h F Y L z 4 l Q t K M 3 M R v + h a y D a U Y t B M Z 7 7 V Q K h w 7 V M k 4 5 J 7 I z Y v o g / 8 L / j D / q M R + A V p g C u m W 3 K d 7 y P 0 3 U E s B A i 0 A F A A C A A g A z G G K U S V 9 A + S j A A A A 9 Q A A A B I A A A A A A A A A A A A A A A A A A A A A A E N v b m Z p Z y 9 Q Y W N r Y W d l L n h t b F B L A Q I t A B Q A A g A I A M x h i l E P y u m r p A A A A O k A A A A T A A A A A A A A A A A A A A A A A O 8 A A A B b Q 2 9 u d G V u d F 9 U e X B l c 1 0 u e G 1 s U E s B A i 0 A F A A C A A g A z G G K U V 8 4 n F o t A g A A a A g A A B M A A A A A A A A A A A A A A A A A 4 A E A A E Z v c m 1 1 b G F z L 1 N l Y 3 R p b 2 4 x L m 1 Q S w U G A A A A A A M A A w D C A A A A W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x 4 A A A A A A A B J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Q c m V j a W 9 f b W V z X 3 B i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B d X R v U m V t b 3 Z l Z E N v b H V t b n M x L n t Q c m V j a W 8 g b W F 5 b 3 J p c 3 R h L D B 9 J n F 1 b 3 Q 7 L C Z x d W 9 0 O 1 N l Y 3 R p b 2 4 x L 1 R h Y m x h M S 9 B d X R v U m V t b 3 Z l Z E N v b H V t b n M x L n t N Z X M s M X 0 m c X V v d D s s J n F 1 b 3 Q 7 U 2 V j d G l v b j E v V G F i b G E x L 0 F 1 d G 9 S Z W 1 v d m V k Q 2 9 s d W 1 u c z E u e 0 H D s W 8 s M n 0 m c X V v d D s s J n F 1 b 3 Q 7 U 2 V j d G l v b j E v V G F i b G E x L 0 F 1 d G 9 S Z W 1 v d m V k Q 2 9 s d W 1 u c z E u e 0 N M U C 8 y N S B L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Y T E v Q X V 0 b 1 J l b W 9 2 Z W R D b 2 x 1 b W 5 z M S 5 7 U H J l Y 2 l v I G 1 h e W 9 y a X N 0 Y S w w f S Z x d W 9 0 O y w m c X V v d D t T Z W N 0 a W 9 u M S 9 U Y W J s Y T E v Q X V 0 b 1 J l b W 9 2 Z W R D b 2 x 1 b W 5 z M S 5 7 T W V z L D F 9 J n F 1 b 3 Q 7 L C Z x d W 9 0 O 1 N l Y 3 R p b 2 4 x L 1 R h Y m x h M S 9 B d X R v U m V t b 3 Z l Z E N v b H V t b n M x L n t B w 7 F v L D J 9 J n F 1 b 3 Q 7 L C Z x d W 9 0 O 1 N l Y 3 R p b 2 4 x L 1 R h Y m x h M S 9 B d X R v U m V t b 3 Z l Z E N v b H V t b n M x L n t D T F A v M j U g S 2 c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Z W N p b y B t Y X l v c m l z d G E m c X V v d D s s J n F 1 b 3 Q 7 T W V z J n F 1 b 3 Q 7 L C Z x d W 9 0 O 0 H D s W 8 m c X V v d D s s J n F 1 b 3 Q 7 Q 0 x Q L z I 1 I E t n J n F 1 b 3 Q 7 X S I g L z 4 8 R W 5 0 c n k g V H l w Z T 0 i R m l s b E N v b H V t b l R 5 c G V z I i B W Y W x 1 Z T 0 i c 0 J n W U d B d z 0 9 I i A v P j x F b n R y e S B U e X B l P S J G a W x s T G F z d F V w Z G F 0 Z W Q i I F Z h b H V l P S J k M j A y M C 0 x M i 0 w O V Q y M T o x N D o 0 M i 4 5 M D A 2 M j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Q i I C 8 + P E V u d H J 5 I F R 5 c G U 9 I k F k Z G V k V G 9 E Y X R h T W 9 k Z W w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B y Z W N p b 1 9 z Z W 1 h b m F f c G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2 L 0 F 1 d G 9 S Z W 1 v d m V k Q 2 9 s d W 1 u c z E u e 1 B 1 b n R v I G R l I H Z l b n R h L D B 9 J n F 1 b 3 Q 7 L C Z x d W 9 0 O 1 N l Y 3 R p b 2 4 x L 1 R h Y m x h N i 9 B d X R v U m V t b 3 Z l Z E N v b H V t b n M x L n t T Z W 1 h b m E s M X 0 m c X V v d D s s J n F 1 b 3 Q 7 U 2 V j d G l v b j E v V G F i b G E 2 L 0 F 1 d G 9 S Z W 1 v d m V k Q 2 9 s d W 1 u c z E u e 1 J l Z 2 l v b i w y f S Z x d W 9 0 O y w m c X V v d D t T Z W N 0 a W 9 u M S 9 U Y W J s Y T Y v Q X V 0 b 1 J l b W 9 2 Z W R D b 2 x 1 b W 5 z M S 5 7 U H J l Y 2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h N i 9 B d X R v U m V t b 3 Z l Z E N v b H V t b n M x L n t Q d W 5 0 b y B k Z S B 2 Z W 5 0 Y S w w f S Z x d W 9 0 O y w m c X V v d D t T Z W N 0 a W 9 u M S 9 U Y W J s Y T Y v Q X V 0 b 1 J l b W 9 2 Z W R D b 2 x 1 b W 5 z M S 5 7 U 2 V t Y W 5 h L D F 9 J n F 1 b 3 Q 7 L C Z x d W 9 0 O 1 N l Y 3 R p b 2 4 x L 1 R h Y m x h N i 9 B d X R v U m V t b 3 Z l Z E N v b H V t b n M x L n t S Z W d p b 2 4 s M n 0 m c X V v d D s s J n F 1 b 3 Q 7 U 2 V j d G l v b j E v V G F i b G E 2 L 0 F 1 d G 9 S Z W 1 v d m V k Q 2 9 s d W 1 u c z E u e 1 B y Z W N p b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V u d G 8 g Z G U g d m V u d G E m c X V v d D s s J n F 1 b 3 Q 7 U 2 V t Y W 5 h J n F 1 b 3 Q 7 L C Z x d W 9 0 O 1 J l Z 2 l v b i Z x d W 9 0 O y w m c X V v d D t Q c m V j a W 8 m c X V v d D t d I i A v P j x F b n R y e S B U e X B l P S J G a W x s Q 2 9 s d W 1 u V H l w Z X M i I F Z h b H V l P S J z Q m d j R 0 J R P T 0 i I C 8 + P E V u d H J 5 I F R 5 c G U 9 I k Z p b G x M Y X N 0 V X B k Y X R l Z C I g V m F s d W U 9 I m Q y M D I w L T E y L T E w V D E y O j Q y O j U 3 L j M 3 O T Y w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j Q i I C 8 + P E V u d H J 5 I F R 5 c G U 9 I k F k Z G V k V G 9 E Y X R h T W 9 k Z W w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Y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2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B y Z W N p b 1 9 k a W F y a W 9 f d m F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N y 9 B d X R v U m V t b 3 Z l Z E N v b H V t b n M x L n t G Z W N o Y S A s M H 0 m c X V v d D s s J n F 1 b 3 Q 7 U 2 V j d G l v b j E v V G F i b G E 3 L 0 F 1 d G 9 S Z W 1 v d m V k Q 2 9 s d W 1 u c z E u e 1 Z h c m l l Z G F k L D F 9 J n F 1 b 3 Q 7 L C Z x d W 9 0 O 1 N l Y 3 R p b 2 4 x L 1 R h Y m x h N y 9 B d X R v U m V t b 3 Z l Z E N v b H V t b n M x L n t w c m V j a W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E 3 L 0 F 1 d G 9 S Z W 1 v d m V k Q 2 9 s d W 1 u c z E u e 0 Z l Y 2 h h I C w w f S Z x d W 9 0 O y w m c X V v d D t T Z W N 0 a W 9 u M S 9 U Y W J s Y T c v Q X V 0 b 1 J l b W 9 2 Z W R D b 2 x 1 b W 5 z M S 5 7 V m F y a W V k Y W Q s M X 0 m c X V v d D s s J n F 1 b 3 Q 7 U 2 V j d G l v b j E v V G F i b G E 3 L 0 F 1 d G 9 S Z W 1 v d m V k Q 2 9 s d W 1 u c z E u e 3 B y Z W N p b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m V j a G E g J n F 1 b 3 Q 7 L C Z x d W 9 0 O 1 Z h c m l l Z G F k J n F 1 b 3 Q 7 L C Z x d W 9 0 O 3 B y Z W N p b y Z x d W 9 0 O 1 0 i I C 8 + P E V u d H J 5 I F R 5 c G U 9 I k Z p b G x D b 2 x 1 b W 5 U e X B l c y I g V m F s d W U 9 I n N C d 1 l B I i A v P j x F b n R y e S B U e X B l P S J G a W x s T G F z d F V w Z G F 0 Z W Q i I F Z h b H V l P S J k M j A y M C 0 x M i 0 x M F Q x M z o z M z o 1 N S 4 y N j c w N T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5 I i A v P j x F b n R y e S B U e X B l P S J B Z G R l Z F R v R G F 0 Y U 1 v Z G V s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h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3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y 9 D b 2 x 1 b W 5 h c y U y M G N v b i U y M G 5 v b W J y Z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q 8 w T 2 A K G N B v X B P W m U t l A 0 A A A A A A g A A A A A A E G Y A A A A B A A A g A A A A T b b j m A c O 2 k 9 Q c q j b e 4 v z T A L V P 4 F 4 p t M d i 0 l I P g U G X b M A A A A A D o A A A A A C A A A g A A A A W P m j S a w I 2 N g W n p v U i N Q w f N b z 2 O B Z 9 Q U r i Q / d h f r E k M B Q A A A A F Y N C p a 8 k z i t + H X 1 V P D m 4 a C G O M s C F W W c g N d E R r 3 W s P Q a e W + N l d n Q O h T U 2 U f n N I Q F p / 8 l s s y T t / b 1 f v M 0 2 k o / s y j m K U R J F s y C H i q F + m 2 v e R / d A A A A A d T 7 7 r j M C X e 5 T S Y n v A i j 0 3 g B d j 6 0 z A x s P a g t q r X G S C b 3 L O i c U y Z Y 6 6 / r g T N E s 7 H h k H / P u c r c / 5 u Z Z p P 2 A h w A e i w = = < / D a t a M a s h u p > 
</file>

<file path=customXml/itemProps1.xml><?xml version="1.0" encoding="utf-8"?>
<ds:datastoreItem xmlns:ds="http://schemas.openxmlformats.org/officeDocument/2006/customXml" ds:itemID="{1BDEE6F9-8D12-43B8-9A39-D4E27D6427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Superficie_produccion_rdto</vt:lpstr>
      <vt:lpstr>Precio_mes</vt:lpstr>
      <vt:lpstr>Precio_semana_region</vt:lpstr>
      <vt:lpstr>Precio_diario_region</vt:lpstr>
      <vt:lpstr>Precio_diario_variedad</vt:lpstr>
      <vt:lpstr>Exportacion</vt:lpstr>
      <vt:lpstr>Importaciones</vt:lpstr>
      <vt:lpstr>Ficha técnica</vt:lpstr>
      <vt:lpstr>Códigos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2020-12-09T21:34:13Z</dcterms:created>
  <dcterms:modified xsi:type="dcterms:W3CDTF">2020-12-10T19:23:31Z</dcterms:modified>
</cp:coreProperties>
</file>