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drawings/drawing5.xml" ContentType="application/vnd.openxmlformats-officedocument.drawing+xml"/>
  <Override PartName="/xl/charts/chart2.xml" ContentType="application/vnd.openxmlformats-officedocument.drawingml.chart+xml"/>
  <Override PartName="/xl/drawings/drawing6.xml" ContentType="application/vnd.openxmlformats-officedocument.drawing+xml"/>
  <Override PartName="/xl/charts/chart3.xml" ContentType="application/vnd.openxmlformats-officedocument.drawingml.chart+xml"/>
  <Override PartName="/xl/drawings/drawing7.xml" ContentType="application/vnd.openxmlformats-officedocument.drawing+xml"/>
  <Override PartName="/xl/charts/chart4.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10.xml" ContentType="application/vnd.openxmlformats-officedocument.drawing+xml"/>
  <Override PartName="/xl/charts/chart7.xml" ContentType="application/vnd.openxmlformats-officedocument.drawingml.chart+xml"/>
  <Override PartName="/xl/drawings/drawing11.xml" ContentType="application/vnd.openxmlformats-officedocument.drawing+xml"/>
  <Override PartName="/xl/charts/chart8.xml" ContentType="application/vnd.openxmlformats-officedocument.drawingml.chart+xml"/>
  <Override PartName="/xl/drawings/drawing12.xml" ContentType="application/vnd.openxmlformats-officedocument.drawing+xml"/>
  <Override PartName="/xl/charts/chart9.xml" ContentType="application/vnd.openxmlformats-officedocument.drawingml.chart+xml"/>
  <Override PartName="/xl/drawings/drawing13.xml" ContentType="application/vnd.openxmlformats-officedocument.drawing+xml"/>
  <Override PartName="/xl/charts/chart10.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3426"/>
  <workbookPr codeName="ThisWorkbook" hidePivotFieldList="1" autoCompressPictures="0" defaultThemeVersion="124226"/>
  <mc:AlternateContent xmlns:mc="http://schemas.openxmlformats.org/markup-compatibility/2006">
    <mc:Choice Requires="x15">
      <x15ac:absPath xmlns:x15ac="http://schemas.microsoft.com/office/spreadsheetml/2010/11/ac" url="C:\Claudia_G\Dropbox\Diseño DATA's\DATA-AGRO\DATAAGRO_papa\BD\"/>
    </mc:Choice>
  </mc:AlternateContent>
  <xr:revisionPtr revIDLastSave="0" documentId="8_{A45BA5AA-F03D-4FA1-B060-14637D4A7620}" xr6:coauthVersionLast="45" xr6:coauthVersionMax="45" xr10:uidLastSave="{00000000-0000-0000-0000-000000000000}"/>
  <bookViews>
    <workbookView xWindow="-110" yWindow="-110" windowWidth="19420" windowHeight="10420" tabRatio="800"/>
  </bookViews>
  <sheets>
    <sheet name="Portada" sheetId="1" r:id="rId1"/>
    <sheet name="colofón" sheetId="70" r:id="rId2"/>
    <sheet name="Introducción" sheetId="88" r:id="rId3"/>
    <sheet name="Índice" sheetId="80" r:id="rId4"/>
    <sheet name="Comentarios" sheetId="72" r:id="rId5"/>
    <sheet name="precio mayorista" sheetId="77" r:id="rId6"/>
    <sheet name="precio mayorista2" sheetId="71" r:id="rId7"/>
    <sheet name="precio mayorista3" sheetId="85" r:id="rId8"/>
    <sheet name="precio minorista" sheetId="81" r:id="rId9"/>
    <sheet name="precio minorista regiones" sheetId="86" r:id="rId10"/>
    <sheet name="sup, prod y rend" sheetId="90" r:id="rId11"/>
    <sheet name="sup región" sheetId="74" r:id="rId12"/>
    <sheet name="prod región" sheetId="75" r:id="rId13"/>
    <sheet name="rend región" sheetId="76" r:id="rId14"/>
    <sheet name="Ficha de Costos" sheetId="91" r:id="rId15"/>
    <sheet name="export" sheetId="83" r:id="rId16"/>
    <sheet name="import" sheetId="84" r:id="rId17"/>
  </sheets>
  <externalReferences>
    <externalReference r:id="rId18"/>
    <externalReference r:id="rId19"/>
  </externalReferences>
  <definedNames>
    <definedName name="_xlnm.Print_Area" localSheetId="1">colofón!$A$1:$I$44</definedName>
    <definedName name="_xlnm.Print_Area" localSheetId="4">Comentarios!$B$2:$J$8</definedName>
    <definedName name="_xlnm.Print_Area" localSheetId="15">export!$B$2:$K$42</definedName>
    <definedName name="_xlnm.Print_Area" localSheetId="14">'Ficha de Costos'!$B$2:$E$34</definedName>
    <definedName name="_xlnm.Print_Area" localSheetId="16">import!$B$2:$K$95</definedName>
    <definedName name="_xlnm.Print_Area" localSheetId="3">Índice!$A$1:$E$46</definedName>
    <definedName name="_xlnm.Print_Area" localSheetId="2">Introducción!$A$1:$J$44</definedName>
    <definedName name="_xlnm.Print_Area" localSheetId="0">Portada!$A$1:$I$44</definedName>
    <definedName name="_xlnm.Print_Area" localSheetId="5">'precio mayorista'!$B$2:$H$41</definedName>
    <definedName name="_xlnm.Print_Area" localSheetId="6">'precio mayorista2'!$B$2:$M$57</definedName>
    <definedName name="_xlnm.Print_Area" localSheetId="7">'precio mayorista3'!$B$2:$N$60</definedName>
    <definedName name="_xlnm.Print_Area" localSheetId="8">'precio minorista'!$B$2:$K$46</definedName>
    <definedName name="_xlnm.Print_Area" localSheetId="9">'precio minorista regiones'!$B$2:$R$57</definedName>
    <definedName name="_xlnm.Print_Area" localSheetId="12">'prod región'!$B$2:$L$49</definedName>
    <definedName name="_xlnm.Print_Area" localSheetId="13">'rend región'!$B$2:$L$47</definedName>
    <definedName name="_xlnm.Print_Area" localSheetId="11">'sup región'!$B$2:$L$46</definedName>
    <definedName name="_xlnm.Print_Area" localSheetId="10">'sup, prod y rend'!$B$2:$G$48</definedName>
    <definedName name="TDclase">'[1]TD clase'!$A$5:$G$6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25" i="74" l="1"/>
  <c r="X22" i="76"/>
  <c r="W22" i="76"/>
  <c r="V22" i="76"/>
  <c r="U22" i="76"/>
  <c r="T22" i="76"/>
  <c r="S22" i="76"/>
  <c r="R22" i="76"/>
  <c r="Q22" i="76"/>
  <c r="P22" i="76"/>
  <c r="X21" i="76"/>
  <c r="W21" i="76"/>
  <c r="V21" i="76"/>
  <c r="U21" i="76"/>
  <c r="T21" i="76"/>
  <c r="S21" i="76"/>
  <c r="R21" i="76"/>
  <c r="Q21" i="76"/>
  <c r="P21" i="76"/>
  <c r="X20" i="76"/>
  <c r="W20" i="76"/>
  <c r="V20" i="76"/>
  <c r="U20" i="76"/>
  <c r="T20" i="76"/>
  <c r="S20" i="76"/>
  <c r="R20" i="76"/>
  <c r="Q20" i="76"/>
  <c r="P20" i="76"/>
  <c r="X19" i="76"/>
  <c r="W19" i="76"/>
  <c r="V19" i="76"/>
  <c r="U19" i="76"/>
  <c r="T19" i="76"/>
  <c r="S19" i="76"/>
  <c r="R19" i="76"/>
  <c r="Q19" i="76"/>
  <c r="P19" i="76"/>
  <c r="X18" i="76"/>
  <c r="W18" i="76"/>
  <c r="V18" i="76"/>
  <c r="U18" i="76"/>
  <c r="T18" i="76"/>
  <c r="S18" i="76"/>
  <c r="R18" i="76"/>
  <c r="Q18" i="76"/>
  <c r="P18" i="76"/>
  <c r="X17" i="76"/>
  <c r="W17" i="76"/>
  <c r="V17" i="76"/>
  <c r="U17" i="76"/>
  <c r="T17" i="76"/>
  <c r="S17" i="76"/>
  <c r="R17" i="76"/>
  <c r="Q17" i="76"/>
  <c r="P17" i="76"/>
  <c r="X16" i="76"/>
  <c r="W16" i="76"/>
  <c r="V16" i="76"/>
  <c r="U16" i="76"/>
  <c r="T16" i="76"/>
  <c r="S16" i="76"/>
  <c r="R16" i="76"/>
  <c r="Q16" i="76"/>
  <c r="P16" i="76"/>
  <c r="X15" i="76"/>
  <c r="W15" i="76"/>
  <c r="V15" i="76"/>
  <c r="U15" i="76"/>
  <c r="T15" i="76"/>
  <c r="S15" i="76"/>
  <c r="R15" i="76"/>
  <c r="Q15" i="76"/>
  <c r="P15" i="76"/>
  <c r="X14" i="76"/>
  <c r="W14" i="76"/>
  <c r="V14" i="76"/>
  <c r="U14" i="76"/>
  <c r="T14" i="76"/>
  <c r="S14" i="76"/>
  <c r="R14" i="76"/>
  <c r="Q14" i="76"/>
  <c r="P14" i="76"/>
  <c r="X13" i="76"/>
  <c r="W13" i="76"/>
  <c r="V13" i="76"/>
  <c r="U13" i="76"/>
  <c r="T13" i="76"/>
  <c r="S13" i="76"/>
  <c r="R13" i="76"/>
  <c r="Q13" i="76"/>
  <c r="P13" i="76"/>
  <c r="X12" i="76"/>
  <c r="W12" i="76"/>
  <c r="V12" i="76"/>
  <c r="U12" i="76"/>
  <c r="T12" i="76"/>
  <c r="S12" i="76"/>
  <c r="R12" i="76"/>
  <c r="Q12" i="76"/>
  <c r="P12" i="76"/>
  <c r="X11" i="76"/>
  <c r="W11" i="76"/>
  <c r="V11" i="76"/>
  <c r="U11" i="76"/>
  <c r="T11" i="76"/>
  <c r="S11" i="76"/>
  <c r="R11" i="76"/>
  <c r="Q11" i="76"/>
  <c r="P11" i="76"/>
  <c r="X10" i="76"/>
  <c r="W10" i="76"/>
  <c r="V10" i="76"/>
  <c r="U10" i="76"/>
  <c r="T10" i="76"/>
  <c r="S10" i="76"/>
  <c r="R10" i="76"/>
  <c r="Q10" i="76"/>
  <c r="P10" i="76"/>
  <c r="X9" i="76"/>
  <c r="W9" i="76"/>
  <c r="V9" i="76"/>
  <c r="U9" i="76"/>
  <c r="T9" i="76"/>
  <c r="S9" i="76"/>
  <c r="R9" i="76"/>
  <c r="Q9" i="76"/>
  <c r="P9" i="76"/>
  <c r="X7" i="76"/>
  <c r="W7" i="76"/>
  <c r="V7" i="76"/>
  <c r="U7" i="76"/>
  <c r="T7" i="76"/>
  <c r="S7" i="76"/>
  <c r="R7" i="76"/>
  <c r="Q7" i="76"/>
  <c r="P7" i="76"/>
  <c r="X21" i="75"/>
  <c r="W21" i="75"/>
  <c r="V21" i="75"/>
  <c r="U21" i="75"/>
  <c r="T21" i="75"/>
  <c r="S21" i="75"/>
  <c r="R21" i="75"/>
  <c r="Q21" i="75"/>
  <c r="P21" i="75"/>
  <c r="X20" i="75"/>
  <c r="W20" i="75"/>
  <c r="V20" i="75"/>
  <c r="U20" i="75"/>
  <c r="T20" i="75"/>
  <c r="S20" i="75"/>
  <c r="R20" i="75"/>
  <c r="Q20" i="75"/>
  <c r="P20" i="75"/>
  <c r="X19" i="75"/>
  <c r="W19" i="75"/>
  <c r="V19" i="75"/>
  <c r="U19" i="75"/>
  <c r="T19" i="75"/>
  <c r="S19" i="75"/>
  <c r="R19" i="75"/>
  <c r="Q19" i="75"/>
  <c r="P19" i="75"/>
  <c r="X18" i="75"/>
  <c r="W18" i="75"/>
  <c r="V18" i="75"/>
  <c r="U18" i="75"/>
  <c r="T18" i="75"/>
  <c r="S18" i="75"/>
  <c r="R18" i="75"/>
  <c r="Q18" i="75"/>
  <c r="P18" i="75"/>
  <c r="X17" i="75"/>
  <c r="W17" i="75"/>
  <c r="V17" i="75"/>
  <c r="U17" i="75"/>
  <c r="T17" i="75"/>
  <c r="S17" i="75"/>
  <c r="R17" i="75"/>
  <c r="Q17" i="75"/>
  <c r="P17" i="75"/>
  <c r="X16" i="75"/>
  <c r="W16" i="75"/>
  <c r="V16" i="75"/>
  <c r="U16" i="75"/>
  <c r="T16" i="75"/>
  <c r="S16" i="75"/>
  <c r="R16" i="75"/>
  <c r="Q16" i="75"/>
  <c r="P16" i="75"/>
  <c r="X15" i="75"/>
  <c r="W15" i="75"/>
  <c r="V15" i="75"/>
  <c r="U15" i="75"/>
  <c r="T15" i="75"/>
  <c r="S15" i="75"/>
  <c r="R15" i="75"/>
  <c r="Q15" i="75"/>
  <c r="P15" i="75"/>
  <c r="X14" i="75"/>
  <c r="W14" i="75"/>
  <c r="V14" i="75"/>
  <c r="U14" i="75"/>
  <c r="T14" i="75"/>
  <c r="S14" i="75"/>
  <c r="R14" i="75"/>
  <c r="Q14" i="75"/>
  <c r="P14" i="75"/>
  <c r="X13" i="75"/>
  <c r="W13" i="75"/>
  <c r="V13" i="75"/>
  <c r="U13" i="75"/>
  <c r="T13" i="75"/>
  <c r="S13" i="75"/>
  <c r="R13" i="75"/>
  <c r="Q13" i="75"/>
  <c r="P13" i="75"/>
  <c r="X12" i="75"/>
  <c r="W12" i="75"/>
  <c r="V12" i="75"/>
  <c r="U12" i="75"/>
  <c r="T12" i="75"/>
  <c r="S12" i="75"/>
  <c r="R12" i="75"/>
  <c r="Q12" i="75"/>
  <c r="P12" i="75"/>
  <c r="X11" i="75"/>
  <c r="W11" i="75"/>
  <c r="V11" i="75"/>
  <c r="U11" i="75"/>
  <c r="T11" i="75"/>
  <c r="S11" i="75"/>
  <c r="R11" i="75"/>
  <c r="Q11" i="75"/>
  <c r="P11" i="75"/>
  <c r="X10" i="75"/>
  <c r="W10" i="75"/>
  <c r="V10" i="75"/>
  <c r="U10" i="75"/>
  <c r="T10" i="75"/>
  <c r="S10" i="75"/>
  <c r="R10" i="75"/>
  <c r="Q10" i="75"/>
  <c r="P10" i="75"/>
  <c r="X9" i="75"/>
  <c r="W9" i="75"/>
  <c r="V9" i="75"/>
  <c r="U9" i="75"/>
  <c r="T9" i="75"/>
  <c r="S9" i="75"/>
  <c r="R9" i="75"/>
  <c r="Q9" i="75"/>
  <c r="P9" i="75"/>
  <c r="X7" i="75"/>
  <c r="W7" i="75"/>
  <c r="V7" i="75"/>
  <c r="U7" i="75"/>
  <c r="T7" i="75"/>
  <c r="S7" i="75"/>
  <c r="R7" i="75"/>
  <c r="Q7" i="75"/>
  <c r="P7" i="75"/>
  <c r="P9" i="74"/>
  <c r="Q9" i="74"/>
  <c r="R9" i="74"/>
  <c r="S9" i="74"/>
  <c r="T9" i="74"/>
  <c r="U9" i="74"/>
  <c r="V9" i="74"/>
  <c r="W9" i="74"/>
  <c r="X9" i="74"/>
  <c r="P10" i="74"/>
  <c r="Q10" i="74"/>
  <c r="R10" i="74"/>
  <c r="S10" i="74"/>
  <c r="T10" i="74"/>
  <c r="U10" i="74"/>
  <c r="V10" i="74"/>
  <c r="W10" i="74"/>
  <c r="X10" i="74"/>
  <c r="P11" i="74"/>
  <c r="Q11" i="74"/>
  <c r="R11" i="74"/>
  <c r="S11" i="74"/>
  <c r="T11" i="74"/>
  <c r="U11" i="74"/>
  <c r="V11" i="74"/>
  <c r="W11" i="74"/>
  <c r="X11" i="74"/>
  <c r="P12" i="74"/>
  <c r="Q12" i="74"/>
  <c r="R12" i="74"/>
  <c r="S12" i="74"/>
  <c r="T12" i="74"/>
  <c r="U12" i="74"/>
  <c r="V12" i="74"/>
  <c r="W12" i="74"/>
  <c r="X12" i="74"/>
  <c r="P13" i="74"/>
  <c r="Q13" i="74"/>
  <c r="R13" i="74"/>
  <c r="S13" i="74"/>
  <c r="T13" i="74"/>
  <c r="U13" i="74"/>
  <c r="V13" i="74"/>
  <c r="W13" i="74"/>
  <c r="X13" i="74"/>
  <c r="P14" i="74"/>
  <c r="Q14" i="74"/>
  <c r="R14" i="74"/>
  <c r="S14" i="74"/>
  <c r="T14" i="74"/>
  <c r="U14" i="74"/>
  <c r="V14" i="74"/>
  <c r="W14" i="74"/>
  <c r="X14" i="74"/>
  <c r="P15" i="74"/>
  <c r="Q15" i="74"/>
  <c r="R15" i="74"/>
  <c r="S15" i="74"/>
  <c r="T15" i="74"/>
  <c r="U15" i="74"/>
  <c r="V15" i="74"/>
  <c r="W15" i="74"/>
  <c r="X15" i="74"/>
  <c r="P16" i="74"/>
  <c r="Q16" i="74"/>
  <c r="R16" i="74"/>
  <c r="S16" i="74"/>
  <c r="T16" i="74"/>
  <c r="U16" i="74"/>
  <c r="V16" i="74"/>
  <c r="W16" i="74"/>
  <c r="X16" i="74"/>
  <c r="P17" i="74"/>
  <c r="Q17" i="74"/>
  <c r="R17" i="74"/>
  <c r="S17" i="74"/>
  <c r="T17" i="74"/>
  <c r="U17" i="74"/>
  <c r="V17" i="74"/>
  <c r="W17" i="74"/>
  <c r="X17" i="74"/>
  <c r="P18" i="74"/>
  <c r="Q18" i="74"/>
  <c r="R18" i="74"/>
  <c r="S18" i="74"/>
  <c r="T18" i="74"/>
  <c r="U18" i="74"/>
  <c r="V18" i="74"/>
  <c r="W18" i="74"/>
  <c r="X18" i="74"/>
  <c r="P19" i="74"/>
  <c r="Q19" i="74"/>
  <c r="R19" i="74"/>
  <c r="S19" i="74"/>
  <c r="T19" i="74"/>
  <c r="U19" i="74"/>
  <c r="V19" i="74"/>
  <c r="W19" i="74"/>
  <c r="X19" i="74"/>
  <c r="P20" i="74"/>
  <c r="Q20" i="74"/>
  <c r="R20" i="74"/>
  <c r="S20" i="74"/>
  <c r="T20" i="74"/>
  <c r="U20" i="74"/>
  <c r="V20" i="74"/>
  <c r="W20" i="74"/>
  <c r="X20" i="74"/>
  <c r="P21" i="74"/>
  <c r="Q21" i="74"/>
  <c r="R21" i="74"/>
  <c r="S21" i="74"/>
  <c r="T21" i="74"/>
  <c r="U21" i="74"/>
  <c r="V21" i="74"/>
  <c r="W21" i="74"/>
  <c r="X21" i="74"/>
  <c r="U22" i="74"/>
  <c r="V22" i="74"/>
  <c r="W22" i="74"/>
  <c r="X22" i="74"/>
  <c r="W7" i="74"/>
  <c r="X7" i="74"/>
  <c r="Q7" i="74"/>
  <c r="R7" i="74"/>
  <c r="S7" i="74"/>
  <c r="T7" i="74"/>
  <c r="U7" i="74"/>
  <c r="V7" i="74"/>
  <c r="P7" i="74"/>
  <c r="Q22" i="74"/>
  <c r="R22" i="74"/>
  <c r="S22" i="74"/>
  <c r="T22" i="74"/>
  <c r="P22" i="74"/>
  <c r="X33" i="86"/>
  <c r="X34" i="86" s="1"/>
  <c r="Y33" i="86"/>
  <c r="Z33" i="86"/>
  <c r="AA33" i="86"/>
  <c r="AB33" i="86"/>
  <c r="AC33" i="86"/>
  <c r="AD33" i="86"/>
  <c r="X32" i="86"/>
  <c r="Y32" i="86"/>
  <c r="Y34" i="86" s="1"/>
  <c r="Z32" i="86"/>
  <c r="Z34" i="86" s="1"/>
  <c r="AA32" i="86"/>
  <c r="AA34" i="86" s="1"/>
  <c r="AB32" i="86"/>
  <c r="AB34" i="86" s="1"/>
  <c r="AC32" i="86"/>
  <c r="AC34" i="86" s="1"/>
  <c r="AD32" i="86"/>
  <c r="AD34" i="86" s="1"/>
  <c r="E13" i="91"/>
  <c r="D13" i="91"/>
  <c r="C13" i="91"/>
  <c r="F14" i="77"/>
  <c r="G14" i="77"/>
  <c r="D45" i="81"/>
  <c r="E45" i="81"/>
  <c r="G21" i="81"/>
  <c r="C21" i="81"/>
  <c r="I14" i="81"/>
  <c r="J14" i="81"/>
  <c r="E14" i="81"/>
  <c r="F14" i="81"/>
  <c r="D21" i="77"/>
  <c r="C21" i="77"/>
  <c r="O93" i="84"/>
  <c r="O91" i="84"/>
  <c r="O82" i="84"/>
  <c r="O77" i="84"/>
  <c r="O70" i="84"/>
  <c r="O54" i="84"/>
  <c r="O33" i="84"/>
  <c r="O21" i="84"/>
  <c r="S37" i="85"/>
  <c r="T37" i="85"/>
  <c r="U37" i="85"/>
  <c r="V37" i="85"/>
  <c r="W37" i="85"/>
  <c r="W38" i="85"/>
  <c r="X37" i="85"/>
  <c r="Y37" i="85"/>
  <c r="Z37" i="85"/>
  <c r="AA37" i="85"/>
  <c r="R37" i="85"/>
  <c r="R38" i="85" s="1"/>
  <c r="Z37" i="71"/>
  <c r="R37" i="71"/>
  <c r="R38" i="71" s="1"/>
  <c r="S37" i="71"/>
  <c r="S38" i="71" s="1"/>
  <c r="T37" i="71"/>
  <c r="T38" i="71" s="1"/>
  <c r="U37" i="71"/>
  <c r="U38" i="71" s="1"/>
  <c r="V37" i="71"/>
  <c r="V38" i="71" s="1"/>
  <c r="W37" i="71"/>
  <c r="W38" i="71" s="1"/>
  <c r="X37" i="71"/>
  <c r="X38" i="71" s="1"/>
  <c r="Y37" i="71"/>
  <c r="Y38" i="71" s="1"/>
  <c r="Q37" i="71"/>
  <c r="Q38" i="71" s="1"/>
  <c r="E25" i="91"/>
  <c r="C25" i="91"/>
  <c r="D44" i="81"/>
  <c r="E44" i="81"/>
  <c r="I13" i="81"/>
  <c r="J13" i="81"/>
  <c r="E13" i="81"/>
  <c r="F13" i="81"/>
  <c r="F13" i="77"/>
  <c r="G13" i="77"/>
  <c r="E21" i="77"/>
  <c r="G21" i="77" s="1"/>
  <c r="O7" i="83"/>
  <c r="P7" i="83"/>
  <c r="Q7" i="83"/>
  <c r="R7" i="83"/>
  <c r="O8" i="83"/>
  <c r="P8" i="83"/>
  <c r="Q8" i="83"/>
  <c r="R8" i="83"/>
  <c r="O9" i="83"/>
  <c r="P9" i="83"/>
  <c r="Q9" i="83"/>
  <c r="R9" i="83"/>
  <c r="O10" i="83"/>
  <c r="P10" i="83"/>
  <c r="Q10" i="83"/>
  <c r="R10" i="83"/>
  <c r="O11" i="83"/>
  <c r="P11" i="83"/>
  <c r="Q11" i="83"/>
  <c r="R11" i="83"/>
  <c r="O12" i="83"/>
  <c r="P12" i="83"/>
  <c r="Q12" i="83"/>
  <c r="R12" i="83"/>
  <c r="O13" i="83"/>
  <c r="P13" i="83"/>
  <c r="Q13" i="83"/>
  <c r="R13" i="83"/>
  <c r="O14" i="83"/>
  <c r="P14" i="83"/>
  <c r="Q14" i="83"/>
  <c r="R14" i="83"/>
  <c r="O15" i="83"/>
  <c r="P15" i="83"/>
  <c r="Q15" i="83"/>
  <c r="R15" i="83"/>
  <c r="O17" i="83"/>
  <c r="P17" i="83"/>
  <c r="Q17" i="83"/>
  <c r="R17" i="83"/>
  <c r="O18" i="83"/>
  <c r="P18" i="83"/>
  <c r="Q18" i="83"/>
  <c r="R18" i="83"/>
  <c r="O19" i="83"/>
  <c r="P19" i="83"/>
  <c r="Q19" i="83"/>
  <c r="R19" i="83"/>
  <c r="O20" i="83"/>
  <c r="P20" i="83"/>
  <c r="Q20" i="83"/>
  <c r="R20" i="83"/>
  <c r="O21" i="83"/>
  <c r="P21" i="83"/>
  <c r="Q21" i="83"/>
  <c r="R21" i="83"/>
  <c r="O22" i="83"/>
  <c r="P22" i="83"/>
  <c r="Q22" i="83"/>
  <c r="R22" i="83"/>
  <c r="O23" i="83"/>
  <c r="P23" i="83"/>
  <c r="Q23" i="83"/>
  <c r="R23" i="83"/>
  <c r="O24" i="83"/>
  <c r="P24" i="83"/>
  <c r="Q24" i="83"/>
  <c r="R24" i="83"/>
  <c r="O25" i="83"/>
  <c r="P25" i="83"/>
  <c r="Q25" i="83"/>
  <c r="R25" i="83"/>
  <c r="O26" i="83"/>
  <c r="P26" i="83"/>
  <c r="Q26" i="83"/>
  <c r="R26" i="83"/>
  <c r="O27" i="83"/>
  <c r="P27" i="83"/>
  <c r="Q27" i="83"/>
  <c r="R27" i="83"/>
  <c r="O28" i="83"/>
  <c r="P28" i="83"/>
  <c r="Q28" i="83"/>
  <c r="R28" i="83"/>
  <c r="O29" i="83"/>
  <c r="P29" i="83"/>
  <c r="Q29" i="83"/>
  <c r="R29" i="83"/>
  <c r="O30" i="83"/>
  <c r="P30" i="83"/>
  <c r="Q30" i="83"/>
  <c r="R30" i="83"/>
  <c r="O31" i="83"/>
  <c r="P31" i="83"/>
  <c r="Q31" i="83"/>
  <c r="R31" i="83"/>
  <c r="O32" i="83"/>
  <c r="P32" i="83"/>
  <c r="Q32" i="83"/>
  <c r="R32" i="83"/>
  <c r="O33" i="83"/>
  <c r="P33" i="83"/>
  <c r="Q33" i="83"/>
  <c r="R33" i="83"/>
  <c r="O36" i="83"/>
  <c r="P36" i="83"/>
  <c r="Q36" i="83"/>
  <c r="R36" i="83"/>
  <c r="O37" i="83"/>
  <c r="P37" i="83"/>
  <c r="Q37" i="83"/>
  <c r="R37" i="83"/>
  <c r="O38" i="83"/>
  <c r="P38" i="83"/>
  <c r="Q38" i="83"/>
  <c r="R38" i="83"/>
  <c r="O39" i="83"/>
  <c r="P39" i="83"/>
  <c r="Q39" i="83"/>
  <c r="R39" i="83"/>
  <c r="AB37" i="85"/>
  <c r="E14" i="91"/>
  <c r="E15" i="91"/>
  <c r="D14" i="91"/>
  <c r="D15" i="91" s="1"/>
  <c r="C14" i="91"/>
  <c r="D43" i="81"/>
  <c r="E43" i="81"/>
  <c r="I12" i="81"/>
  <c r="J12" i="81"/>
  <c r="E12" i="81"/>
  <c r="F12" i="81"/>
  <c r="F12" i="77"/>
  <c r="G12" i="77"/>
  <c r="E12" i="91"/>
  <c r="D12" i="91"/>
  <c r="C12" i="91"/>
  <c r="E26" i="91" s="1"/>
  <c r="C52" i="74"/>
  <c r="D52" i="74"/>
  <c r="E52" i="74"/>
  <c r="F52" i="74"/>
  <c r="G52" i="74"/>
  <c r="H52" i="74"/>
  <c r="J52" i="74"/>
  <c r="K52" i="74"/>
  <c r="L52" i="74"/>
  <c r="I52" i="74"/>
  <c r="C50" i="74"/>
  <c r="D50" i="74"/>
  <c r="E50" i="74"/>
  <c r="F50" i="74"/>
  <c r="H50" i="74"/>
  <c r="I50" i="74"/>
  <c r="J50" i="74"/>
  <c r="K50" i="74"/>
  <c r="L50" i="74"/>
  <c r="G50" i="74"/>
  <c r="L22" i="75"/>
  <c r="K22" i="75"/>
  <c r="X22" i="75" s="1"/>
  <c r="J22" i="75"/>
  <c r="W22" i="75"/>
  <c r="I22" i="75"/>
  <c r="V22" i="75" s="1"/>
  <c r="H22" i="75"/>
  <c r="U22" i="75"/>
  <c r="G22" i="75"/>
  <c r="T22" i="75" s="1"/>
  <c r="F22" i="75"/>
  <c r="S22" i="75"/>
  <c r="E22" i="75"/>
  <c r="R22" i="75" s="1"/>
  <c r="D22" i="75"/>
  <c r="Q22" i="75"/>
  <c r="C22" i="75"/>
  <c r="P22" i="75" s="1"/>
  <c r="W33" i="86"/>
  <c r="W32" i="86"/>
  <c r="W34" i="86" s="1"/>
  <c r="N11" i="81"/>
  <c r="D42" i="81"/>
  <c r="E42" i="81"/>
  <c r="I11" i="81"/>
  <c r="J11" i="81"/>
  <c r="E11" i="81"/>
  <c r="F11" i="81"/>
  <c r="F11" i="77"/>
  <c r="G11" i="77"/>
  <c r="P7" i="84"/>
  <c r="Q7" i="84"/>
  <c r="R7" i="84"/>
  <c r="P8" i="84"/>
  <c r="Q8" i="84"/>
  <c r="R8" i="84"/>
  <c r="P9" i="84"/>
  <c r="Q9" i="84"/>
  <c r="R9" i="84"/>
  <c r="P10" i="84"/>
  <c r="Q10" i="84"/>
  <c r="R10" i="84"/>
  <c r="P11" i="84"/>
  <c r="Q11" i="84"/>
  <c r="R11" i="84"/>
  <c r="P12" i="84"/>
  <c r="Q12" i="84"/>
  <c r="R12" i="84"/>
  <c r="P13" i="84"/>
  <c r="Q13" i="84"/>
  <c r="R13" i="84"/>
  <c r="P14" i="84"/>
  <c r="Q14" i="84"/>
  <c r="R14" i="84"/>
  <c r="P15" i="84"/>
  <c r="Q15" i="84"/>
  <c r="R15" i="84"/>
  <c r="P16" i="84"/>
  <c r="Q16" i="84"/>
  <c r="R16" i="84"/>
  <c r="P17" i="84"/>
  <c r="Q17" i="84"/>
  <c r="R17" i="84"/>
  <c r="P18" i="84"/>
  <c r="Q18" i="84"/>
  <c r="R18" i="84"/>
  <c r="P19" i="84"/>
  <c r="Q19" i="84"/>
  <c r="R19" i="84"/>
  <c r="P21" i="84"/>
  <c r="Q21" i="84"/>
  <c r="R21" i="84"/>
  <c r="P22" i="84"/>
  <c r="Q22" i="84"/>
  <c r="R22" i="84"/>
  <c r="P23" i="84"/>
  <c r="Q23" i="84"/>
  <c r="R23" i="84"/>
  <c r="P24" i="84"/>
  <c r="Q24" i="84"/>
  <c r="R24" i="84"/>
  <c r="P25" i="84"/>
  <c r="Q25" i="84"/>
  <c r="R25" i="84"/>
  <c r="P26" i="84"/>
  <c r="Q26" i="84"/>
  <c r="R26" i="84"/>
  <c r="P27" i="84"/>
  <c r="Q27" i="84"/>
  <c r="R27" i="84"/>
  <c r="P28" i="84"/>
  <c r="Q28" i="84"/>
  <c r="R28" i="84"/>
  <c r="P29" i="84"/>
  <c r="Q29" i="84"/>
  <c r="R29" i="84"/>
  <c r="P30" i="84"/>
  <c r="Q30" i="84"/>
  <c r="R30" i="84"/>
  <c r="P31" i="84"/>
  <c r="Q31" i="84"/>
  <c r="R31" i="84"/>
  <c r="P32" i="84"/>
  <c r="Q32" i="84"/>
  <c r="R32" i="84"/>
  <c r="P33" i="84"/>
  <c r="Q33" i="84"/>
  <c r="R33" i="84"/>
  <c r="P34" i="84"/>
  <c r="Q34" i="84"/>
  <c r="R34" i="84"/>
  <c r="P35" i="84"/>
  <c r="Q35" i="84"/>
  <c r="R35" i="84"/>
  <c r="P36" i="84"/>
  <c r="Q36" i="84"/>
  <c r="R36" i="84"/>
  <c r="P37" i="84"/>
  <c r="Q37" i="84"/>
  <c r="R37" i="84"/>
  <c r="P38" i="84"/>
  <c r="Q38" i="84"/>
  <c r="R38" i="84"/>
  <c r="P39" i="84"/>
  <c r="Q39" i="84"/>
  <c r="R39" i="84"/>
  <c r="P40" i="84"/>
  <c r="Q40" i="84"/>
  <c r="R40" i="84"/>
  <c r="P41" i="84"/>
  <c r="Q41" i="84"/>
  <c r="R41" i="84"/>
  <c r="P42" i="84"/>
  <c r="Q42" i="84"/>
  <c r="R42" i="84"/>
  <c r="P43" i="84"/>
  <c r="Q43" i="84"/>
  <c r="R43" i="84"/>
  <c r="P44" i="84"/>
  <c r="Q44" i="84"/>
  <c r="R44" i="84"/>
  <c r="P45" i="84"/>
  <c r="Q45" i="84"/>
  <c r="R45" i="84"/>
  <c r="P46" i="84"/>
  <c r="Q46" i="84"/>
  <c r="R46" i="84"/>
  <c r="P47" i="84"/>
  <c r="Q47" i="84"/>
  <c r="R47" i="84"/>
  <c r="P48" i="84"/>
  <c r="Q48" i="84"/>
  <c r="R48" i="84"/>
  <c r="P49" i="84"/>
  <c r="Q49" i="84"/>
  <c r="R49" i="84"/>
  <c r="P50" i="84"/>
  <c r="Q50" i="84"/>
  <c r="R50" i="84"/>
  <c r="P51" i="84"/>
  <c r="Q51" i="84"/>
  <c r="R51" i="84"/>
  <c r="P52" i="84"/>
  <c r="Q52" i="84"/>
  <c r="R52" i="84"/>
  <c r="P54" i="84"/>
  <c r="Q54" i="84"/>
  <c r="R54" i="84"/>
  <c r="P55" i="84"/>
  <c r="Q55" i="84"/>
  <c r="R55" i="84"/>
  <c r="P56" i="84"/>
  <c r="Q56" i="84"/>
  <c r="R56" i="84"/>
  <c r="P57" i="84"/>
  <c r="Q57" i="84"/>
  <c r="R57" i="84"/>
  <c r="P58" i="84"/>
  <c r="Q58" i="84"/>
  <c r="R58" i="84"/>
  <c r="P59" i="84"/>
  <c r="Q59" i="84"/>
  <c r="R59" i="84"/>
  <c r="P60" i="84"/>
  <c r="Q60" i="84"/>
  <c r="R60" i="84"/>
  <c r="P61" i="84"/>
  <c r="Q61" i="84"/>
  <c r="R61" i="84"/>
  <c r="P62" i="84"/>
  <c r="Q62" i="84"/>
  <c r="R62" i="84"/>
  <c r="P63" i="84"/>
  <c r="Q63" i="84"/>
  <c r="R63" i="84"/>
  <c r="P64" i="84"/>
  <c r="Q64" i="84"/>
  <c r="R64" i="84"/>
  <c r="P65" i="84"/>
  <c r="Q65" i="84"/>
  <c r="R65" i="84"/>
  <c r="P66" i="84"/>
  <c r="Q66" i="84"/>
  <c r="R66" i="84"/>
  <c r="P67" i="84"/>
  <c r="Q67" i="84"/>
  <c r="R67" i="84"/>
  <c r="P68" i="84"/>
  <c r="Q68" i="84"/>
  <c r="R68" i="84"/>
  <c r="P69" i="84"/>
  <c r="Q69" i="84"/>
  <c r="R69" i="84"/>
  <c r="P70" i="84"/>
  <c r="Q70" i="84"/>
  <c r="R70" i="84"/>
  <c r="P71" i="84"/>
  <c r="Q71" i="84"/>
  <c r="R71" i="84"/>
  <c r="P72" i="84"/>
  <c r="Q72" i="84"/>
  <c r="R72" i="84"/>
  <c r="P73" i="84"/>
  <c r="Q73" i="84"/>
  <c r="R73" i="84"/>
  <c r="P74" i="84"/>
  <c r="Q74" i="84"/>
  <c r="R74" i="84"/>
  <c r="P75" i="84"/>
  <c r="Q75" i="84"/>
  <c r="R75" i="84"/>
  <c r="P76" i="84"/>
  <c r="Q76" i="84"/>
  <c r="R76" i="84"/>
  <c r="P77" i="84"/>
  <c r="Q77" i="84"/>
  <c r="R77" i="84"/>
  <c r="P78" i="84"/>
  <c r="Q78" i="84"/>
  <c r="R78" i="84"/>
  <c r="P79" i="84"/>
  <c r="Q79" i="84"/>
  <c r="R79" i="84"/>
  <c r="P80" i="84"/>
  <c r="Q80" i="84"/>
  <c r="R80" i="84"/>
  <c r="P81" i="84"/>
  <c r="Q81" i="84"/>
  <c r="R81" i="84"/>
  <c r="P82" i="84"/>
  <c r="Q82" i="84"/>
  <c r="R82" i="84"/>
  <c r="P83" i="84"/>
  <c r="Q83" i="84"/>
  <c r="R83" i="84"/>
  <c r="P84" i="84"/>
  <c r="Q84" i="84"/>
  <c r="R84" i="84"/>
  <c r="P85" i="84"/>
  <c r="Q85" i="84"/>
  <c r="R85" i="84"/>
  <c r="P86" i="84"/>
  <c r="Q86" i="84"/>
  <c r="R86" i="84"/>
  <c r="P87" i="84"/>
  <c r="Q87" i="84"/>
  <c r="R87" i="84"/>
  <c r="P88" i="84"/>
  <c r="Q88" i="84"/>
  <c r="R88" i="84"/>
  <c r="P89" i="84"/>
  <c r="Q89" i="84"/>
  <c r="R89" i="84"/>
  <c r="P91" i="84"/>
  <c r="Q91" i="84"/>
  <c r="R91" i="84"/>
  <c r="P92" i="84"/>
  <c r="Q92" i="84"/>
  <c r="R92" i="84"/>
  <c r="P93" i="84"/>
  <c r="Q93" i="84"/>
  <c r="R93" i="84"/>
  <c r="P94" i="84"/>
  <c r="Q94" i="84"/>
  <c r="R94" i="84"/>
  <c r="R6" i="83"/>
  <c r="Q6" i="83"/>
  <c r="Z38" i="85"/>
  <c r="V38" i="85"/>
  <c r="S38" i="85"/>
  <c r="E41" i="81"/>
  <c r="D41" i="81"/>
  <c r="I10" i="81"/>
  <c r="J10" i="81"/>
  <c r="E10" i="81"/>
  <c r="F10" i="81"/>
  <c r="F10" i="77"/>
  <c r="G10" i="77"/>
  <c r="W15" i="86"/>
  <c r="D40" i="81"/>
  <c r="E40" i="81"/>
  <c r="E39" i="81"/>
  <c r="D39" i="81"/>
  <c r="D37" i="81"/>
  <c r="E37" i="81"/>
  <c r="D38" i="81"/>
  <c r="E38" i="81"/>
  <c r="D30" i="81"/>
  <c r="E30" i="81"/>
  <c r="D31" i="81"/>
  <c r="E31" i="81"/>
  <c r="D32" i="81"/>
  <c r="E32" i="81"/>
  <c r="D33" i="81"/>
  <c r="E33" i="81"/>
  <c r="D34" i="81"/>
  <c r="E34" i="81"/>
  <c r="D35" i="81"/>
  <c r="E35" i="81"/>
  <c r="D36" i="81"/>
  <c r="E36" i="81"/>
  <c r="D29" i="81"/>
  <c r="E29" i="81"/>
  <c r="D28" i="81"/>
  <c r="E28" i="81"/>
  <c r="E27" i="81"/>
  <c r="D27" i="81"/>
  <c r="N19" i="81"/>
  <c r="N18" i="81"/>
  <c r="N17" i="81"/>
  <c r="N16" i="81"/>
  <c r="N15" i="81"/>
  <c r="N14" i="81"/>
  <c r="N13" i="81"/>
  <c r="N12" i="81"/>
  <c r="N10" i="81"/>
  <c r="N8" i="81"/>
  <c r="N9" i="81"/>
  <c r="J9" i="81"/>
  <c r="I9" i="81"/>
  <c r="E9" i="81"/>
  <c r="F9" i="81"/>
  <c r="AA38" i="85"/>
  <c r="F9" i="77"/>
  <c r="G9" i="77"/>
  <c r="P6" i="84"/>
  <c r="O6" i="83"/>
  <c r="X7" i="86"/>
  <c r="X29" i="86" s="1"/>
  <c r="Y7" i="86"/>
  <c r="Z7" i="86"/>
  <c r="AA7" i="86"/>
  <c r="AB7" i="86"/>
  <c r="AC7" i="86"/>
  <c r="AC30" i="86" s="1"/>
  <c r="AD7" i="86"/>
  <c r="X8" i="86"/>
  <c r="Y8" i="86"/>
  <c r="Z8" i="86"/>
  <c r="AA8" i="86"/>
  <c r="AB8" i="86"/>
  <c r="AC8" i="86"/>
  <c r="AD8" i="86"/>
  <c r="X9" i="86"/>
  <c r="Y9" i="86"/>
  <c r="Z9" i="86"/>
  <c r="AA9" i="86"/>
  <c r="AB9" i="86"/>
  <c r="AC9" i="86"/>
  <c r="AD9" i="86"/>
  <c r="AD29" i="86" s="1"/>
  <c r="X10" i="86"/>
  <c r="Y10" i="86"/>
  <c r="Z10" i="86"/>
  <c r="AA10" i="86"/>
  <c r="AB10" i="86"/>
  <c r="AC10" i="86"/>
  <c r="AD10" i="86"/>
  <c r="X11" i="86"/>
  <c r="Y11" i="86"/>
  <c r="Y30" i="86" s="1"/>
  <c r="Z11" i="86"/>
  <c r="AA11" i="86"/>
  <c r="AB11" i="86"/>
  <c r="AC11" i="86"/>
  <c r="AD11" i="86"/>
  <c r="X12" i="86"/>
  <c r="Y12" i="86"/>
  <c r="Z12" i="86"/>
  <c r="Z30" i="86" s="1"/>
  <c r="AA12" i="86"/>
  <c r="AB12" i="86"/>
  <c r="AC12" i="86"/>
  <c r="AD12" i="86"/>
  <c r="X13" i="86"/>
  <c r="Y13" i="86"/>
  <c r="Z13" i="86"/>
  <c r="AA13" i="86"/>
  <c r="AB13" i="86"/>
  <c r="AC13" i="86"/>
  <c r="AD13" i="86"/>
  <c r="X14" i="86"/>
  <c r="Y14" i="86"/>
  <c r="Z14" i="86"/>
  <c r="AA14" i="86"/>
  <c r="AB14" i="86"/>
  <c r="AB29" i="86" s="1"/>
  <c r="AC14" i="86"/>
  <c r="AD14" i="86"/>
  <c r="X15" i="86"/>
  <c r="Y15" i="86"/>
  <c r="Z15" i="86"/>
  <c r="AA15" i="86"/>
  <c r="AB15" i="86"/>
  <c r="AC15" i="86"/>
  <c r="AD15" i="86"/>
  <c r="X16" i="86"/>
  <c r="Y16" i="86"/>
  <c r="Z16" i="86"/>
  <c r="Z29" i="86" s="1"/>
  <c r="AA16" i="86"/>
  <c r="AB16" i="86"/>
  <c r="AC16" i="86"/>
  <c r="AD16" i="86"/>
  <c r="X17" i="86"/>
  <c r="Y17" i="86"/>
  <c r="Z17" i="86"/>
  <c r="AA17" i="86"/>
  <c r="AA30" i="86" s="1"/>
  <c r="AB17" i="86"/>
  <c r="AC17" i="86"/>
  <c r="AD17" i="86"/>
  <c r="X18" i="86"/>
  <c r="Y18" i="86"/>
  <c r="Z18" i="86"/>
  <c r="AA18" i="86"/>
  <c r="AB18" i="86"/>
  <c r="AB30" i="86" s="1"/>
  <c r="AC18" i="86"/>
  <c r="AD18" i="86"/>
  <c r="X19" i="86"/>
  <c r="Y19" i="86"/>
  <c r="Z19" i="86"/>
  <c r="AA19" i="86"/>
  <c r="AB19" i="86"/>
  <c r="AC19" i="86"/>
  <c r="AD19" i="86"/>
  <c r="X20" i="86"/>
  <c r="Y20" i="86"/>
  <c r="Z20" i="86"/>
  <c r="AA20" i="86"/>
  <c r="AB20" i="86"/>
  <c r="AC20" i="86"/>
  <c r="AD20" i="86"/>
  <c r="AD30" i="86" s="1"/>
  <c r="X21" i="86"/>
  <c r="Y21" i="86"/>
  <c r="Z21" i="86"/>
  <c r="AA21" i="86"/>
  <c r="AB21" i="86"/>
  <c r="AC21" i="86"/>
  <c r="AD21" i="86"/>
  <c r="X22" i="86"/>
  <c r="Y22" i="86"/>
  <c r="Z22" i="86"/>
  <c r="AA22" i="86"/>
  <c r="AB22" i="86"/>
  <c r="AC22" i="86"/>
  <c r="AD22" i="86"/>
  <c r="X23" i="86"/>
  <c r="Y23" i="86"/>
  <c r="Z23" i="86"/>
  <c r="AA23" i="86"/>
  <c r="AB23" i="86"/>
  <c r="AC23" i="86"/>
  <c r="AD23" i="86"/>
  <c r="X24" i="86"/>
  <c r="Y24" i="86"/>
  <c r="Z24" i="86"/>
  <c r="AA24" i="86"/>
  <c r="AB24" i="86"/>
  <c r="AC24" i="86"/>
  <c r="AD24" i="86"/>
  <c r="X25" i="86"/>
  <c r="Y25" i="86"/>
  <c r="Z25" i="86"/>
  <c r="AA25" i="86"/>
  <c r="AB25" i="86"/>
  <c r="AC25" i="86"/>
  <c r="AD25" i="86"/>
  <c r="X26" i="86"/>
  <c r="Y26" i="86"/>
  <c r="Z26" i="86"/>
  <c r="AA26" i="86"/>
  <c r="AB26" i="86"/>
  <c r="AC26" i="86"/>
  <c r="AD26" i="86"/>
  <c r="X27" i="86"/>
  <c r="Y27" i="86"/>
  <c r="Z27" i="86"/>
  <c r="AA27" i="86"/>
  <c r="AB27" i="86"/>
  <c r="AC27" i="86"/>
  <c r="AD27" i="86"/>
  <c r="W27" i="86"/>
  <c r="W26" i="86"/>
  <c r="W25" i="86"/>
  <c r="W24" i="86"/>
  <c r="W23" i="86"/>
  <c r="W22" i="86"/>
  <c r="W21" i="86"/>
  <c r="W20" i="86"/>
  <c r="W19" i="86"/>
  <c r="W18" i="86"/>
  <c r="W17" i="86"/>
  <c r="W16" i="86"/>
  <c r="W14" i="86"/>
  <c r="W13" i="86"/>
  <c r="W12" i="86"/>
  <c r="W29" i="86" s="1"/>
  <c r="W11" i="86"/>
  <c r="W10" i="86"/>
  <c r="W9" i="86"/>
  <c r="W8" i="86"/>
  <c r="W7" i="86"/>
  <c r="W30" i="86" s="1"/>
  <c r="R7" i="85"/>
  <c r="S7" i="85"/>
  <c r="T7" i="85"/>
  <c r="U7" i="85"/>
  <c r="V7" i="85"/>
  <c r="W7" i="85"/>
  <c r="X7" i="85"/>
  <c r="Y7" i="85"/>
  <c r="Z7" i="85"/>
  <c r="Z41" i="85" s="1"/>
  <c r="AA7" i="85"/>
  <c r="R8" i="85"/>
  <c r="S8" i="85"/>
  <c r="T8" i="85"/>
  <c r="U8" i="85"/>
  <c r="V8" i="85"/>
  <c r="W8" i="85"/>
  <c r="X8" i="85"/>
  <c r="Y8" i="85"/>
  <c r="Z8" i="85"/>
  <c r="AA8" i="85"/>
  <c r="R9" i="85"/>
  <c r="S9" i="85"/>
  <c r="T9" i="85"/>
  <c r="U9" i="85"/>
  <c r="U41" i="85" s="1"/>
  <c r="V9" i="85"/>
  <c r="W9" i="85"/>
  <c r="X9" i="85"/>
  <c r="Y9" i="85"/>
  <c r="Z9" i="85"/>
  <c r="AA9" i="85"/>
  <c r="R10" i="85"/>
  <c r="S10" i="85"/>
  <c r="T10" i="85"/>
  <c r="U10" i="85"/>
  <c r="V10" i="85"/>
  <c r="W10" i="85"/>
  <c r="X10" i="85"/>
  <c r="Y10" i="85"/>
  <c r="Z10" i="85"/>
  <c r="AA10" i="85"/>
  <c r="R11" i="85"/>
  <c r="S11" i="85"/>
  <c r="T11" i="85"/>
  <c r="U11" i="85"/>
  <c r="V11" i="85"/>
  <c r="W11" i="85"/>
  <c r="X11" i="85"/>
  <c r="Y11" i="85"/>
  <c r="Z11" i="85"/>
  <c r="AA11" i="85"/>
  <c r="R12" i="85"/>
  <c r="S12" i="85"/>
  <c r="T12" i="85"/>
  <c r="U12" i="85"/>
  <c r="V12" i="85"/>
  <c r="W12" i="85"/>
  <c r="X12" i="85"/>
  <c r="Y12" i="85"/>
  <c r="Z12" i="85"/>
  <c r="AA12" i="85"/>
  <c r="R13" i="85"/>
  <c r="S13" i="85"/>
  <c r="T13" i="85"/>
  <c r="U13" i="85"/>
  <c r="V13" i="85"/>
  <c r="W13" i="85"/>
  <c r="X13" i="85"/>
  <c r="Y13" i="85"/>
  <c r="Z13" i="85"/>
  <c r="AA13" i="85"/>
  <c r="R14" i="85"/>
  <c r="R40" i="85" s="1"/>
  <c r="S14" i="85"/>
  <c r="T14" i="85"/>
  <c r="U14" i="85"/>
  <c r="V14" i="85"/>
  <c r="W14" i="85"/>
  <c r="X14" i="85"/>
  <c r="Y14" i="85"/>
  <c r="Y40" i="85" s="1"/>
  <c r="Z14" i="85"/>
  <c r="Z40" i="85" s="1"/>
  <c r="AA14" i="85"/>
  <c r="R15" i="85"/>
  <c r="S15" i="85"/>
  <c r="T15" i="85"/>
  <c r="U15" i="85"/>
  <c r="V15" i="85"/>
  <c r="V40" i="85" s="1"/>
  <c r="W15" i="85"/>
  <c r="X15" i="85"/>
  <c r="Y15" i="85"/>
  <c r="Z15" i="85"/>
  <c r="AA15" i="85"/>
  <c r="R16" i="85"/>
  <c r="S16" i="85"/>
  <c r="S40" i="85" s="1"/>
  <c r="T16" i="85"/>
  <c r="U16" i="85"/>
  <c r="V16" i="85"/>
  <c r="W16" i="85"/>
  <c r="X16" i="85"/>
  <c r="Y16" i="85"/>
  <c r="Z16" i="85"/>
  <c r="AA16" i="85"/>
  <c r="AA40" i="85" s="1"/>
  <c r="R17" i="85"/>
  <c r="S17" i="85"/>
  <c r="T17" i="85"/>
  <c r="U17" i="85"/>
  <c r="V17" i="85"/>
  <c r="W17" i="85"/>
  <c r="W41" i="85" s="1"/>
  <c r="X17" i="85"/>
  <c r="X40" i="85" s="1"/>
  <c r="Y17" i="85"/>
  <c r="Z17" i="85"/>
  <c r="AA17" i="85"/>
  <c r="R18" i="85"/>
  <c r="S18" i="85"/>
  <c r="T18" i="85"/>
  <c r="T40" i="85" s="1"/>
  <c r="U18" i="85"/>
  <c r="V18" i="85"/>
  <c r="W18" i="85"/>
  <c r="X18" i="85"/>
  <c r="Y18" i="85"/>
  <c r="Z18" i="85"/>
  <c r="AA18" i="85"/>
  <c r="AA41" i="85" s="1"/>
  <c r="R19" i="85"/>
  <c r="S19" i="85"/>
  <c r="T19" i="85"/>
  <c r="U19" i="85"/>
  <c r="V19" i="85"/>
  <c r="W19" i="85"/>
  <c r="X19" i="85"/>
  <c r="Y19" i="85"/>
  <c r="Z19" i="85"/>
  <c r="AA19" i="85"/>
  <c r="R20" i="85"/>
  <c r="S20" i="85"/>
  <c r="T20" i="85"/>
  <c r="U20" i="85"/>
  <c r="V20" i="85"/>
  <c r="W20" i="85"/>
  <c r="X20" i="85"/>
  <c r="Y20" i="85"/>
  <c r="Z20" i="85"/>
  <c r="AA20" i="85"/>
  <c r="R21" i="85"/>
  <c r="S21" i="85"/>
  <c r="T21" i="85"/>
  <c r="U21" i="85"/>
  <c r="V21" i="85"/>
  <c r="W21" i="85"/>
  <c r="X21" i="85"/>
  <c r="Y21" i="85"/>
  <c r="Z21" i="85"/>
  <c r="AA21" i="85"/>
  <c r="R22" i="85"/>
  <c r="S22" i="85"/>
  <c r="T22" i="85"/>
  <c r="U22" i="85"/>
  <c r="V22" i="85"/>
  <c r="W22" i="85"/>
  <c r="X22" i="85"/>
  <c r="Y22" i="85"/>
  <c r="Z22" i="85"/>
  <c r="AA22" i="85"/>
  <c r="R23" i="85"/>
  <c r="S23" i="85"/>
  <c r="T23" i="85"/>
  <c r="U23" i="85"/>
  <c r="V23" i="85"/>
  <c r="W23" i="85"/>
  <c r="X23" i="85"/>
  <c r="Y23" i="85"/>
  <c r="Z23" i="85"/>
  <c r="AA23" i="85"/>
  <c r="R24" i="85"/>
  <c r="S24" i="85"/>
  <c r="T24" i="85"/>
  <c r="U24" i="85"/>
  <c r="V24" i="85"/>
  <c r="W24" i="85"/>
  <c r="X24" i="85"/>
  <c r="Y24" i="85"/>
  <c r="Z24" i="85"/>
  <c r="AA24" i="85"/>
  <c r="R25" i="85"/>
  <c r="S25" i="85"/>
  <c r="T25" i="85"/>
  <c r="U25" i="85"/>
  <c r="V25" i="85"/>
  <c r="W25" i="85"/>
  <c r="X25" i="85"/>
  <c r="Y25" i="85"/>
  <c r="Z25" i="85"/>
  <c r="AA25" i="85"/>
  <c r="R26" i="85"/>
  <c r="S26" i="85"/>
  <c r="T26" i="85"/>
  <c r="U26" i="85"/>
  <c r="V26" i="85"/>
  <c r="W26" i="85"/>
  <c r="X26" i="85"/>
  <c r="Y26" i="85"/>
  <c r="Z26" i="85"/>
  <c r="AA26" i="85"/>
  <c r="R27" i="85"/>
  <c r="S27" i="85"/>
  <c r="T27" i="85"/>
  <c r="U27" i="85"/>
  <c r="V27" i="85"/>
  <c r="W27" i="85"/>
  <c r="X27" i="85"/>
  <c r="Y27" i="85"/>
  <c r="Z27" i="85"/>
  <c r="AA27" i="85"/>
  <c r="R28" i="85"/>
  <c r="S28" i="85"/>
  <c r="T28" i="85"/>
  <c r="U28" i="85"/>
  <c r="V28" i="85"/>
  <c r="W28" i="85"/>
  <c r="X28" i="85"/>
  <c r="Y28" i="85"/>
  <c r="Z28" i="85"/>
  <c r="AA28" i="85"/>
  <c r="R29" i="85"/>
  <c r="S29" i="85"/>
  <c r="T29" i="85"/>
  <c r="U29" i="85"/>
  <c r="V29" i="85"/>
  <c r="W29" i="85"/>
  <c r="X29" i="85"/>
  <c r="Y29" i="85"/>
  <c r="Z29" i="85"/>
  <c r="AA29" i="85"/>
  <c r="R30" i="85"/>
  <c r="S30" i="85"/>
  <c r="T30" i="85"/>
  <c r="U30" i="85"/>
  <c r="V30" i="85"/>
  <c r="W30" i="85"/>
  <c r="X30" i="85"/>
  <c r="Y30" i="85"/>
  <c r="Z30" i="85"/>
  <c r="AA30" i="85"/>
  <c r="R31" i="85"/>
  <c r="S31" i="85"/>
  <c r="T31" i="85"/>
  <c r="U31" i="85"/>
  <c r="V31" i="85"/>
  <c r="W31" i="85"/>
  <c r="X31" i="85"/>
  <c r="Y31" i="85"/>
  <c r="Z31" i="85"/>
  <c r="AA31" i="85"/>
  <c r="R32" i="85"/>
  <c r="S32" i="85"/>
  <c r="T32" i="85"/>
  <c r="U32" i="85"/>
  <c r="V32" i="85"/>
  <c r="W32" i="85"/>
  <c r="X32" i="85"/>
  <c r="Y32" i="85"/>
  <c r="Z32" i="85"/>
  <c r="AA32" i="85"/>
  <c r="R33" i="85"/>
  <c r="S33" i="85"/>
  <c r="T33" i="85"/>
  <c r="U33" i="85"/>
  <c r="V33" i="85"/>
  <c r="W33" i="85"/>
  <c r="X33" i="85"/>
  <c r="Y33" i="85"/>
  <c r="Z33" i="85"/>
  <c r="AA33" i="85"/>
  <c r="R34" i="85"/>
  <c r="S34" i="85"/>
  <c r="T34" i="85"/>
  <c r="U34" i="85"/>
  <c r="V34" i="85"/>
  <c r="W34" i="85"/>
  <c r="X34" i="85"/>
  <c r="Y34" i="85"/>
  <c r="Z34" i="85"/>
  <c r="AA34" i="85"/>
  <c r="R35" i="85"/>
  <c r="S35" i="85"/>
  <c r="T35" i="85"/>
  <c r="U35" i="85"/>
  <c r="V35" i="85"/>
  <c r="W35" i="85"/>
  <c r="X35" i="85"/>
  <c r="Y35" i="85"/>
  <c r="Z35" i="85"/>
  <c r="AA35" i="85"/>
  <c r="S6" i="85"/>
  <c r="T6" i="85"/>
  <c r="T41" i="85" s="1"/>
  <c r="U6" i="85"/>
  <c r="V6" i="85"/>
  <c r="V41" i="85"/>
  <c r="W6" i="85"/>
  <c r="X6" i="85"/>
  <c r="X41" i="85" s="1"/>
  <c r="Y6" i="85"/>
  <c r="Y41" i="85" s="1"/>
  <c r="Z6" i="85"/>
  <c r="AA6" i="85"/>
  <c r="R6" i="84"/>
  <c r="R6" i="85"/>
  <c r="R41" i="85" s="1"/>
  <c r="E22" i="90"/>
  <c r="K22" i="90"/>
  <c r="H20" i="81"/>
  <c r="D20" i="81"/>
  <c r="D21" i="81"/>
  <c r="T6" i="71"/>
  <c r="U6" i="71"/>
  <c r="V6" i="71"/>
  <c r="W6" i="71"/>
  <c r="X6" i="71"/>
  <c r="Y6" i="71"/>
  <c r="T7" i="71"/>
  <c r="U7" i="71"/>
  <c r="V7" i="71"/>
  <c r="W7" i="71"/>
  <c r="X7" i="71"/>
  <c r="Y7" i="71"/>
  <c r="T8" i="71"/>
  <c r="U8" i="71"/>
  <c r="V8" i="71"/>
  <c r="W8" i="71"/>
  <c r="X8" i="71"/>
  <c r="Y8" i="71"/>
  <c r="T9" i="71"/>
  <c r="U9" i="71"/>
  <c r="V9" i="71"/>
  <c r="W9" i="71"/>
  <c r="X9" i="71"/>
  <c r="Y9" i="71"/>
  <c r="T10" i="71"/>
  <c r="U10" i="71"/>
  <c r="V10" i="71"/>
  <c r="W10" i="71"/>
  <c r="X10" i="71"/>
  <c r="Y10" i="71"/>
  <c r="T11" i="71"/>
  <c r="U11" i="71"/>
  <c r="V11" i="71"/>
  <c r="W11" i="71"/>
  <c r="X11" i="71"/>
  <c r="Y11" i="71"/>
  <c r="T12" i="71"/>
  <c r="U12" i="71"/>
  <c r="V12" i="71"/>
  <c r="W12" i="71"/>
  <c r="X12" i="71"/>
  <c r="Y12" i="71"/>
  <c r="T13" i="71"/>
  <c r="U13" i="71"/>
  <c r="V13" i="71"/>
  <c r="W13" i="71"/>
  <c r="X13" i="71"/>
  <c r="Y13" i="71"/>
  <c r="T14" i="71"/>
  <c r="U14" i="71"/>
  <c r="V14" i="71"/>
  <c r="W14" i="71"/>
  <c r="X14" i="71"/>
  <c r="Y14" i="71"/>
  <c r="T15" i="71"/>
  <c r="U15" i="71"/>
  <c r="V15" i="71"/>
  <c r="W15" i="71"/>
  <c r="X15" i="71"/>
  <c r="Y15" i="71"/>
  <c r="T16" i="71"/>
  <c r="U16" i="71"/>
  <c r="V16" i="71"/>
  <c r="W16" i="71"/>
  <c r="X16" i="71"/>
  <c r="Y16" i="71"/>
  <c r="T17" i="71"/>
  <c r="U17" i="71"/>
  <c r="V17" i="71"/>
  <c r="W17" i="71"/>
  <c r="X17" i="71"/>
  <c r="Y17" i="71"/>
  <c r="T18" i="71"/>
  <c r="U18" i="71"/>
  <c r="V18" i="71"/>
  <c r="W18" i="71"/>
  <c r="X18" i="71"/>
  <c r="Y18" i="71"/>
  <c r="T19" i="71"/>
  <c r="U19" i="71"/>
  <c r="V19" i="71"/>
  <c r="W19" i="71"/>
  <c r="X19" i="71"/>
  <c r="Y19" i="71"/>
  <c r="T20" i="71"/>
  <c r="U20" i="71"/>
  <c r="V20" i="71"/>
  <c r="W20" i="71"/>
  <c r="X20" i="71"/>
  <c r="Y20" i="71"/>
  <c r="T21" i="71"/>
  <c r="U21" i="71"/>
  <c r="V21" i="71"/>
  <c r="W21" i="71"/>
  <c r="X21" i="71"/>
  <c r="Y21" i="71"/>
  <c r="T22" i="71"/>
  <c r="U22" i="71"/>
  <c r="V22" i="71"/>
  <c r="W22" i="71"/>
  <c r="X22" i="71"/>
  <c r="Y22" i="71"/>
  <c r="T23" i="71"/>
  <c r="U23" i="71"/>
  <c r="V23" i="71"/>
  <c r="W23" i="71"/>
  <c r="X23" i="71"/>
  <c r="Y23" i="71"/>
  <c r="T24" i="71"/>
  <c r="U24" i="71"/>
  <c r="V24" i="71"/>
  <c r="W24" i="71"/>
  <c r="X24" i="71"/>
  <c r="Y24" i="71"/>
  <c r="T25" i="71"/>
  <c r="U25" i="71"/>
  <c r="V25" i="71"/>
  <c r="W25" i="71"/>
  <c r="X25" i="71"/>
  <c r="Y25" i="71"/>
  <c r="T26" i="71"/>
  <c r="U26" i="71"/>
  <c r="V26" i="71"/>
  <c r="W26" i="71"/>
  <c r="X26" i="71"/>
  <c r="Y26" i="71"/>
  <c r="T27" i="71"/>
  <c r="U27" i="71"/>
  <c r="V27" i="71"/>
  <c r="W27" i="71"/>
  <c r="X27" i="71"/>
  <c r="Y27" i="71"/>
  <c r="T28" i="71"/>
  <c r="U28" i="71"/>
  <c r="V28" i="71"/>
  <c r="W28" i="71"/>
  <c r="X28" i="71"/>
  <c r="Y28" i="71"/>
  <c r="T29" i="71"/>
  <c r="U29" i="71"/>
  <c r="V29" i="71"/>
  <c r="W29" i="71"/>
  <c r="X29" i="71"/>
  <c r="Y29" i="71"/>
  <c r="T30" i="71"/>
  <c r="U30" i="71"/>
  <c r="V30" i="71"/>
  <c r="W30" i="71"/>
  <c r="X30" i="71"/>
  <c r="Y30" i="71"/>
  <c r="T31" i="71"/>
  <c r="U31" i="71"/>
  <c r="V31" i="71"/>
  <c r="W31" i="71"/>
  <c r="X31" i="71"/>
  <c r="Y31" i="71"/>
  <c r="T32" i="71"/>
  <c r="U32" i="71"/>
  <c r="V32" i="71"/>
  <c r="W32" i="71"/>
  <c r="X32" i="71"/>
  <c r="Y32" i="71"/>
  <c r="T33" i="71"/>
  <c r="U33" i="71"/>
  <c r="V33" i="71"/>
  <c r="W33" i="71"/>
  <c r="X33" i="71"/>
  <c r="Y33" i="71"/>
  <c r="T34" i="71"/>
  <c r="U34" i="71"/>
  <c r="V34" i="71"/>
  <c r="W34" i="71"/>
  <c r="X34" i="71"/>
  <c r="Y34" i="71"/>
  <c r="T35" i="71"/>
  <c r="U35" i="71"/>
  <c r="V35" i="71"/>
  <c r="W35" i="71"/>
  <c r="X35" i="71"/>
  <c r="Y35" i="71"/>
  <c r="Q7" i="71"/>
  <c r="R7" i="71"/>
  <c r="Q8" i="71"/>
  <c r="R8" i="71"/>
  <c r="Q9" i="71"/>
  <c r="R9" i="71"/>
  <c r="Q10" i="71"/>
  <c r="R10" i="71"/>
  <c r="Q11" i="71"/>
  <c r="R11" i="71"/>
  <c r="Q12" i="71"/>
  <c r="R12" i="71"/>
  <c r="Q13" i="71"/>
  <c r="R13" i="71"/>
  <c r="Q14" i="71"/>
  <c r="R14" i="71"/>
  <c r="Q15" i="71"/>
  <c r="R15" i="71"/>
  <c r="Q16" i="71"/>
  <c r="R16" i="71"/>
  <c r="Q17" i="71"/>
  <c r="R17" i="71"/>
  <c r="Q18" i="71"/>
  <c r="R18" i="71"/>
  <c r="Q19" i="71"/>
  <c r="R19" i="71"/>
  <c r="Q20" i="71"/>
  <c r="R20" i="71"/>
  <c r="Q21" i="71"/>
  <c r="R21" i="71"/>
  <c r="Q22" i="71"/>
  <c r="R22" i="71"/>
  <c r="Q23" i="71"/>
  <c r="R23" i="71"/>
  <c r="Q24" i="71"/>
  <c r="R24" i="71"/>
  <c r="Q25" i="71"/>
  <c r="R25" i="71"/>
  <c r="Q26" i="71"/>
  <c r="R26" i="71"/>
  <c r="Q27" i="71"/>
  <c r="R27" i="71"/>
  <c r="Q28" i="71"/>
  <c r="R28" i="71"/>
  <c r="Q29" i="71"/>
  <c r="R29" i="71"/>
  <c r="Q30" i="71"/>
  <c r="R30" i="71"/>
  <c r="Q31" i="71"/>
  <c r="R31" i="71"/>
  <c r="Q32" i="71"/>
  <c r="R32" i="71"/>
  <c r="Q33" i="71"/>
  <c r="R33" i="71"/>
  <c r="Q34" i="71"/>
  <c r="R34" i="71"/>
  <c r="Q35" i="71"/>
  <c r="R35" i="71"/>
  <c r="Q6" i="71"/>
  <c r="R6" i="71"/>
  <c r="S6" i="71"/>
  <c r="S7" i="71"/>
  <c r="S8" i="71"/>
  <c r="S9" i="71"/>
  <c r="S10" i="71"/>
  <c r="S11" i="71"/>
  <c r="S12" i="71"/>
  <c r="S13" i="71"/>
  <c r="S14" i="71"/>
  <c r="S15" i="71"/>
  <c r="S16" i="71"/>
  <c r="S17" i="71"/>
  <c r="S18" i="71"/>
  <c r="S19" i="71"/>
  <c r="S20" i="71"/>
  <c r="S21" i="71"/>
  <c r="S22" i="71"/>
  <c r="S24" i="71"/>
  <c r="S25" i="71"/>
  <c r="S26" i="71"/>
  <c r="S27" i="71"/>
  <c r="S28" i="71"/>
  <c r="S29" i="71"/>
  <c r="S30" i="71"/>
  <c r="S31" i="71"/>
  <c r="S32" i="71"/>
  <c r="S33" i="71"/>
  <c r="S34" i="71"/>
  <c r="S35" i="71"/>
  <c r="S23" i="71"/>
  <c r="X5" i="71"/>
  <c r="Y5" i="71"/>
  <c r="W5" i="71"/>
  <c r="S5" i="71"/>
  <c r="T5" i="71"/>
  <c r="U5" i="71"/>
  <c r="V5" i="71"/>
  <c r="R5" i="71"/>
  <c r="Q5" i="71"/>
  <c r="Q6" i="84"/>
  <c r="P6" i="83"/>
  <c r="K8" i="90"/>
  <c r="L8" i="90"/>
  <c r="K9" i="90"/>
  <c r="L9" i="90"/>
  <c r="K10" i="90"/>
  <c r="L10" i="90"/>
  <c r="K11" i="90"/>
  <c r="L11" i="90"/>
  <c r="K12" i="90"/>
  <c r="L12" i="90"/>
  <c r="K13" i="90"/>
  <c r="L13" i="90"/>
  <c r="K14" i="90"/>
  <c r="L14" i="90"/>
  <c r="K15" i="90"/>
  <c r="L15" i="90"/>
  <c r="K16" i="90"/>
  <c r="L16" i="90"/>
  <c r="K17" i="90"/>
  <c r="L17" i="90"/>
  <c r="K18" i="90"/>
  <c r="L18" i="90"/>
  <c r="K19" i="90"/>
  <c r="L19" i="90"/>
  <c r="L20" i="90"/>
  <c r="L21" i="90"/>
  <c r="L22" i="90"/>
  <c r="J8" i="90"/>
  <c r="J9" i="90"/>
  <c r="J10" i="90"/>
  <c r="J11" i="90"/>
  <c r="J12" i="90"/>
  <c r="J13" i="90"/>
  <c r="J14" i="90"/>
  <c r="J15" i="90"/>
  <c r="J16" i="90"/>
  <c r="J17" i="90"/>
  <c r="J18" i="90"/>
  <c r="J19" i="90"/>
  <c r="J20" i="90"/>
  <c r="J21" i="90"/>
  <c r="J22" i="90"/>
  <c r="E20" i="90"/>
  <c r="K21" i="90" s="1"/>
  <c r="K20" i="90"/>
  <c r="B21" i="81"/>
  <c r="H7" i="81"/>
  <c r="G7" i="81"/>
  <c r="H5" i="83"/>
  <c r="H5" i="84"/>
  <c r="E6" i="70"/>
  <c r="J5" i="83"/>
  <c r="J5" i="84"/>
  <c r="I5" i="83"/>
  <c r="I5" i="84" s="1"/>
  <c r="H21" i="81"/>
  <c r="F5" i="84"/>
  <c r="E5" i="84"/>
  <c r="D5" i="84"/>
  <c r="G20" i="81"/>
  <c r="G20" i="77"/>
  <c r="E8" i="81"/>
  <c r="F8" i="81"/>
  <c r="I8" i="81"/>
  <c r="J8" i="81"/>
  <c r="C20" i="81"/>
  <c r="F8" i="77"/>
  <c r="G8" i="77"/>
  <c r="X38" i="85"/>
  <c r="Y38" i="85"/>
  <c r="U38" i="85"/>
  <c r="T38" i="85"/>
  <c r="F21" i="81"/>
  <c r="J21" i="81"/>
  <c r="C21" i="91"/>
  <c r="C20" i="91"/>
  <c r="D25" i="91"/>
  <c r="D26" i="91" s="1"/>
  <c r="D20" i="91"/>
  <c r="E21" i="91"/>
  <c r="U40" i="85"/>
  <c r="AC29" i="86"/>
  <c r="C26" i="91"/>
  <c r="C22" i="91"/>
  <c r="E20" i="91"/>
  <c r="C15" i="91"/>
  <c r="S41" i="85"/>
  <c r="E22" i="91"/>
  <c r="D22" i="91"/>
  <c r="D21" i="91"/>
  <c r="X30" i="86" l="1"/>
  <c r="Y29" i="86"/>
  <c r="W40" i="85"/>
  <c r="AA29" i="86"/>
</calcChain>
</file>

<file path=xl/sharedStrings.xml><?xml version="1.0" encoding="utf-8"?>
<sst xmlns="http://schemas.openxmlformats.org/spreadsheetml/2006/main" count="604" uniqueCount="273">
  <si>
    <t>del Ministerio de Agricultura, Gobierno de Chile</t>
  </si>
  <si>
    <t>www.odepa.gob.cl</t>
  </si>
  <si>
    <t>2010/11</t>
  </si>
  <si>
    <t>2009/10</t>
  </si>
  <si>
    <t>2008/09</t>
  </si>
  <si>
    <t>2007/08</t>
  </si>
  <si>
    <t>2006/07</t>
  </si>
  <si>
    <t>2005/06</t>
  </si>
  <si>
    <t>2004/05</t>
  </si>
  <si>
    <t>2003/04</t>
  </si>
  <si>
    <t>2002/03</t>
  </si>
  <si>
    <t>2001/02</t>
  </si>
  <si>
    <t>2000/01</t>
  </si>
  <si>
    <t>Año agrícola</t>
  </si>
  <si>
    <t>Cuadro 6</t>
  </si>
  <si>
    <t>Los Lagos</t>
  </si>
  <si>
    <t>Los Ríos</t>
  </si>
  <si>
    <t>La Araucanía</t>
  </si>
  <si>
    <t>Bío Bío</t>
  </si>
  <si>
    <t>Maule</t>
  </si>
  <si>
    <t>O´Higgins</t>
  </si>
  <si>
    <t>Metropolitana</t>
  </si>
  <si>
    <t>Valparaíso</t>
  </si>
  <si>
    <t>Coquimbo</t>
  </si>
  <si>
    <t>Región de</t>
  </si>
  <si>
    <t>Región del</t>
  </si>
  <si>
    <t>Región</t>
  </si>
  <si>
    <t>(hectáreas)</t>
  </si>
  <si>
    <t>(toneladas)</t>
  </si>
  <si>
    <t>(ton/ha)</t>
  </si>
  <si>
    <t>Diciembre</t>
  </si>
  <si>
    <t>Noviembre</t>
  </si>
  <si>
    <t>Octubre</t>
  </si>
  <si>
    <t>Septiembre</t>
  </si>
  <si>
    <t>Agosto</t>
  </si>
  <si>
    <t>Julio</t>
  </si>
  <si>
    <t>Junio</t>
  </si>
  <si>
    <t>Mayo</t>
  </si>
  <si>
    <t>Abril</t>
  </si>
  <si>
    <t>Marzo</t>
  </si>
  <si>
    <t>Febrero</t>
  </si>
  <si>
    <t>Enero</t>
  </si>
  <si>
    <t>Anual</t>
  </si>
  <si>
    <t>Mensual</t>
  </si>
  <si>
    <t>Variación (%)</t>
  </si>
  <si>
    <t>Año</t>
  </si>
  <si>
    <t>Mes</t>
  </si>
  <si>
    <t>Rendimiento regional de papa entre las regiones de Coquimbo y Los Lagos</t>
  </si>
  <si>
    <t>Producción regional de papa entre las regiones de Coquimbo y Los Lagos</t>
  </si>
  <si>
    <t>Superficie regional de papa entre las regiones de Coquimbo y Los Lagos</t>
  </si>
  <si>
    <t>Evolución de la superficie y producción de papa</t>
  </si>
  <si>
    <t>Página</t>
  </si>
  <si>
    <t>Descripción</t>
  </si>
  <si>
    <t>Gráfico</t>
  </si>
  <si>
    <t>Cuadro</t>
  </si>
  <si>
    <t>Comentario</t>
  </si>
  <si>
    <t>CONTENIDO</t>
  </si>
  <si>
    <t>Cuadro 1</t>
  </si>
  <si>
    <t>Cuadro 2</t>
  </si>
  <si>
    <t>Cuadro 4</t>
  </si>
  <si>
    <t>Cuadro 5</t>
  </si>
  <si>
    <t>Asterix</t>
  </si>
  <si>
    <t>Désirée</t>
  </si>
  <si>
    <t>Karu</t>
  </si>
  <si>
    <t>Pukará</t>
  </si>
  <si>
    <t>Fecha</t>
  </si>
  <si>
    <t>Cuadro 8</t>
  </si>
  <si>
    <t>Supermercados</t>
  </si>
  <si>
    <t>Ferias libres</t>
  </si>
  <si>
    <t>Promedio año</t>
  </si>
  <si>
    <t>Promedio ponderado</t>
  </si>
  <si>
    <t>Producto</t>
  </si>
  <si>
    <t>País</t>
  </si>
  <si>
    <t>Volumen (kilos)</t>
  </si>
  <si>
    <t>Valor FOB (dólares)</t>
  </si>
  <si>
    <t>Copos (puré)</t>
  </si>
  <si>
    <t>Brasil</t>
  </si>
  <si>
    <t>Perú</t>
  </si>
  <si>
    <t>Ecuador</t>
  </si>
  <si>
    <t>Argentina</t>
  </si>
  <si>
    <t>Bolivia</t>
  </si>
  <si>
    <t>Colombia</t>
  </si>
  <si>
    <t>Guatemala</t>
  </si>
  <si>
    <t>Fécula (almidón)</t>
  </si>
  <si>
    <t>Canadá</t>
  </si>
  <si>
    <t>Harina de papa</t>
  </si>
  <si>
    <t>Consumo fresca</t>
  </si>
  <si>
    <t>Honduras</t>
  </si>
  <si>
    <t>Preparadas congeladas</t>
  </si>
  <si>
    <t>Costa Rica</t>
  </si>
  <si>
    <t>Paraguay</t>
  </si>
  <si>
    <t>Preparadas sin congelar</t>
  </si>
  <si>
    <t>Uruguay</t>
  </si>
  <si>
    <t>Total</t>
  </si>
  <si>
    <t>Valor CIF (dólares)</t>
  </si>
  <si>
    <t>Alemania</t>
  </si>
  <si>
    <t>Bélgica</t>
  </si>
  <si>
    <t>México</t>
  </si>
  <si>
    <t>China</t>
  </si>
  <si>
    <t>Polonia</t>
  </si>
  <si>
    <t>Francia</t>
  </si>
  <si>
    <t>Dinamarca</t>
  </si>
  <si>
    <t>Taiwán</t>
  </si>
  <si>
    <t>Reino Unido</t>
  </si>
  <si>
    <t>Precio de la papa en mercados mayoristas</t>
  </si>
  <si>
    <t>Precio de la papa en mercados minoristas</t>
  </si>
  <si>
    <t>Precios mensuales de papa en supermercados y ferias libres de Santiago</t>
  </si>
  <si>
    <t>Cuadro 7</t>
  </si>
  <si>
    <t xml:space="preserve"> Se puede reproducir total o parcialmente citando la fuente</t>
  </si>
  <si>
    <t>($ / kilo con IVA)</t>
  </si>
  <si>
    <t>Austria</t>
  </si>
  <si>
    <t>Boletín de la papa</t>
  </si>
  <si>
    <t>Cuadro 3</t>
  </si>
  <si>
    <t>Total Preparadas congeladas</t>
  </si>
  <si>
    <t>Total Preparadas sin congelar</t>
  </si>
  <si>
    <t>Total Copos (puré)</t>
  </si>
  <si>
    <t>Total Fécula (almidón)</t>
  </si>
  <si>
    <t>Total Harina de papa</t>
  </si>
  <si>
    <t>Total Consumo fresca</t>
  </si>
  <si>
    <t>España</t>
  </si>
  <si>
    <t>Publicación de la Oficina de Estudios y Políticas Agrarias (Odepa)</t>
  </si>
  <si>
    <t>Terr. británico en América</t>
  </si>
  <si>
    <t>2011/12</t>
  </si>
  <si>
    <t>Superficie, producción y rendimiento de papa a nivel nacional</t>
  </si>
  <si>
    <t>Cardinal</t>
  </si>
  <si>
    <t>Papas congeladas</t>
  </si>
  <si>
    <t>Total Papas congeladas</t>
  </si>
  <si>
    <t>Estados Unidos</t>
  </si>
  <si>
    <t>Superficie, producción y rendimiento</t>
  </si>
  <si>
    <t>Países Bajos</t>
  </si>
  <si>
    <t>Rodeo</t>
  </si>
  <si>
    <t>2012/13</t>
  </si>
  <si>
    <t xml:space="preserve">Papa semilla  </t>
  </si>
  <si>
    <t xml:space="preserve">Total Papa semilla  </t>
  </si>
  <si>
    <t>($ nominales sin IVA / 50 kilos)</t>
  </si>
  <si>
    <r>
      <rPr>
        <i/>
        <sz val="9"/>
        <rFont val="Arial"/>
        <family val="2"/>
      </rPr>
      <t>Fuente</t>
    </r>
    <r>
      <rPr>
        <sz val="9"/>
        <rFont val="Arial"/>
        <family val="2"/>
      </rPr>
      <t>: elaborado por Odepa con información del INE.</t>
    </r>
  </si>
  <si>
    <r>
      <rPr>
        <i/>
        <sz val="9"/>
        <rFont val="Arial"/>
        <family val="2"/>
      </rPr>
      <t>Fuente</t>
    </r>
    <r>
      <rPr>
        <sz val="9"/>
        <rFont val="Arial"/>
        <family val="2"/>
      </rPr>
      <t xml:space="preserve">: elaborado por Odepa con información del INE. </t>
    </r>
  </si>
  <si>
    <t>Precio promedio mensual de papa en mercados mayoristas</t>
  </si>
  <si>
    <t>Precio promedio mensual de papa en los mercados mayoristas</t>
  </si>
  <si>
    <t>RM</t>
  </si>
  <si>
    <t>Semana</t>
  </si>
  <si>
    <t>Precios diarios de papa en los mercados mayoristas según mercado</t>
  </si>
  <si>
    <t>Precios diarios de papa en los mercados mayoristas según variedad</t>
  </si>
  <si>
    <t>Cuadro 9</t>
  </si>
  <si>
    <t>Precio diario de papa en los mercados mayoristas según mercado</t>
  </si>
  <si>
    <t>Claudia Carbonell Piccardo</t>
  </si>
  <si>
    <t>Javiera Pefaur Lepe</t>
  </si>
  <si>
    <t>2013/14</t>
  </si>
  <si>
    <t>--</t>
  </si>
  <si>
    <t>Precio semanal de papa a consumidor según región y tipo de establecimiento</t>
  </si>
  <si>
    <t>Precio semanal de papa a consumidor en supermercados según región</t>
  </si>
  <si>
    <t>Precio semanal de papa a consumidor en ferias según región</t>
  </si>
  <si>
    <t xml:space="preserve">Promedio anual ponderado </t>
  </si>
  <si>
    <t>Volver al índice</t>
  </si>
  <si>
    <r>
      <rPr>
        <i/>
        <sz val="9"/>
        <color indexed="8"/>
        <rFont val="Arial"/>
        <family val="2"/>
      </rPr>
      <t>Fuente</t>
    </r>
    <r>
      <rPr>
        <sz val="9"/>
        <color indexed="8"/>
        <rFont val="Arial"/>
        <family val="2"/>
      </rPr>
      <t xml:space="preserve">: elaborado por Odepa con información del Servicio Nacional de Aduanas. Cifras sujetas a revisión por informes de variación de valor (IVV). </t>
    </r>
  </si>
  <si>
    <t>Superficie (ha)</t>
  </si>
  <si>
    <t>Producción (ton)</t>
  </si>
  <si>
    <t>Rendimiento (ton/ha)</t>
  </si>
  <si>
    <t>Patagonia</t>
  </si>
  <si>
    <t>Resto del</t>
  </si>
  <si>
    <t>país</t>
  </si>
  <si>
    <t>COMENTARIOS</t>
  </si>
  <si>
    <r>
      <t xml:space="preserve">Fuente: </t>
    </r>
    <r>
      <rPr>
        <sz val="9"/>
        <rFont val="Arial"/>
        <family val="2"/>
      </rPr>
      <t>elaborado por Odepa con información del INE.</t>
    </r>
  </si>
  <si>
    <t>Directora y Representante Legal</t>
  </si>
  <si>
    <t>Vega Monumental Concepción</t>
  </si>
  <si>
    <t>Rosara</t>
  </si>
  <si>
    <t>Arica</t>
  </si>
  <si>
    <t>Introducción</t>
  </si>
  <si>
    <t xml:space="preserve"> ● Servicio Nacional de Aduanas, para información de comercio exterior.</t>
  </si>
  <si>
    <t>Los datos utilizados en este documento, que permiten hacer los análisis del mercado, se obtienen de las siguientes fuentes:</t>
  </si>
  <si>
    <t xml:space="preserve"> ● Odepa, para precios mayoristas y minoristas, utilizando los registros de precios capturados en ferias libres, supermercados y mercados mayoristas.</t>
  </si>
  <si>
    <t>Corea del Sur</t>
  </si>
  <si>
    <t xml:space="preserve"> ● El Instituto Nacional de Estadisticas (INE), para antecedentes de superficie, rendimientos y producción regional y nacional.</t>
  </si>
  <si>
    <t>Agrícola del Norte de Arica</t>
  </si>
  <si>
    <t>Femacal de La Calera</t>
  </si>
  <si>
    <t>Central Lo Valledor</t>
  </si>
  <si>
    <t>Vega Central Mapocho</t>
  </si>
  <si>
    <t>Macroferia Regional de Talca</t>
  </si>
  <si>
    <t>Terminal Hortofrutícola de Chillán</t>
  </si>
  <si>
    <t>Vega Modelo de Temuco</t>
  </si>
  <si>
    <t>Feria Lagunitas de Puerto Montt</t>
  </si>
  <si>
    <t>2014/15</t>
  </si>
  <si>
    <t>Suecia</t>
  </si>
  <si>
    <t>Terminal La Palmera de La Serena</t>
  </si>
  <si>
    <t>Italia</t>
  </si>
  <si>
    <t xml:space="preserve"> ● Comentarios de actores relevantes del rubro.</t>
  </si>
  <si>
    <t>Otros (país desconocido)</t>
  </si>
  <si>
    <r>
      <rPr>
        <i/>
        <sz val="9"/>
        <rFont val="Arial"/>
        <family val="2"/>
      </rPr>
      <t>Fuente</t>
    </r>
    <r>
      <rPr>
        <sz val="9"/>
        <rFont val="Arial"/>
        <family val="2"/>
      </rPr>
      <t>: Odepa. El valor corresponde al precio promedio mensual de papas Désirée, Karu o Asterix de primera calidad.</t>
    </r>
  </si>
  <si>
    <t>Yagana</t>
  </si>
  <si>
    <t>Origen o destino no precisado</t>
  </si>
  <si>
    <t>Rusia</t>
  </si>
  <si>
    <t>Promedio</t>
  </si>
  <si>
    <t>$</t>
  </si>
  <si>
    <t>Px</t>
  </si>
  <si>
    <t>($ nominales sin IVA / kilo*)</t>
  </si>
  <si>
    <r>
      <rPr>
        <i/>
        <sz val="9"/>
        <rFont val="Arial"/>
        <family val="2"/>
      </rPr>
      <t xml:space="preserve">Fuente: </t>
    </r>
    <r>
      <rPr>
        <sz val="9"/>
        <rFont val="Arial"/>
        <family val="2"/>
      </rPr>
      <t>Odepa. 
Considera los siguientes mercados: Terminal Agrícola del Norte S.A. de Arica, Terminal Agropecuario La Palmera de Coquimbo,  Feria Mayorista La Calera de Valparaíso (Femacal), Central Lo Valledor, Vega Central, Macroferia Regional de Talca, Terminal Hortofrutícola de Chillán, Vega Monumental de Concepción, Vega Modelo de Temuco, y Feria Lagunitas de Puerto Montt.
Precio promedio ponderado por volumen.</t>
    </r>
  </si>
  <si>
    <r>
      <rPr>
        <i/>
        <sz val="9"/>
        <color indexed="8"/>
        <rFont val="Arial"/>
        <family val="2"/>
      </rPr>
      <t>Fuente</t>
    </r>
    <r>
      <rPr>
        <sz val="9"/>
        <color indexed="8"/>
        <rFont val="Arial"/>
        <family val="2"/>
      </rPr>
      <t>: Odepa.</t>
    </r>
  </si>
  <si>
    <t>2015</t>
  </si>
  <si>
    <t>Vol</t>
  </si>
  <si>
    <t>promedio precios por mercado</t>
  </si>
  <si>
    <r>
      <t xml:space="preserve">Papas </t>
    </r>
    <r>
      <rPr>
        <i/>
        <sz val="10"/>
        <color indexed="8"/>
        <rFont val="Arial"/>
        <family val="2"/>
      </rPr>
      <t>in vitro</t>
    </r>
    <r>
      <rPr>
        <sz val="10"/>
        <color indexed="8"/>
        <rFont val="Arial"/>
        <family val="2"/>
      </rPr>
      <t xml:space="preserve"> para siembra</t>
    </r>
  </si>
  <si>
    <r>
      <t xml:space="preserve">Total Papas </t>
    </r>
    <r>
      <rPr>
        <b/>
        <i/>
        <sz val="10"/>
        <color indexed="8"/>
        <rFont val="Arial"/>
        <family val="2"/>
      </rPr>
      <t>in vitro</t>
    </r>
    <r>
      <rPr>
        <b/>
        <sz val="10"/>
        <color indexed="8"/>
        <rFont val="Arial"/>
        <family val="2"/>
      </rPr>
      <t xml:space="preserve"> para siembra</t>
    </r>
  </si>
  <si>
    <r>
      <rPr>
        <i/>
        <sz val="9"/>
        <rFont val="Arial"/>
        <family val="2"/>
      </rPr>
      <t>Fuente</t>
    </r>
    <r>
      <rPr>
        <sz val="9"/>
        <rFont val="Arial"/>
        <family val="2"/>
      </rPr>
      <t>: Odepa. 
Considera los siguientes mercados: Central Lo Valledor, Vega Central, Macroferia Regional de Talca, Vega Monumental de Concepción., 
Desde julio 2014 se incluye Feria Mayorista La Calera de Valparaíso (Femacal) y Terminal Agropecuario La Palmera de Coquimbo. 
Desde septiembre 2014 se incluye Vega Modelo de Temuco y Feria Lagunitas de Puerto Montt. 
Desde noviembre 2014 se incluye Terminal Hortofrutícola de Chillán y Terminal Agrícola del Norte S.A. de Arica.
*: Desde 2016 el precio se expresa en pesos por kilo y no en pesos por saco de 50 kilos, para considerar la diversidad de envases en que se vende el producto.
**: Precio promedio ponderado por volumen.</t>
    </r>
  </si>
  <si>
    <t>Este boletín se publica mensualmente, con información de mercado nacional y de comercio exterior, relacionada con la papa.</t>
  </si>
  <si>
    <t>Malasia</t>
  </si>
  <si>
    <t>comparación S con respecto a FL</t>
  </si>
  <si>
    <t>PX 15</t>
  </si>
  <si>
    <t>PX 16</t>
  </si>
  <si>
    <t>Comercio exterior papa fresca y procesada</t>
  </si>
  <si>
    <t>Exportaciones chilenas de papa fresca y procesada, por producto y país de destino</t>
  </si>
  <si>
    <t>Importaciones chilenas de papa fresca y procesada, por producto y país de origen</t>
  </si>
  <si>
    <t>2015/16</t>
  </si>
  <si>
    <t>Tailandia</t>
  </si>
  <si>
    <r>
      <rPr>
        <i/>
        <sz val="10"/>
        <color indexed="8"/>
        <rFont val="Arial"/>
        <family val="2"/>
      </rPr>
      <t>Fuente</t>
    </r>
    <r>
      <rPr>
        <sz val="10"/>
        <color indexed="8"/>
        <rFont val="Arial"/>
        <family val="2"/>
      </rPr>
      <t>: Odepa. Se considera el precio promedio de la primera calidad de distintas variedades.</t>
    </r>
  </si>
  <si>
    <t>Fecha de publicación: 2015 Region Metropolitana, 2013 Maule y Biobío</t>
  </si>
  <si>
    <t>Mano de obra</t>
  </si>
  <si>
    <t>Maquinaria</t>
  </si>
  <si>
    <t>Insumos</t>
  </si>
  <si>
    <t>Total costos</t>
  </si>
  <si>
    <t xml:space="preserve">Ingreso por hectárea </t>
  </si>
  <si>
    <t>Margen neto por hectárea</t>
  </si>
  <si>
    <t>Rendimiento (Kg/ha)</t>
  </si>
  <si>
    <t>Notas:</t>
  </si>
  <si>
    <t>(2) Corresponde al costo financiero, y equivale a 1,5% mensual simple. Tasa de interés promedio de las empresas distribuidoras de insumos.</t>
  </si>
  <si>
    <t>(5) Representa el precio de venta mínimo para cubrir los costos totales de producción para distintos rendimientos.</t>
  </si>
  <si>
    <t>Cuadro 11. Exportaciones chilenas de papa fresca y procesada, por producto y país de destino</t>
  </si>
  <si>
    <t>Cuadro 12. Importaciones chilenas de papa fresca y procesada, por producto y país de origen</t>
  </si>
  <si>
    <t>Costos por hectárea según rendimiento esperado ($/ha)</t>
  </si>
  <si>
    <r>
      <t xml:space="preserve">Region Metropolitana 
</t>
    </r>
    <r>
      <rPr>
        <sz val="10"/>
        <rFont val="Arial"/>
        <family val="2"/>
      </rPr>
      <t>Variedad Asterix
Papa Cuaresmera o Guarda</t>
    </r>
  </si>
  <si>
    <r>
      <t xml:space="preserve">Maule 
</t>
    </r>
    <r>
      <rPr>
        <sz val="10"/>
        <rFont val="Arial"/>
        <family val="2"/>
      </rPr>
      <t>Variedad Desirée
Papa Guarda</t>
    </r>
  </si>
  <si>
    <r>
      <t xml:space="preserve">Biobío
</t>
    </r>
    <r>
      <rPr>
        <sz val="10"/>
        <rFont val="Arial"/>
        <family val="2"/>
      </rPr>
      <t>Variedad Desirée
Papa Guarda</t>
    </r>
  </si>
  <si>
    <r>
      <t xml:space="preserve">Otros costos </t>
    </r>
    <r>
      <rPr>
        <b/>
        <vertAlign val="superscript"/>
        <sz val="10"/>
        <rFont val="Arial"/>
        <family val="2"/>
      </rPr>
      <t>2</t>
    </r>
  </si>
  <si>
    <r>
      <t xml:space="preserve">Análisis de sensibilidad </t>
    </r>
    <r>
      <rPr>
        <b/>
        <vertAlign val="superscript"/>
        <sz val="10"/>
        <color indexed="9"/>
        <rFont val="Arial"/>
        <family val="2"/>
      </rPr>
      <t>4</t>
    </r>
    <r>
      <rPr>
        <b/>
        <sz val="10"/>
        <color indexed="9"/>
        <rFont val="Arial"/>
        <family val="2"/>
      </rPr>
      <t xml:space="preserve">
Margen neto ($/ha) Región Metropolitana</t>
    </r>
  </si>
  <si>
    <r>
      <rPr>
        <i/>
        <sz val="10"/>
        <rFont val="Arial"/>
        <family val="2"/>
      </rPr>
      <t>Fuente:</t>
    </r>
    <r>
      <rPr>
        <sz val="10"/>
        <rFont val="Arial"/>
        <family val="2"/>
      </rPr>
      <t xml:space="preserve"> Odepa</t>
    </r>
  </si>
  <si>
    <t>Rendimiento (kg/ha)</t>
  </si>
  <si>
    <r>
      <t>Precio promedio papa mayorista</t>
    </r>
    <r>
      <rPr>
        <b/>
        <vertAlign val="superscript"/>
        <sz val="10"/>
        <rFont val="Arial"/>
        <family val="2"/>
      </rPr>
      <t>3</t>
    </r>
  </si>
  <si>
    <t>Los costos estimados están orientados a un sistema tecnológico promedio de producción.</t>
  </si>
  <si>
    <t>Costo Unitario mínimo ($/kg)</t>
  </si>
  <si>
    <r>
      <t xml:space="preserve">Punto de Equilibrio (Región Metropolitana) </t>
    </r>
    <r>
      <rPr>
        <b/>
        <vertAlign val="superscript"/>
        <sz val="10"/>
        <color indexed="9"/>
        <rFont val="Arial"/>
        <family val="2"/>
      </rPr>
      <t>5</t>
    </r>
  </si>
  <si>
    <t>promedio precios del mes por var</t>
  </si>
  <si>
    <t>SUPERMERCADO</t>
  </si>
  <si>
    <t>FERIA LIBRE</t>
  </si>
  <si>
    <t xml:space="preserve">(1) Las fichas completas por región se encuentran publicadas en el sitio web www.odepa.cl/rubro/papas-y-tuberculos </t>
  </si>
  <si>
    <t>(4) Este análisis entrega márgenes netos bajo tres escenarios diferentes de precio y rendimiento de la papa.</t>
  </si>
  <si>
    <t>variacion entre FL y Super</t>
  </si>
  <si>
    <t>Precio Promedio Super</t>
  </si>
  <si>
    <t>Precio Promedio FL</t>
  </si>
  <si>
    <t>Precios promedio mensuales de papa en mercados mayoristas</t>
  </si>
  <si>
    <t>Precio diario de papa en los mercados mayoristas</t>
  </si>
  <si>
    <t>Agosto 2016</t>
  </si>
  <si>
    <r>
      <t>Información de mercado nacional y comercio exterior hasta julio</t>
    </r>
    <r>
      <rPr>
        <sz val="11"/>
        <color indexed="8"/>
        <rFont val="Arial"/>
        <family val="2"/>
      </rPr>
      <t xml:space="preserve"> de 2016</t>
    </r>
  </si>
  <si>
    <t>Ficha de Costos</t>
  </si>
  <si>
    <t xml:space="preserve">Cuadro 10. </t>
  </si>
  <si>
    <r>
      <t xml:space="preserve">Costos por hectárea según rendimiento esperado ($/ha) </t>
    </r>
    <r>
      <rPr>
        <b/>
        <vertAlign val="superscript"/>
        <sz val="10"/>
        <color indexed="8"/>
        <rFont val="Arial"/>
        <family val="2"/>
      </rPr>
      <t>1</t>
    </r>
  </si>
  <si>
    <t>Precio ($/kg)</t>
  </si>
  <si>
    <t>Promedio simple en a la fecha**</t>
  </si>
  <si>
    <r>
      <t xml:space="preserve">(3) El precio de la papa utilizado corresponde al precio promedio mayorista regional durante </t>
    </r>
    <r>
      <rPr>
        <sz val="10"/>
        <color indexed="10"/>
        <rFont val="Arial"/>
        <family val="2"/>
      </rPr>
      <t>julio</t>
    </r>
    <r>
      <rPr>
        <sz val="10"/>
        <color indexed="8"/>
        <rFont val="Arial"/>
        <family val="2"/>
      </rPr>
      <t xml:space="preserve"> de 2016.</t>
    </r>
  </si>
  <si>
    <t>ene-jul 2015</t>
  </si>
  <si>
    <t>ene-jul 2016</t>
  </si>
  <si>
    <t xml:space="preserve"> -</t>
  </si>
  <si>
    <t>La Serena</t>
  </si>
  <si>
    <t>La Calera</t>
  </si>
  <si>
    <t>Mapocho</t>
  </si>
  <si>
    <t>Talca</t>
  </si>
  <si>
    <t>Chillán</t>
  </si>
  <si>
    <t>Concepción</t>
  </si>
  <si>
    <t>Puerto Montt</t>
  </si>
  <si>
    <t>Temuco</t>
  </si>
  <si>
    <r>
      <t xml:space="preserve">4. </t>
    </r>
    <r>
      <rPr>
        <u/>
        <sz val="10"/>
        <rFont val="Arial"/>
        <family val="2"/>
      </rPr>
      <t>Ficha de Costos</t>
    </r>
    <r>
      <rPr>
        <sz val="10"/>
        <rFont val="Arial"/>
        <family val="2"/>
      </rPr>
      <t>: Margenes positivos</t>
    </r>
    <r>
      <rPr>
        <u/>
        <sz val="10"/>
        <rFont val="Arial"/>
        <family val="2"/>
      </rPr>
      <t xml:space="preserve">
</t>
    </r>
    <r>
      <rPr>
        <sz val="10"/>
        <rFont val="Arial"/>
        <family val="2"/>
      </rPr>
      <t xml:space="preserve">
Odepa lleva un registro de fichas de costos de varios rubros, lo que permite analizar el peso promedio de los costos asociados al desarrollo del cultivo, y los ingresos promedios que éstos generan para el productor. 
Para este mes, el análisis de margen neto entrega un valor positivo bajo 3 diferentes escenarios de rendimientos y de precios de venta de las regiones Metropolitana, Maule y Biobio, cercano a los $346 mil pesos el escenario más desfavorable en rendimiento y precio. Los costos de Maule y Biobío corresponden al año 2013, los de la Región Metropolitana corresponden a 2015. Los valores son referenciales. Para mayor información y detalle del cálculo, revisar www.odepa.cl/rubro/papas-y-tuberculos 
</t>
    </r>
  </si>
  <si>
    <r>
      <t xml:space="preserve">5. </t>
    </r>
    <r>
      <rPr>
        <u/>
        <sz val="10"/>
        <rFont val="Arial"/>
        <family val="2"/>
      </rPr>
      <t>Comercio exterior papa fresca y procesada</t>
    </r>
    <r>
      <rPr>
        <sz val="10"/>
        <rFont val="Arial"/>
        <family val="2"/>
      </rPr>
      <t xml:space="preserve">: disminuyen las compras de papas procesadas desde Estados Unidos
La balanza comercial para el período enero-julio 2016 de los productos derivados de papa sigue siendo negativa, con importaciones muy superiores a las ventas al exterior (cuadros 10 y 11).
Durante julio de 2016 las exportaciones sumaron USD 4,5 millones, cifra 110% superior a la registrada en el mismo período del año anterior. En volumen, se exportaron 3.420 toneladas, 290% más que en el mismo período del año 2015. Destaca el alza en valor de las exportaciones de papa preparada sin congelar hacia Argentina, con ventas que sumaron USD 2,5 millones y 413 toneladas. 
Las importaciones sumaron USD 54 millones y 59 mil toneladas en julio de 2016, lo que representa un alza en valor de 25% en comparación con igual período del año anterior, y 21,5% más en volumen. Las papas preparadas congeladas son la principal categoría comprada por Chile, representando un 77% del total de las compras de papas. En esa categoría destacan Bélgica, Países Bajos y Alemania como principales proveedores de papa preparada congelada a nuestro país. Argentina ha crecido fuerte como importador de este tipo de papas en Chile.  Estados Unidos registra bajas en el valor de varios de los productos de papa enviados a Chile, en comparación con 2015, destacando la principal en la categoría puré de papas preparado, de 75,6% menos en valor comparado con el mismo período del año anterior. </t>
    </r>
  </si>
  <si>
    <r>
      <t xml:space="preserve">3. </t>
    </r>
    <r>
      <rPr>
        <u/>
        <sz val="10"/>
        <rFont val="Arial"/>
        <family val="2"/>
      </rPr>
      <t>Superficie, producción y rendimiento</t>
    </r>
    <r>
      <rPr>
        <sz val="10"/>
        <rFont val="Arial"/>
        <family val="2"/>
      </rPr>
      <t>: se recuperan favorablemente los rendimientos y la superficie
La encuesta del INE sobre estimación de siembra de cultivos anuales para la temporada 2015/16 indica que en Chile se plantaron 53.485 hectáreas de papas, lo que representa un aumento de 5,9% en la superficie nacional para la papa en comparación con la temporada 2014/15. La encuesta del INE considera un rendimiento nacional 2015/16 de 21,8 ton/ha, lo que conlleva a una producción nacional estimada de 1,17 millones de toneladas (cuadro 6 y gráfico 7).
Según la distribución regional de la superficie en 2015/16, la Región de La Araucanía presenta como siempre la mayor área de papas: 14.976 hectáreas, concentrando 28% del total de la superficie nacional encuestada. Esta región disminuyó 10,8% la superficie de papas en la temporada 2015/16, comparada con la temporada anterior. La siguieron la Región del Bío Bío, con 8.946 hectáreas (3% más que en la temporada anterior) y la Región de Los Lagos, con 10.544 hectáreas (51% más superficie que en la temporada anterior), lo que podría responder a recuperación de producción producto de la mejor temporada que la anterior, ya que la superficie en esta región se acerca a lo sembrado en la temporada 2013/14. Entre las regiones del Bío Bío y Los Lagos se concentra más de 70% del total de la superficie sembrada con papa en Chile.
En cuanto a los rendimientos en 2015/16, éstos se registran más altos en la zona sur de Chile, donde se concentra el mayor porcentaje de superficie sembrada con papas. La región de los Lagos lidera con 33,2 ton/ha de rendimiento promedio regional. En todas las regiones (a excepción de Metropolitana y O’higgins), el rendimiento es superior al registrado en la temporada anterior. Esto producto de una recuperación de los rendimientos producto de situaciones climáticas más favorables para el desarrollo del cultivo (cuadros 8 y 9).</t>
    </r>
  </si>
  <si>
    <r>
      <t xml:space="preserve">2. </t>
    </r>
    <r>
      <rPr>
        <u/>
        <sz val="10"/>
        <rFont val="Arial"/>
        <family val="2"/>
      </rPr>
      <t>Precio de la papa en mercados minoristas</t>
    </r>
    <r>
      <rPr>
        <sz val="10"/>
        <rFont val="Arial"/>
        <family val="2"/>
      </rPr>
      <t xml:space="preserve">: precios estabilizándose
En el monitoreo de precios al consumidor que realiza Odepa en la ciudad de Santiago, se observó que el precio promedio mensual de julio 2016 en supermercados disminuyó 6,1% con relación al mes anterior y aumentó 9,5% con respecto al mismo mes de 2015. En ferias se registró una disminución en comparación con el mes anterior, de 1,1%, y de 0,6% en relación al mismo mes del año anterior. Como siempre, los precios son más altos en supermercados que en ferias. Para julio de 2016, en Santiago, el precio promedio de supermercados alcanzó $1.067 por kilo, y en ferias, $522 por kilo, es decir, el precio en supermercados duplica el precio en ferias. 
Respecto a los precios al consumidor que Odepa recoge entre las regiones de Arica y Los Lagos, se observa que, al igual que en Santiago, éstos son erráticos entre semanas. Además, en supermercados los precios son superiores a los de las ferias libres. Al comparar los precios promedios semanales entre marzo y julio 2016, entre ferias y supermercados, por región, se observa que la menor diferencia de precios en los últimos cinco meses se presentó en la Región de Arica, donde el promedio de precios en supermercados ($1.046) fue 90% más caro que en ferias ($549). Por otra parte, la mayor diferencia de precios entre supermercados y ferias libres se registró en la Región de La Araucanía, donde el promedio de precios en supermercado ($1.085) fue 203% más caro que en ferias libres ($358). El promedio de precios más alto en supermercado se registró en Coquimbo ($1.158 pesos por kilo), y el más bajo en Los Lagos ($1.027 pesos por kilo). En Ferias Libres, el promedio de precios más alto se registró en Arica ($538 pesos por kilo), y el más bajo en Biobío ($351 pesos por kilo). En las ferias libres de regiones, le precio más alto promedio de los últimos 5 meses se registra en Arica ($549), y el más bajo en La Araucanía ($358). Destaca en las ferias libres un alza de precios en mayo, la que es más pronunciada en las regiones de Valparaíso y Metropolitana. Esto producto del ataque de tizón que afectó a la papa en esas regiones en ese mes. </t>
    </r>
  </si>
  <si>
    <r>
      <t xml:space="preserve">1. </t>
    </r>
    <r>
      <rPr>
        <u/>
        <sz val="10"/>
        <rFont val="Arial"/>
        <family val="2"/>
      </rPr>
      <t>Precios de la papa en mercados mayoristas</t>
    </r>
    <r>
      <rPr>
        <sz val="10"/>
        <rFont val="Arial"/>
        <family val="2"/>
      </rPr>
      <t>:</t>
    </r>
    <r>
      <rPr>
        <sz val="10"/>
        <color indexed="8"/>
        <rFont val="Arial"/>
        <family val="2"/>
      </rPr>
      <t xml:space="preserve"> precios estabilizándose</t>
    </r>
    <r>
      <rPr>
        <sz val="10"/>
        <color indexed="10"/>
        <rFont val="Arial"/>
        <family val="2"/>
      </rPr>
      <t xml:space="preserve"> </t>
    </r>
    <r>
      <rPr>
        <sz val="10"/>
        <rFont val="Arial"/>
        <family val="2"/>
      </rPr>
      <t xml:space="preserve">
El precio promedio mensual de la papa en los mercados mayoristas durante julio de 2016 fue de $245,2 por kilo, valor 0,7% superior al del mes anterior y 8,7% inferior al del mismo mes en el año 2015 (cuadro 1 y gráfico 1). Los precios venían presentando una tendencia de precios sin fuertes variaciones, durante el primer trimestre de 2016, pero ya en mayo se registra un alza fuerte en el precio promedio en el mercado mayorista, tendencia que se repite en junio, pero en julio tiende a estabilizarse. Las condiciones climáticas desfavorables en la zona central provocaron la aparición de tizón tardío en algunas comunas de la Región Metropolitana, y Región de Valparaíso, lo que provocó un aumento de demanda de papa en la zona sur, obligando al mercado a subir los precios. Pero ya en julio comienza a recuperarse el mercado, registrando un precio medio menor al del mismo mes del año 2015. El precio de julio es, al igual que en junio, mayor al promedio del año 2016, que es de $205,6 por kilo. 
El precio promedio diario en los mercados mayoristas se comporta de forma errática entre un día y otro. Entre mediados de enero y mediados de mayo de 2016 el precio promedio nacional se mantuvo entre $8.000 y $10.000 pesos el saco de 50 kilos. Luego, entre el 20 de mayo y el 29 de julio, el precio promedio se sitúa entre los $$11.000 y $14.000 pesos el saco de 50 kilos. Esta alza fue provocada por el aumento de la demanda de papa como consecuencia de las lluvias en la zona central que afectaron a la papa cuaresmera que se siembra en enero-febrero y se cosecha en mayo-junio (gráfico 2 y cuadro 2). La variedad con precio promedio por saco de 50 kilos más alto en julio 2016 fue Cardinal (en promedio $15.113, un 23,9% más que el precio promedio nacional). Pukará en cambio presentó el precio más bajo (en promedio $10.016, un 17,9% menos que el precio promedio nacional). 
Los precios mayoristas de todos los mercados se presentan con precios estables durante junio y julio de este año. Arica destaca una vez más por ser el mercado que muestra los precios más altos comparado con todos los otros mercados nacionales donde Odepa registra precios. Para julio, Arica registra un precio promedio de $19.223 por saco de 50 Kg, valor 58% más caro que el promedio nacional. Por otro lado, mercados que registran los precios más bajos, comparado con el promedio nacional, son Puerto Montt ($10.575), Concepción ($10.684); Chillán ($10.685) y Temuco ($10.697): 13% el primero y 12% los siguientes tres, más baratos que el promedio nacional para este mes (cuadro 3 y gráfico 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</si>
</sst>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1">
    <numFmt numFmtId="5" formatCode="&quot;$&quot;#,##0;&quot;$&quot;\-#,##0"/>
    <numFmt numFmtId="41" formatCode="_ * #,##0_ ;_ * \-#,##0_ ;_ * &quot;-&quot;_ ;_ @_ "/>
    <numFmt numFmtId="43" formatCode="_ * #,##0.00_ ;_ * \-#,##0.00_ ;_ * &quot;-&quot;??_ ;_ @_ "/>
    <numFmt numFmtId="168" formatCode="_-&quot;$&quot;\ * #,##0_-;\-&quot;$&quot;\ * #,##0_-;_-&quot;$&quot;\ * &quot;-&quot;_-;_-@_-"/>
    <numFmt numFmtId="169" formatCode="_-* #,##0_-;\-* #,##0_-;_-* &quot;-&quot;_-;_-@_-"/>
    <numFmt numFmtId="171" formatCode="_-* #,##0.00_-;\-* #,##0.00_-;_-* &quot;-&quot;??_-;_-@_-"/>
    <numFmt numFmtId="172" formatCode="_-* #,##0.00\ _€_-;\-* #,##0.00\ _€_-;_-* &quot;-&quot;??\ _€_-;_-@_-"/>
    <numFmt numFmtId="173" formatCode="_(* #,##0_);_(* \(#,##0\);_(* &quot;-&quot;_);_(@_)"/>
    <numFmt numFmtId="174" formatCode="0.0"/>
    <numFmt numFmtId="175" formatCode="#,##0.0"/>
    <numFmt numFmtId="176" formatCode="_(* #,##0.00_);_(* \(#,##0.00\);_(* &quot;-&quot;??_);_(@_)"/>
    <numFmt numFmtId="177" formatCode="_(* #,##0_);_(* \(#,##0\);_(* &quot;-&quot;??_);_(@_)"/>
    <numFmt numFmtId="178" formatCode="_(* #,##0.0000_);_(* \(#,##0.0000\);_(* &quot;-&quot;_);_(@_)"/>
    <numFmt numFmtId="179" formatCode="_-* #,##0.000\ _€_-;\-* #,##0.000\ _€_-;_-* &quot;-&quot;?\ _€_-;_-@_-"/>
    <numFmt numFmtId="180" formatCode="dd/mm/yy;@"/>
    <numFmt numFmtId="181" formatCode="0.0%"/>
    <numFmt numFmtId="182" formatCode="_-* #,##0.000\ _€_-;\-* #,##0.000\ _€_-;_-* &quot;-&quot;???\ _€_-;_-@_-"/>
    <numFmt numFmtId="183" formatCode="#,##0.0000"/>
    <numFmt numFmtId="184" formatCode="_-* #,##0.0_-;\-* #,##0.0_-;_-* &quot;-&quot;??_-;_-@_-"/>
    <numFmt numFmtId="185" formatCode="#,##0_ ;\-#,##0\ "/>
    <numFmt numFmtId="186" formatCode="#,##0.0_ ;\-#,##0.0\ "/>
  </numFmts>
  <fonts count="88">
    <font>
      <sz val="11"/>
      <color theme="1"/>
      <name val="Calibri"/>
      <family val="2"/>
      <scheme val="minor"/>
    </font>
    <font>
      <sz val="10"/>
      <name val="Arial"/>
      <family val="2"/>
    </font>
    <font>
      <sz val="14"/>
      <name val="Arial MT"/>
      <family val="2"/>
    </font>
    <font>
      <sz val="12"/>
      <name val="Arial"/>
      <family val="2"/>
    </font>
    <font>
      <b/>
      <sz val="18"/>
      <color indexed="56"/>
      <name val="Cambria"/>
      <family val="2"/>
    </font>
    <font>
      <b/>
      <sz val="10"/>
      <color indexed="8"/>
      <name val="Arial"/>
      <family val="2"/>
    </font>
    <font>
      <sz val="10"/>
      <color indexed="8"/>
      <name val="Arial"/>
      <family val="2"/>
    </font>
    <font>
      <sz val="10"/>
      <name val="Arial"/>
      <family val="2"/>
    </font>
    <font>
      <sz val="10"/>
      <color indexed="9"/>
      <name val="Arial"/>
      <family val="2"/>
    </font>
    <font>
      <sz val="10"/>
      <color indexed="17"/>
      <name val="Arial"/>
      <family val="2"/>
    </font>
    <font>
      <b/>
      <sz val="10"/>
      <color indexed="52"/>
      <name val="Arial"/>
      <family val="2"/>
    </font>
    <font>
      <b/>
      <sz val="10"/>
      <color indexed="9"/>
      <name val="Arial"/>
      <family val="2"/>
    </font>
    <font>
      <sz val="10"/>
      <color indexed="52"/>
      <name val="Arial"/>
      <family val="2"/>
    </font>
    <font>
      <b/>
      <sz val="11"/>
      <color indexed="56"/>
      <name val="Arial"/>
      <family val="2"/>
    </font>
    <font>
      <sz val="10"/>
      <color indexed="62"/>
      <name val="Arial"/>
      <family val="2"/>
    </font>
    <font>
      <sz val="10"/>
      <color indexed="20"/>
      <name val="Arial"/>
      <family val="2"/>
    </font>
    <font>
      <sz val="10"/>
      <color indexed="60"/>
      <name val="Arial"/>
      <family val="2"/>
    </font>
    <font>
      <b/>
      <sz val="10"/>
      <color indexed="63"/>
      <name val="Arial"/>
      <family val="2"/>
    </font>
    <font>
      <sz val="10"/>
      <color indexed="10"/>
      <name val="Arial"/>
      <family val="2"/>
    </font>
    <font>
      <i/>
      <sz val="10"/>
      <color indexed="23"/>
      <name val="Arial"/>
      <family val="2"/>
    </font>
    <font>
      <b/>
      <sz val="15"/>
      <color indexed="56"/>
      <name val="Arial"/>
      <family val="2"/>
    </font>
    <font>
      <b/>
      <sz val="13"/>
      <color indexed="56"/>
      <name val="Arial"/>
      <family val="2"/>
    </font>
    <font>
      <b/>
      <sz val="10"/>
      <name val="Arial"/>
      <family val="2"/>
    </font>
    <font>
      <u/>
      <sz val="10"/>
      <color indexed="12"/>
      <name val="Arial"/>
      <family val="2"/>
    </font>
    <font>
      <sz val="9"/>
      <name val="Arial"/>
      <family val="2"/>
    </font>
    <font>
      <i/>
      <sz val="9"/>
      <name val="Arial"/>
      <family val="2"/>
    </font>
    <font>
      <sz val="9"/>
      <color indexed="8"/>
      <name val="Arial"/>
      <family val="2"/>
    </font>
    <font>
      <i/>
      <sz val="9"/>
      <color indexed="8"/>
      <name val="Arial"/>
      <family val="2"/>
    </font>
    <font>
      <b/>
      <sz val="9"/>
      <name val="Arial"/>
      <family val="2"/>
    </font>
    <font>
      <u/>
      <sz val="11"/>
      <name val="Arial"/>
      <family val="2"/>
    </font>
    <font>
      <i/>
      <sz val="10"/>
      <color indexed="8"/>
      <name val="Arial"/>
      <family val="2"/>
    </font>
    <font>
      <b/>
      <i/>
      <sz val="10"/>
      <color indexed="8"/>
      <name val="Arial"/>
      <family val="2"/>
    </font>
    <font>
      <u/>
      <sz val="10"/>
      <name val="Arial"/>
      <family val="2"/>
    </font>
    <font>
      <b/>
      <vertAlign val="superscript"/>
      <sz val="10"/>
      <name val="Arial"/>
      <family val="2"/>
    </font>
    <font>
      <b/>
      <i/>
      <sz val="10"/>
      <name val="Arial"/>
      <family val="2"/>
    </font>
    <font>
      <i/>
      <sz val="10"/>
      <name val="Arial"/>
      <family val="2"/>
    </font>
    <font>
      <b/>
      <vertAlign val="superscript"/>
      <sz val="10"/>
      <color indexed="9"/>
      <name val="Arial"/>
      <family val="2"/>
    </font>
    <font>
      <sz val="11"/>
      <color indexed="8"/>
      <name val="Arial"/>
      <family val="2"/>
    </font>
    <font>
      <b/>
      <sz val="11"/>
      <name val="Arial"/>
      <family val="2"/>
    </font>
    <font>
      <sz val="11"/>
      <name val="Arial"/>
      <family val="2"/>
    </font>
    <font>
      <b/>
      <vertAlign val="superscript"/>
      <sz val="10"/>
      <color indexed="8"/>
      <name val="Arial"/>
      <family val="2"/>
    </font>
    <font>
      <sz val="11"/>
      <color theme="1"/>
      <name val="Calibri"/>
      <family val="2"/>
      <scheme val="minor"/>
    </font>
    <font>
      <sz val="11"/>
      <color theme="0"/>
      <name val="Calibri"/>
      <family val="2"/>
      <scheme val="minor"/>
    </font>
    <font>
      <sz val="11"/>
      <color rgb="FF006100"/>
      <name val="Calibri"/>
      <family val="2"/>
      <scheme val="minor"/>
    </font>
    <font>
      <b/>
      <sz val="11"/>
      <color rgb="FFFA7D00"/>
      <name val="Calibri"/>
      <family val="2"/>
      <scheme val="minor"/>
    </font>
    <font>
      <b/>
      <sz val="11"/>
      <color theme="0"/>
      <name val="Calibri"/>
      <family val="2"/>
      <scheme val="minor"/>
    </font>
    <font>
      <sz val="11"/>
      <color rgb="FFFA7D00"/>
      <name val="Calibri"/>
      <family val="2"/>
      <scheme val="minor"/>
    </font>
    <font>
      <b/>
      <sz val="15"/>
      <color theme="3"/>
      <name val="Calibri"/>
      <family val="2"/>
      <scheme val="minor"/>
    </font>
    <font>
      <b/>
      <sz val="11"/>
      <color theme="3"/>
      <name val="Calibri"/>
      <family val="2"/>
      <scheme val="minor"/>
    </font>
    <font>
      <sz val="11"/>
      <color rgb="FF3F3F76"/>
      <name val="Calibri"/>
      <family val="2"/>
      <scheme val="minor"/>
    </font>
    <font>
      <u/>
      <sz val="11"/>
      <color theme="10"/>
      <name val="Calibri"/>
      <family val="2"/>
      <scheme val="minor"/>
    </font>
    <font>
      <u/>
      <sz val="10"/>
      <color theme="10"/>
      <name val="Arial"/>
      <family val="2"/>
    </font>
    <font>
      <sz val="11"/>
      <color rgb="FF9C0006"/>
      <name val="Calibri"/>
      <family val="2"/>
      <scheme val="minor"/>
    </font>
    <font>
      <sz val="11"/>
      <color rgb="FF9C6500"/>
      <name val="Calibri"/>
      <family val="2"/>
      <scheme val="minor"/>
    </font>
    <font>
      <sz val="11"/>
      <color rgb="FF000000"/>
      <name val="Calibri"/>
      <family val="2"/>
      <scheme val="minor"/>
    </font>
    <font>
      <b/>
      <sz val="11"/>
      <color rgb="FF3F3F3F"/>
      <name val="Calibri"/>
      <family val="2"/>
      <scheme val="minor"/>
    </font>
    <font>
      <sz val="11"/>
      <color rgb="FFFF0000"/>
      <name val="Calibri"/>
      <family val="2"/>
      <scheme val="minor"/>
    </font>
    <font>
      <i/>
      <sz val="11"/>
      <color rgb="FF7F7F7F"/>
      <name val="Calibri"/>
      <family val="2"/>
      <scheme val="minor"/>
    </font>
    <font>
      <b/>
      <sz val="18"/>
      <color theme="3"/>
      <name val="Cambria"/>
      <family val="2"/>
      <scheme val="major"/>
    </font>
    <font>
      <b/>
      <sz val="13"/>
      <color theme="3"/>
      <name val="Calibri"/>
      <family val="2"/>
      <scheme val="minor"/>
    </font>
    <font>
      <b/>
      <sz val="11"/>
      <color theme="1"/>
      <name val="Calibri"/>
      <family val="2"/>
      <scheme val="minor"/>
    </font>
    <font>
      <sz val="10"/>
      <color rgb="FF0000FF"/>
      <name val="Arial"/>
      <family val="2"/>
    </font>
    <font>
      <b/>
      <sz val="10"/>
      <color rgb="FF0000FF"/>
      <name val="Arial"/>
      <family val="2"/>
    </font>
    <font>
      <b/>
      <sz val="10"/>
      <color theme="1"/>
      <name val="Arial"/>
      <family val="2"/>
    </font>
    <font>
      <sz val="10"/>
      <color theme="1"/>
      <name val="Arial"/>
      <family val="2"/>
    </font>
    <font>
      <sz val="10"/>
      <color rgb="FF757575"/>
      <name val="Arial"/>
      <family val="2"/>
    </font>
    <font>
      <sz val="9"/>
      <color theme="1"/>
      <name val="Arial"/>
      <family val="2"/>
    </font>
    <font>
      <b/>
      <sz val="9"/>
      <color rgb="FF000000"/>
      <name val="Arial"/>
      <family val="2"/>
    </font>
    <font>
      <u/>
      <sz val="10"/>
      <color theme="10"/>
      <name val="Calibri"/>
      <family val="2"/>
      <scheme val="minor"/>
    </font>
    <font>
      <sz val="11"/>
      <color theme="1"/>
      <name val="Arial"/>
      <family val="2"/>
    </font>
    <font>
      <sz val="20"/>
      <color rgb="FF0066CC"/>
      <name val="Arial"/>
      <family val="2"/>
    </font>
    <font>
      <sz val="20"/>
      <color rgb="FF0066CC"/>
      <name val="Verdana"/>
      <family val="2"/>
    </font>
    <font>
      <b/>
      <sz val="12"/>
      <color rgb="FF333333"/>
      <name val="Arial"/>
      <family val="2"/>
    </font>
    <font>
      <b/>
      <sz val="12"/>
      <color rgb="FF333333"/>
      <name val="Verdana"/>
      <family val="2"/>
    </font>
    <font>
      <sz val="11"/>
      <color theme="1"/>
      <name val="Verdana"/>
      <family val="2"/>
    </font>
    <font>
      <b/>
      <sz val="11"/>
      <color theme="1"/>
      <name val="Arial"/>
      <family val="2"/>
    </font>
    <font>
      <b/>
      <sz val="12"/>
      <color theme="1"/>
      <name val="Verdana"/>
      <family val="2"/>
    </font>
    <font>
      <sz val="10"/>
      <color theme="0"/>
      <name val="Arial"/>
      <family val="2"/>
    </font>
    <font>
      <sz val="16"/>
      <color rgb="FFFF0000"/>
      <name val="Arial"/>
      <family val="2"/>
    </font>
    <font>
      <sz val="10"/>
      <color rgb="FFFF0000"/>
      <name val="Arial"/>
      <family val="2"/>
    </font>
    <font>
      <u/>
      <sz val="10"/>
      <color rgb="FFFF0000"/>
      <name val="Arial"/>
      <family val="2"/>
    </font>
    <font>
      <b/>
      <sz val="10"/>
      <color theme="0"/>
      <name val="Arial"/>
      <family val="2"/>
    </font>
    <font>
      <b/>
      <sz val="12"/>
      <color theme="1"/>
      <name val="Arial"/>
      <family val="2"/>
    </font>
    <font>
      <sz val="10"/>
      <color theme="6" tint="-0.499984740745262"/>
      <name val="Arial"/>
      <family val="2"/>
    </font>
    <font>
      <b/>
      <sz val="10"/>
      <color rgb="FFFF0000"/>
      <name val="Arial"/>
      <family val="2"/>
    </font>
    <font>
      <sz val="9"/>
      <color rgb="FFFF0000"/>
      <name val="Arial"/>
      <family val="2"/>
    </font>
    <font>
      <sz val="10"/>
      <color rgb="FFFF0000"/>
      <name val="Calibri"/>
      <family val="2"/>
      <scheme val="minor"/>
    </font>
    <font>
      <u/>
      <sz val="10"/>
      <color theme="0"/>
      <name val="Arial"/>
      <family val="2"/>
    </font>
  </fonts>
  <fills count="5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C6EFCE"/>
      </patternFill>
    </fill>
    <fill>
      <patternFill patternType="solid">
        <fgColor rgb="FFF2F2F2"/>
      </patternFill>
    </fill>
    <fill>
      <patternFill patternType="solid">
        <fgColor rgb="FFA5A5A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C99"/>
      </patternFill>
    </fill>
    <fill>
      <patternFill patternType="solid">
        <fgColor rgb="FFFFC7CE"/>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theme="0"/>
        <bgColor theme="4" tint="0.79998168889431442"/>
      </patternFill>
    </fill>
    <fill>
      <patternFill patternType="solid">
        <fgColor theme="6" tint="-0.499984740745262"/>
        <bgColor indexed="64"/>
      </patternFill>
    </fill>
  </fills>
  <borders count="4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thick">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right/>
      <top/>
      <bottom style="thin">
        <color theme="1" tint="0.499984740745262"/>
      </bottom>
      <diagonal/>
    </border>
    <border>
      <left/>
      <right/>
      <top style="thin">
        <color theme="1" tint="0.499984740745262"/>
      </top>
      <bottom/>
      <diagonal/>
    </border>
    <border>
      <left/>
      <right/>
      <top style="thin">
        <color theme="1" tint="0.499984740745262"/>
      </top>
      <bottom style="thin">
        <color theme="1" tint="0.499984740745262"/>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indexed="64"/>
      </top>
      <bottom style="thin">
        <color theme="0" tint="-0.14999847407452621"/>
      </bottom>
      <diagonal/>
    </border>
    <border>
      <left/>
      <right/>
      <top style="thin">
        <color theme="1" tint="0.499984740745262"/>
      </top>
      <bottom style="thin">
        <color theme="0" tint="-0.14999847407452621"/>
      </bottom>
      <diagonal/>
    </border>
    <border>
      <left style="thin">
        <color indexed="64"/>
      </left>
      <right style="thin">
        <color indexed="64"/>
      </right>
      <top/>
      <bottom style="thin">
        <color theme="0" tint="-0.14999847407452621"/>
      </bottom>
      <diagonal/>
    </border>
    <border>
      <left style="thin">
        <color indexed="64"/>
      </left>
      <right/>
      <top/>
      <bottom style="thin">
        <color theme="0" tint="-0.14999847407452621"/>
      </bottom>
      <diagonal/>
    </border>
    <border>
      <left/>
      <right style="thin">
        <color indexed="64"/>
      </right>
      <top/>
      <bottom style="thin">
        <color theme="0" tint="-0.14999847407452621"/>
      </bottom>
      <diagonal/>
    </border>
  </borders>
  <cellStyleXfs count="439">
    <xf numFmtId="0" fontId="0" fillId="0" borderId="0"/>
    <xf numFmtId="0" fontId="41" fillId="24" borderId="0" applyNumberFormat="0" applyBorder="0" applyAlignment="0" applyProtection="0"/>
    <xf numFmtId="0" fontId="6" fillId="2" borderId="0" applyNumberFormat="0" applyBorder="0" applyAlignment="0" applyProtection="0"/>
    <xf numFmtId="0" fontId="41" fillId="24" borderId="0" applyNumberFormat="0" applyBorder="0" applyAlignment="0" applyProtection="0"/>
    <xf numFmtId="0" fontId="41" fillId="24" borderId="0" applyNumberFormat="0" applyBorder="0" applyAlignment="0" applyProtection="0"/>
    <xf numFmtId="0" fontId="41" fillId="24" borderId="0" applyNumberFormat="0" applyBorder="0" applyAlignment="0" applyProtection="0"/>
    <xf numFmtId="0" fontId="6" fillId="2" borderId="0" applyNumberFormat="0" applyBorder="0" applyAlignment="0" applyProtection="0"/>
    <xf numFmtId="0" fontId="41" fillId="24" borderId="0" applyNumberFormat="0" applyBorder="0" applyAlignment="0" applyProtection="0"/>
    <xf numFmtId="0" fontId="41" fillId="24" borderId="0" applyNumberFormat="0" applyBorder="0" applyAlignment="0" applyProtection="0"/>
    <xf numFmtId="0" fontId="6" fillId="2" borderId="0" applyNumberFormat="0" applyBorder="0" applyAlignment="0" applyProtection="0"/>
    <xf numFmtId="0" fontId="41" fillId="25" borderId="0" applyNumberFormat="0" applyBorder="0" applyAlignment="0" applyProtection="0"/>
    <xf numFmtId="0" fontId="6" fillId="3"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6" fillId="3"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6" fillId="3" borderId="0" applyNumberFormat="0" applyBorder="0" applyAlignment="0" applyProtection="0"/>
    <xf numFmtId="0" fontId="41" fillId="26" borderId="0" applyNumberFormat="0" applyBorder="0" applyAlignment="0" applyProtection="0"/>
    <xf numFmtId="0" fontId="6" fillId="4"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6" fillId="4"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6" fillId="4" borderId="0" applyNumberFormat="0" applyBorder="0" applyAlignment="0" applyProtection="0"/>
    <xf numFmtId="0" fontId="41" fillId="27" borderId="0" applyNumberFormat="0" applyBorder="0" applyAlignment="0" applyProtection="0"/>
    <xf numFmtId="0" fontId="6" fillId="5"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6" fillId="5"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6" fillId="5" borderId="0" applyNumberFormat="0" applyBorder="0" applyAlignment="0" applyProtection="0"/>
    <xf numFmtId="0" fontId="41" fillId="28" borderId="0" applyNumberFormat="0" applyBorder="0" applyAlignment="0" applyProtection="0"/>
    <xf numFmtId="0" fontId="6" fillId="6" borderId="0" applyNumberFormat="0" applyBorder="0" applyAlignment="0" applyProtection="0"/>
    <xf numFmtId="0" fontId="41" fillId="28" borderId="0" applyNumberFormat="0" applyBorder="0" applyAlignment="0" applyProtection="0"/>
    <xf numFmtId="0" fontId="41" fillId="28" borderId="0" applyNumberFormat="0" applyBorder="0" applyAlignment="0" applyProtection="0"/>
    <xf numFmtId="0" fontId="41" fillId="28" borderId="0" applyNumberFormat="0" applyBorder="0" applyAlignment="0" applyProtection="0"/>
    <xf numFmtId="0" fontId="6" fillId="6" borderId="0" applyNumberFormat="0" applyBorder="0" applyAlignment="0" applyProtection="0"/>
    <xf numFmtId="0" fontId="41" fillId="28" borderId="0" applyNumberFormat="0" applyBorder="0" applyAlignment="0" applyProtection="0"/>
    <xf numFmtId="0" fontId="41" fillId="28" borderId="0" applyNumberFormat="0" applyBorder="0" applyAlignment="0" applyProtection="0"/>
    <xf numFmtId="0" fontId="6" fillId="6" borderId="0" applyNumberFormat="0" applyBorder="0" applyAlignment="0" applyProtection="0"/>
    <xf numFmtId="0" fontId="41" fillId="29" borderId="0" applyNumberFormat="0" applyBorder="0" applyAlignment="0" applyProtection="0"/>
    <xf numFmtId="0" fontId="6" fillId="7" borderId="0" applyNumberFormat="0" applyBorder="0" applyAlignment="0" applyProtection="0"/>
    <xf numFmtId="0" fontId="41" fillId="29" borderId="0" applyNumberFormat="0" applyBorder="0" applyAlignment="0" applyProtection="0"/>
    <xf numFmtId="0" fontId="41" fillId="29" borderId="0" applyNumberFormat="0" applyBorder="0" applyAlignment="0" applyProtection="0"/>
    <xf numFmtId="0" fontId="41" fillId="29" borderId="0" applyNumberFormat="0" applyBorder="0" applyAlignment="0" applyProtection="0"/>
    <xf numFmtId="0" fontId="6" fillId="7" borderId="0" applyNumberFormat="0" applyBorder="0" applyAlignment="0" applyProtection="0"/>
    <xf numFmtId="0" fontId="41" fillId="29" borderId="0" applyNumberFormat="0" applyBorder="0" applyAlignment="0" applyProtection="0"/>
    <xf numFmtId="0" fontId="41" fillId="29" borderId="0" applyNumberFormat="0" applyBorder="0" applyAlignment="0" applyProtection="0"/>
    <xf numFmtId="0" fontId="6" fillId="7" borderId="0" applyNumberFormat="0" applyBorder="0" applyAlignment="0" applyProtection="0"/>
    <xf numFmtId="0" fontId="41" fillId="30" borderId="0" applyNumberFormat="0" applyBorder="0" applyAlignment="0" applyProtection="0"/>
    <xf numFmtId="0" fontId="6" fillId="8"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6" fillId="8"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6" fillId="8" borderId="0" applyNumberFormat="0" applyBorder="0" applyAlignment="0" applyProtection="0"/>
    <xf numFmtId="0" fontId="41" fillId="31" borderId="0" applyNumberFormat="0" applyBorder="0" applyAlignment="0" applyProtection="0"/>
    <xf numFmtId="0" fontId="6" fillId="9"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6" fillId="9"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6" fillId="9" borderId="0" applyNumberFormat="0" applyBorder="0" applyAlignment="0" applyProtection="0"/>
    <xf numFmtId="0" fontId="41" fillId="32" borderId="0" applyNumberFormat="0" applyBorder="0" applyAlignment="0" applyProtection="0"/>
    <xf numFmtId="0" fontId="6" fillId="10" borderId="0" applyNumberFormat="0" applyBorder="0" applyAlignment="0" applyProtection="0"/>
    <xf numFmtId="0" fontId="41" fillId="32" borderId="0" applyNumberFormat="0" applyBorder="0" applyAlignment="0" applyProtection="0"/>
    <xf numFmtId="0" fontId="41" fillId="32" borderId="0" applyNumberFormat="0" applyBorder="0" applyAlignment="0" applyProtection="0"/>
    <xf numFmtId="0" fontId="41" fillId="32" borderId="0" applyNumberFormat="0" applyBorder="0" applyAlignment="0" applyProtection="0"/>
    <xf numFmtId="0" fontId="6" fillId="10" borderId="0" applyNumberFormat="0" applyBorder="0" applyAlignment="0" applyProtection="0"/>
    <xf numFmtId="0" fontId="41" fillId="32" borderId="0" applyNumberFormat="0" applyBorder="0" applyAlignment="0" applyProtection="0"/>
    <xf numFmtId="0" fontId="41" fillId="32" borderId="0" applyNumberFormat="0" applyBorder="0" applyAlignment="0" applyProtection="0"/>
    <xf numFmtId="0" fontId="6" fillId="10" borderId="0" applyNumberFormat="0" applyBorder="0" applyAlignment="0" applyProtection="0"/>
    <xf numFmtId="0" fontId="41" fillId="33" borderId="0" applyNumberFormat="0" applyBorder="0" applyAlignment="0" applyProtection="0"/>
    <xf numFmtId="0" fontId="6" fillId="5"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6" fillId="5"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6" fillId="5" borderId="0" applyNumberFormat="0" applyBorder="0" applyAlignment="0" applyProtection="0"/>
    <xf numFmtId="0" fontId="41" fillId="34" borderId="0" applyNumberFormat="0" applyBorder="0" applyAlignment="0" applyProtection="0"/>
    <xf numFmtId="0" fontId="6" fillId="8" borderId="0" applyNumberFormat="0" applyBorder="0" applyAlignment="0" applyProtection="0"/>
    <xf numFmtId="0" fontId="41" fillId="34" borderId="0" applyNumberFormat="0" applyBorder="0" applyAlignment="0" applyProtection="0"/>
    <xf numFmtId="0" fontId="41" fillId="34" borderId="0" applyNumberFormat="0" applyBorder="0" applyAlignment="0" applyProtection="0"/>
    <xf numFmtId="0" fontId="41" fillId="34" borderId="0" applyNumberFormat="0" applyBorder="0" applyAlignment="0" applyProtection="0"/>
    <xf numFmtId="0" fontId="6" fillId="8" borderId="0" applyNumberFormat="0" applyBorder="0" applyAlignment="0" applyProtection="0"/>
    <xf numFmtId="0" fontId="41" fillId="34" borderId="0" applyNumberFormat="0" applyBorder="0" applyAlignment="0" applyProtection="0"/>
    <xf numFmtId="0" fontId="41" fillId="34" borderId="0" applyNumberFormat="0" applyBorder="0" applyAlignment="0" applyProtection="0"/>
    <xf numFmtId="0" fontId="6" fillId="8" borderId="0" applyNumberFormat="0" applyBorder="0" applyAlignment="0" applyProtection="0"/>
    <xf numFmtId="0" fontId="41" fillId="35" borderId="0" applyNumberFormat="0" applyBorder="0" applyAlignment="0" applyProtection="0"/>
    <xf numFmtId="0" fontId="6" fillId="11" borderId="0" applyNumberFormat="0" applyBorder="0" applyAlignment="0" applyProtection="0"/>
    <xf numFmtId="0" fontId="41" fillId="35" borderId="0" applyNumberFormat="0" applyBorder="0" applyAlignment="0" applyProtection="0"/>
    <xf numFmtId="0" fontId="41" fillId="35" borderId="0" applyNumberFormat="0" applyBorder="0" applyAlignment="0" applyProtection="0"/>
    <xf numFmtId="0" fontId="41" fillId="35" borderId="0" applyNumberFormat="0" applyBorder="0" applyAlignment="0" applyProtection="0"/>
    <xf numFmtId="0" fontId="6" fillId="11" borderId="0" applyNumberFormat="0" applyBorder="0" applyAlignment="0" applyProtection="0"/>
    <xf numFmtId="0" fontId="41" fillId="35" borderId="0" applyNumberFormat="0" applyBorder="0" applyAlignment="0" applyProtection="0"/>
    <xf numFmtId="0" fontId="41" fillId="35" borderId="0" applyNumberFormat="0" applyBorder="0" applyAlignment="0" applyProtection="0"/>
    <xf numFmtId="0" fontId="6" fillId="11" borderId="0" applyNumberFormat="0" applyBorder="0" applyAlignment="0" applyProtection="0"/>
    <xf numFmtId="0" fontId="42" fillId="36" borderId="0" applyNumberFormat="0" applyBorder="0" applyAlignment="0" applyProtection="0"/>
    <xf numFmtId="0" fontId="8" fillId="12" borderId="0" applyNumberFormat="0" applyBorder="0" applyAlignment="0" applyProtection="0"/>
    <xf numFmtId="0" fontId="42" fillId="36" borderId="0" applyNumberFormat="0" applyBorder="0" applyAlignment="0" applyProtection="0"/>
    <xf numFmtId="0" fontId="42" fillId="36" borderId="0" applyNumberFormat="0" applyBorder="0" applyAlignment="0" applyProtection="0"/>
    <xf numFmtId="0" fontId="42" fillId="36" borderId="0" applyNumberFormat="0" applyBorder="0" applyAlignment="0" applyProtection="0"/>
    <xf numFmtId="0" fontId="8" fillId="12" borderId="0" applyNumberFormat="0" applyBorder="0" applyAlignment="0" applyProtection="0"/>
    <xf numFmtId="0" fontId="42" fillId="36" borderId="0" applyNumberFormat="0" applyBorder="0" applyAlignment="0" applyProtection="0"/>
    <xf numFmtId="0" fontId="42" fillId="36" borderId="0" applyNumberFormat="0" applyBorder="0" applyAlignment="0" applyProtection="0"/>
    <xf numFmtId="0" fontId="8" fillId="12" borderId="0" applyNumberFormat="0" applyBorder="0" applyAlignment="0" applyProtection="0"/>
    <xf numFmtId="0" fontId="42" fillId="37" borderId="0" applyNumberFormat="0" applyBorder="0" applyAlignment="0" applyProtection="0"/>
    <xf numFmtId="0" fontId="8" fillId="9"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8" fillId="9"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8" fillId="9" borderId="0" applyNumberFormat="0" applyBorder="0" applyAlignment="0" applyProtection="0"/>
    <xf numFmtId="0" fontId="42" fillId="38" borderId="0" applyNumberFormat="0" applyBorder="0" applyAlignment="0" applyProtection="0"/>
    <xf numFmtId="0" fontId="8"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8" fillId="10"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8" fillId="10" borderId="0" applyNumberFormat="0" applyBorder="0" applyAlignment="0" applyProtection="0"/>
    <xf numFmtId="0" fontId="42" fillId="39" borderId="0" applyNumberFormat="0" applyBorder="0" applyAlignment="0" applyProtection="0"/>
    <xf numFmtId="0" fontId="8" fillId="13"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8" fillId="13"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8" fillId="13" borderId="0" applyNumberFormat="0" applyBorder="0" applyAlignment="0" applyProtection="0"/>
    <xf numFmtId="0" fontId="42" fillId="40" borderId="0" applyNumberFormat="0" applyBorder="0" applyAlignment="0" applyProtection="0"/>
    <xf numFmtId="0" fontId="8" fillId="14"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8" fillId="14"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8" fillId="14" borderId="0" applyNumberFormat="0" applyBorder="0" applyAlignment="0" applyProtection="0"/>
    <xf numFmtId="0" fontId="42" fillId="41" borderId="0" applyNumberFormat="0" applyBorder="0" applyAlignment="0" applyProtection="0"/>
    <xf numFmtId="0" fontId="8" fillId="15"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8" fillId="15"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8" fillId="15" borderId="0" applyNumberFormat="0" applyBorder="0" applyAlignment="0" applyProtection="0"/>
    <xf numFmtId="0" fontId="9" fillId="4" borderId="0" applyNumberFormat="0" applyBorder="0" applyAlignment="0" applyProtection="0"/>
    <xf numFmtId="0" fontId="43" fillId="42" borderId="0" applyNumberFormat="0" applyBorder="0" applyAlignment="0" applyProtection="0"/>
    <xf numFmtId="0" fontId="43" fillId="42" borderId="0" applyNumberFormat="0" applyBorder="0" applyAlignment="0" applyProtection="0"/>
    <xf numFmtId="0" fontId="43" fillId="42" borderId="0" applyNumberFormat="0" applyBorder="0" applyAlignment="0" applyProtection="0"/>
    <xf numFmtId="0" fontId="9" fillId="4" borderId="0" applyNumberFormat="0" applyBorder="0" applyAlignment="0" applyProtection="0"/>
    <xf numFmtId="0" fontId="43" fillId="42" borderId="0" applyNumberFormat="0" applyBorder="0" applyAlignment="0" applyProtection="0"/>
    <xf numFmtId="0" fontId="43" fillId="42" borderId="0" applyNumberFormat="0" applyBorder="0" applyAlignment="0" applyProtection="0"/>
    <xf numFmtId="0" fontId="9" fillId="4" borderId="0" applyNumberFormat="0" applyBorder="0" applyAlignment="0" applyProtection="0"/>
    <xf numFmtId="0" fontId="44" fillId="43" borderId="25" applyNumberFormat="0" applyAlignment="0" applyProtection="0"/>
    <xf numFmtId="0" fontId="10" fillId="16" borderId="1" applyNumberFormat="0" applyAlignment="0" applyProtection="0"/>
    <xf numFmtId="0" fontId="44" fillId="43" borderId="25" applyNumberFormat="0" applyAlignment="0" applyProtection="0"/>
    <xf numFmtId="0" fontId="44" fillId="43" borderId="25" applyNumberFormat="0" applyAlignment="0" applyProtection="0"/>
    <xf numFmtId="0" fontId="44" fillId="43" borderId="25" applyNumberFormat="0" applyAlignment="0" applyProtection="0"/>
    <xf numFmtId="0" fontId="10" fillId="16" borderId="1" applyNumberFormat="0" applyAlignment="0" applyProtection="0"/>
    <xf numFmtId="0" fontId="44" fillId="43" borderId="25" applyNumberFormat="0" applyAlignment="0" applyProtection="0"/>
    <xf numFmtId="0" fontId="44" fillId="43" borderId="25" applyNumberFormat="0" applyAlignment="0" applyProtection="0"/>
    <xf numFmtId="0" fontId="10" fillId="16" borderId="1" applyNumberFormat="0" applyAlignment="0" applyProtection="0"/>
    <xf numFmtId="0" fontId="45" fillId="44" borderId="26" applyNumberFormat="0" applyAlignment="0" applyProtection="0"/>
    <xf numFmtId="0" fontId="11" fillId="17" borderId="2" applyNumberFormat="0" applyAlignment="0" applyProtection="0"/>
    <xf numFmtId="0" fontId="45" fillId="44" borderId="26" applyNumberFormat="0" applyAlignment="0" applyProtection="0"/>
    <xf numFmtId="0" fontId="45" fillId="44" borderId="26" applyNumberFormat="0" applyAlignment="0" applyProtection="0"/>
    <xf numFmtId="0" fontId="45" fillId="44" borderId="26" applyNumberFormat="0" applyAlignment="0" applyProtection="0"/>
    <xf numFmtId="0" fontId="11" fillId="17" borderId="2" applyNumberFormat="0" applyAlignment="0" applyProtection="0"/>
    <xf numFmtId="0" fontId="45" fillId="44" borderId="26" applyNumberFormat="0" applyAlignment="0" applyProtection="0"/>
    <xf numFmtId="0" fontId="45" fillId="44" borderId="26" applyNumberFormat="0" applyAlignment="0" applyProtection="0"/>
    <xf numFmtId="0" fontId="11" fillId="17" borderId="2" applyNumberFormat="0" applyAlignment="0" applyProtection="0"/>
    <xf numFmtId="0" fontId="46" fillId="0" borderId="27" applyNumberFormat="0" applyFill="0" applyAlignment="0" applyProtection="0"/>
    <xf numFmtId="0" fontId="12" fillId="0" borderId="3" applyNumberFormat="0" applyFill="0" applyAlignment="0" applyProtection="0"/>
    <xf numFmtId="0" fontId="46" fillId="0" borderId="27" applyNumberFormat="0" applyFill="0" applyAlignment="0" applyProtection="0"/>
    <xf numFmtId="0" fontId="46" fillId="0" borderId="27" applyNumberFormat="0" applyFill="0" applyAlignment="0" applyProtection="0"/>
    <xf numFmtId="0" fontId="46" fillId="0" borderId="27" applyNumberFormat="0" applyFill="0" applyAlignment="0" applyProtection="0"/>
    <xf numFmtId="0" fontId="12" fillId="0" borderId="3" applyNumberFormat="0" applyFill="0" applyAlignment="0" applyProtection="0"/>
    <xf numFmtId="0" fontId="46" fillId="0" borderId="27" applyNumberFormat="0" applyFill="0" applyAlignment="0" applyProtection="0"/>
    <xf numFmtId="0" fontId="46" fillId="0" borderId="27" applyNumberFormat="0" applyFill="0" applyAlignment="0" applyProtection="0"/>
    <xf numFmtId="0" fontId="12" fillId="0" borderId="3" applyNumberFormat="0" applyFill="0" applyAlignment="0" applyProtection="0"/>
    <xf numFmtId="0" fontId="48" fillId="0" borderId="0" applyNumberFormat="0" applyFill="0" applyBorder="0" applyAlignment="0" applyProtection="0"/>
    <xf numFmtId="0" fontId="13"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13"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13" fillId="0" borderId="0" applyNumberFormat="0" applyFill="0" applyBorder="0" applyAlignment="0" applyProtection="0"/>
    <xf numFmtId="0" fontId="42" fillId="45" borderId="0" applyNumberFormat="0" applyBorder="0" applyAlignment="0" applyProtection="0"/>
    <xf numFmtId="0" fontId="8" fillId="18"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8" fillId="18"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8" fillId="18" borderId="0" applyNumberFormat="0" applyBorder="0" applyAlignment="0" applyProtection="0"/>
    <xf numFmtId="0" fontId="42" fillId="46" borderId="0" applyNumberFormat="0" applyBorder="0" applyAlignment="0" applyProtection="0"/>
    <xf numFmtId="0" fontId="8"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8" fillId="1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8" fillId="19" borderId="0" applyNumberFormat="0" applyBorder="0" applyAlignment="0" applyProtection="0"/>
    <xf numFmtId="0" fontId="42" fillId="47" borderId="0" applyNumberFormat="0" applyBorder="0" applyAlignment="0" applyProtection="0"/>
    <xf numFmtId="0" fontId="8" fillId="20"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8" fillId="20"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8" fillId="20" borderId="0" applyNumberFormat="0" applyBorder="0" applyAlignment="0" applyProtection="0"/>
    <xf numFmtId="0" fontId="42" fillId="48" borderId="0" applyNumberFormat="0" applyBorder="0" applyAlignment="0" applyProtection="0"/>
    <xf numFmtId="0" fontId="8" fillId="13"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8" fillId="13"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8" fillId="13" borderId="0" applyNumberFormat="0" applyBorder="0" applyAlignment="0" applyProtection="0"/>
    <xf numFmtId="0" fontId="42" fillId="49" borderId="0" applyNumberFormat="0" applyBorder="0" applyAlignment="0" applyProtection="0"/>
    <xf numFmtId="0" fontId="8" fillId="14"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8" fillId="14"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8" fillId="14" borderId="0" applyNumberFormat="0" applyBorder="0" applyAlignment="0" applyProtection="0"/>
    <xf numFmtId="0" fontId="42" fillId="50" borderId="0" applyNumberFormat="0" applyBorder="0" applyAlignment="0" applyProtection="0"/>
    <xf numFmtId="0" fontId="8" fillId="21"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8" fillId="21"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8" fillId="21" borderId="0" applyNumberFormat="0" applyBorder="0" applyAlignment="0" applyProtection="0"/>
    <xf numFmtId="0" fontId="49" fillId="51" borderId="25" applyNumberFormat="0" applyAlignment="0" applyProtection="0"/>
    <xf numFmtId="0" fontId="14" fillId="7" borderId="1" applyNumberFormat="0" applyAlignment="0" applyProtection="0"/>
    <xf numFmtId="0" fontId="49" fillId="51" borderId="25" applyNumberFormat="0" applyAlignment="0" applyProtection="0"/>
    <xf numFmtId="0" fontId="49" fillId="51" borderId="25" applyNumberFormat="0" applyAlignment="0" applyProtection="0"/>
    <xf numFmtId="0" fontId="49" fillId="51" borderId="25" applyNumberFormat="0" applyAlignment="0" applyProtection="0"/>
    <xf numFmtId="0" fontId="14" fillId="7" borderId="1" applyNumberFormat="0" applyAlignment="0" applyProtection="0"/>
    <xf numFmtId="0" fontId="49" fillId="51" borderId="25" applyNumberFormat="0" applyAlignment="0" applyProtection="0"/>
    <xf numFmtId="0" fontId="49" fillId="51" borderId="25" applyNumberFormat="0" applyAlignment="0" applyProtection="0"/>
    <xf numFmtId="0" fontId="14" fillId="7" borderId="1" applyNumberFormat="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52" fillId="52" borderId="0" applyNumberFormat="0" applyBorder="0" applyAlignment="0" applyProtection="0"/>
    <xf numFmtId="0" fontId="15" fillId="3"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15" fillId="3"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15" fillId="3" borderId="0" applyNumberFormat="0" applyBorder="0" applyAlignment="0" applyProtection="0"/>
    <xf numFmtId="171" fontId="41" fillId="0" borderId="0" applyFont="0" applyFill="0" applyBorder="0" applyAlignment="0" applyProtection="0"/>
    <xf numFmtId="169" fontId="41" fillId="0" borderId="0" applyFont="0" applyFill="0" applyBorder="0" applyAlignment="0" applyProtection="0"/>
    <xf numFmtId="173" fontId="1" fillId="0" borderId="0" applyFont="0" applyFill="0" applyBorder="0" applyAlignment="0" applyProtection="0"/>
    <xf numFmtId="169" fontId="1" fillId="0" borderId="0" applyFont="0" applyFill="0" applyBorder="0" applyAlignment="0" applyProtection="0"/>
    <xf numFmtId="173" fontId="1" fillId="0" borderId="0" applyFont="0" applyFill="0" applyBorder="0" applyAlignment="0" applyProtection="0"/>
    <xf numFmtId="41" fontId="1" fillId="0" borderId="0" applyFont="0" applyFill="0" applyBorder="0" applyAlignment="0" applyProtection="0"/>
    <xf numFmtId="172" fontId="41" fillId="0" borderId="0" applyFont="0" applyFill="0" applyBorder="0" applyAlignment="0" applyProtection="0"/>
    <xf numFmtId="171" fontId="1" fillId="0" borderId="0" applyFont="0" applyFill="0" applyBorder="0" applyAlignment="0" applyProtection="0"/>
    <xf numFmtId="172"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171"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176"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171" fontId="41" fillId="0" borderId="0" applyFont="0" applyFill="0" applyBorder="0" applyAlignment="0" applyProtection="0"/>
    <xf numFmtId="171" fontId="41" fillId="0" borderId="0" applyFont="0" applyFill="0" applyBorder="0" applyAlignment="0" applyProtection="0"/>
    <xf numFmtId="176" fontId="1" fillId="0" borderId="0" applyFont="0" applyFill="0" applyBorder="0" applyAlignment="0" applyProtection="0"/>
    <xf numFmtId="176" fontId="1" fillId="0" borderId="0" applyFont="0" applyFill="0" applyBorder="0" applyAlignment="0" applyProtection="0"/>
    <xf numFmtId="43" fontId="1" fillId="0" borderId="0" applyFont="0" applyFill="0" applyBorder="0" applyAlignment="0" applyProtection="0"/>
    <xf numFmtId="168" fontId="41" fillId="0" borderId="0" applyFont="0" applyFill="0" applyBorder="0" applyAlignment="0" applyProtection="0"/>
    <xf numFmtId="0" fontId="53" fillId="53" borderId="0" applyNumberFormat="0" applyBorder="0" applyAlignment="0" applyProtection="0"/>
    <xf numFmtId="0" fontId="16" fillId="22"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16" fillId="22"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16" fillId="22" borderId="0" applyNumberFormat="0" applyBorder="0" applyAlignment="0" applyProtection="0"/>
    <xf numFmtId="0" fontId="41" fillId="0" borderId="0"/>
    <xf numFmtId="0" fontId="1" fillId="0" borderId="0"/>
    <xf numFmtId="0" fontId="54" fillId="0" borderId="0"/>
    <xf numFmtId="0" fontId="1" fillId="0" borderId="0"/>
    <xf numFmtId="0" fontId="1" fillId="0" borderId="0"/>
    <xf numFmtId="0" fontId="1" fillId="0" borderId="0"/>
    <xf numFmtId="0" fontId="1" fillId="0" borderId="0">
      <alignment wrapText="1"/>
    </xf>
    <xf numFmtId="0" fontId="1" fillId="0" borderId="0"/>
    <xf numFmtId="0" fontId="1" fillId="0" borderId="0"/>
    <xf numFmtId="0" fontId="1" fillId="0" borderId="0"/>
    <xf numFmtId="0" fontId="41" fillId="0" borderId="0"/>
    <xf numFmtId="0" fontId="1" fillId="0" borderId="0"/>
    <xf numFmtId="0" fontId="41" fillId="0" borderId="0"/>
    <xf numFmtId="0" fontId="1" fillId="0" borderId="0"/>
    <xf numFmtId="0" fontId="1" fillId="0" borderId="0"/>
    <xf numFmtId="0" fontId="1" fillId="0" borderId="0"/>
    <xf numFmtId="0" fontId="7" fillId="0" borderId="0"/>
    <xf numFmtId="0" fontId="41" fillId="0" borderId="0"/>
    <xf numFmtId="0" fontId="41" fillId="0" borderId="0"/>
    <xf numFmtId="0" fontId="41" fillId="0" borderId="0"/>
    <xf numFmtId="0" fontId="1" fillId="0" borderId="0"/>
    <xf numFmtId="0" fontId="1" fillId="0" borderId="0"/>
    <xf numFmtId="0" fontId="1" fillId="0" borderId="0"/>
    <xf numFmtId="0" fontId="1" fillId="0" borderId="0"/>
    <xf numFmtId="0" fontId="1" fillId="0" borderId="0"/>
    <xf numFmtId="0" fontId="2" fillId="0" borderId="0"/>
    <xf numFmtId="0" fontId="3" fillId="0" borderId="0"/>
    <xf numFmtId="0" fontId="41" fillId="54" borderId="29" applyNumberFormat="0" applyFont="0" applyAlignment="0" applyProtection="0"/>
    <xf numFmtId="0" fontId="1" fillId="23" borderId="5" applyNumberFormat="0" applyFont="0" applyAlignment="0" applyProtection="0"/>
    <xf numFmtId="0" fontId="41" fillId="54" borderId="29" applyNumberFormat="0" applyFont="0" applyAlignment="0" applyProtection="0"/>
    <xf numFmtId="0" fontId="41" fillId="54" borderId="29" applyNumberFormat="0" applyFont="0" applyAlignment="0" applyProtection="0"/>
    <xf numFmtId="0" fontId="41" fillId="54" borderId="29" applyNumberFormat="0" applyFont="0" applyAlignment="0" applyProtection="0"/>
    <xf numFmtId="0" fontId="1" fillId="23" borderId="5" applyNumberFormat="0" applyFont="0" applyAlignment="0" applyProtection="0"/>
    <xf numFmtId="0" fontId="41" fillId="54" borderId="29" applyNumberFormat="0" applyFont="0" applyAlignment="0" applyProtection="0"/>
    <xf numFmtId="0" fontId="41" fillId="54" borderId="29" applyNumberFormat="0" applyFont="0" applyAlignment="0" applyProtection="0"/>
    <xf numFmtId="0" fontId="1" fillId="23" borderId="5" applyNumberFormat="0" applyFont="0" applyAlignment="0" applyProtection="0"/>
    <xf numFmtId="9" fontId="4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1" fillId="0" borderId="0" applyFont="0" applyFill="0" applyBorder="0" applyAlignment="0" applyProtection="0"/>
    <xf numFmtId="0" fontId="55" fillId="43" borderId="30" applyNumberFormat="0" applyAlignment="0" applyProtection="0"/>
    <xf numFmtId="0" fontId="17" fillId="16" borderId="6" applyNumberFormat="0" applyAlignment="0" applyProtection="0"/>
    <xf numFmtId="0" fontId="55" fillId="43" borderId="30" applyNumberFormat="0" applyAlignment="0" applyProtection="0"/>
    <xf numFmtId="0" fontId="55" fillId="43" borderId="30" applyNumberFormat="0" applyAlignment="0" applyProtection="0"/>
    <xf numFmtId="0" fontId="55" fillId="43" borderId="30" applyNumberFormat="0" applyAlignment="0" applyProtection="0"/>
    <xf numFmtId="0" fontId="17" fillId="16" borderId="6" applyNumberFormat="0" applyAlignment="0" applyProtection="0"/>
    <xf numFmtId="0" fontId="55" fillId="43" borderId="30" applyNumberFormat="0" applyAlignment="0" applyProtection="0"/>
    <xf numFmtId="0" fontId="55" fillId="43" borderId="30" applyNumberFormat="0" applyAlignment="0" applyProtection="0"/>
    <xf numFmtId="0" fontId="17" fillId="16" borderId="6" applyNumberFormat="0" applyAlignment="0" applyProtection="0"/>
    <xf numFmtId="0" fontId="56" fillId="0" borderId="0" applyNumberFormat="0" applyFill="0" applyBorder="0" applyAlignment="0" applyProtection="0"/>
    <xf numFmtId="0" fontId="18"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18"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18" fillId="0" borderId="0" applyNumberFormat="0" applyFill="0" applyBorder="0" applyAlignment="0" applyProtection="0"/>
    <xf numFmtId="0" fontId="57" fillId="0" borderId="0" applyNumberFormat="0" applyFill="0" applyBorder="0" applyAlignment="0" applyProtection="0"/>
    <xf numFmtId="0" fontId="19"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19"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19" fillId="0" borderId="0" applyNumberFormat="0" applyFill="0" applyBorder="0" applyAlignment="0" applyProtection="0"/>
    <xf numFmtId="0" fontId="58" fillId="0" borderId="0" applyNumberFormat="0" applyFill="0" applyBorder="0" applyAlignment="0" applyProtection="0"/>
    <xf numFmtId="0" fontId="20" fillId="0" borderId="4" applyNumberFormat="0" applyFill="0" applyAlignment="0" applyProtection="0"/>
    <xf numFmtId="0" fontId="47" fillId="0" borderId="28" applyNumberFormat="0" applyFill="0" applyAlignment="0" applyProtection="0"/>
    <xf numFmtId="0" fontId="47" fillId="0" borderId="28" applyNumberFormat="0" applyFill="0" applyAlignment="0" applyProtection="0"/>
    <xf numFmtId="0" fontId="47" fillId="0" borderId="28" applyNumberFormat="0" applyFill="0" applyAlignment="0" applyProtection="0"/>
    <xf numFmtId="0" fontId="20" fillId="0" borderId="4" applyNumberFormat="0" applyFill="0" applyAlignment="0" applyProtection="0"/>
    <xf numFmtId="0" fontId="47" fillId="0" borderId="28" applyNumberFormat="0" applyFill="0" applyAlignment="0" applyProtection="0"/>
    <xf numFmtId="0" fontId="47" fillId="0" borderId="28" applyNumberFormat="0" applyFill="0" applyAlignment="0" applyProtection="0"/>
    <xf numFmtId="0" fontId="20" fillId="0" borderId="4" applyNumberFormat="0" applyFill="0" applyAlignment="0" applyProtection="0"/>
    <xf numFmtId="0" fontId="59" fillId="0" borderId="31" applyNumberFormat="0" applyFill="0" applyAlignment="0" applyProtection="0"/>
    <xf numFmtId="0" fontId="21" fillId="0" borderId="7" applyNumberFormat="0" applyFill="0" applyAlignment="0" applyProtection="0"/>
    <xf numFmtId="0" fontId="59" fillId="0" borderId="31" applyNumberFormat="0" applyFill="0" applyAlignment="0" applyProtection="0"/>
    <xf numFmtId="0" fontId="59" fillId="0" borderId="31" applyNumberFormat="0" applyFill="0" applyAlignment="0" applyProtection="0"/>
    <xf numFmtId="0" fontId="59" fillId="0" borderId="31" applyNumberFormat="0" applyFill="0" applyAlignment="0" applyProtection="0"/>
    <xf numFmtId="0" fontId="21" fillId="0" borderId="7" applyNumberFormat="0" applyFill="0" applyAlignment="0" applyProtection="0"/>
    <xf numFmtId="0" fontId="59" fillId="0" borderId="31" applyNumberFormat="0" applyFill="0" applyAlignment="0" applyProtection="0"/>
    <xf numFmtId="0" fontId="59" fillId="0" borderId="31" applyNumberFormat="0" applyFill="0" applyAlignment="0" applyProtection="0"/>
    <xf numFmtId="0" fontId="21" fillId="0" borderId="7" applyNumberFormat="0" applyFill="0" applyAlignment="0" applyProtection="0"/>
    <xf numFmtId="0" fontId="48" fillId="0" borderId="32" applyNumberFormat="0" applyFill="0" applyAlignment="0" applyProtection="0"/>
    <xf numFmtId="0" fontId="13" fillId="0" borderId="8" applyNumberFormat="0" applyFill="0" applyAlignment="0" applyProtection="0"/>
    <xf numFmtId="0" fontId="48" fillId="0" borderId="32" applyNumberFormat="0" applyFill="0" applyAlignment="0" applyProtection="0"/>
    <xf numFmtId="0" fontId="48" fillId="0" borderId="32" applyNumberFormat="0" applyFill="0" applyAlignment="0" applyProtection="0"/>
    <xf numFmtId="0" fontId="48" fillId="0" borderId="32" applyNumberFormat="0" applyFill="0" applyAlignment="0" applyProtection="0"/>
    <xf numFmtId="0" fontId="13" fillId="0" borderId="8" applyNumberFormat="0" applyFill="0" applyAlignment="0" applyProtection="0"/>
    <xf numFmtId="0" fontId="48" fillId="0" borderId="32" applyNumberFormat="0" applyFill="0" applyAlignment="0" applyProtection="0"/>
    <xf numFmtId="0" fontId="48" fillId="0" borderId="32" applyNumberFormat="0" applyFill="0" applyAlignment="0" applyProtection="0"/>
    <xf numFmtId="0" fontId="13" fillId="0" borderId="8" applyNumberFormat="0" applyFill="0" applyAlignment="0" applyProtection="0"/>
    <xf numFmtId="0" fontId="4"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4"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4" fillId="0" borderId="0" applyNumberFormat="0" applyFill="0" applyBorder="0" applyAlignment="0" applyProtection="0"/>
    <xf numFmtId="0" fontId="60" fillId="0" borderId="33" applyNumberFormat="0" applyFill="0" applyAlignment="0" applyProtection="0"/>
    <xf numFmtId="0" fontId="5" fillId="0" borderId="9" applyNumberFormat="0" applyFill="0" applyAlignment="0" applyProtection="0"/>
    <xf numFmtId="0" fontId="60" fillId="0" borderId="33" applyNumberFormat="0" applyFill="0" applyAlignment="0" applyProtection="0"/>
    <xf numFmtId="0" fontId="60" fillId="0" borderId="33" applyNumberFormat="0" applyFill="0" applyAlignment="0" applyProtection="0"/>
    <xf numFmtId="0" fontId="60" fillId="0" borderId="33" applyNumberFormat="0" applyFill="0" applyAlignment="0" applyProtection="0"/>
    <xf numFmtId="0" fontId="5" fillId="0" borderId="9" applyNumberFormat="0" applyFill="0" applyAlignment="0" applyProtection="0"/>
    <xf numFmtId="0" fontId="60" fillId="0" borderId="33" applyNumberFormat="0" applyFill="0" applyAlignment="0" applyProtection="0"/>
    <xf numFmtId="0" fontId="60" fillId="0" borderId="33" applyNumberFormat="0" applyFill="0" applyAlignment="0" applyProtection="0"/>
    <xf numFmtId="0" fontId="5" fillId="0" borderId="9" applyNumberFormat="0" applyFill="0" applyAlignment="0" applyProtection="0"/>
  </cellStyleXfs>
  <cellXfs count="378">
    <xf numFmtId="0" fontId="0" fillId="0" borderId="0" xfId="0"/>
    <xf numFmtId="0" fontId="22" fillId="55" borderId="0" xfId="339" applyFont="1" applyFill="1" applyBorder="1" applyAlignment="1">
      <alignment horizontal="center" vertical="center" wrapText="1"/>
    </xf>
    <xf numFmtId="0" fontId="1" fillId="55" borderId="0" xfId="339" applyFont="1" applyFill="1" applyBorder="1"/>
    <xf numFmtId="0" fontId="22" fillId="55" borderId="34" xfId="339" applyFont="1" applyFill="1" applyBorder="1" applyAlignment="1">
      <alignment horizontal="center" vertical="center" wrapText="1"/>
    </xf>
    <xf numFmtId="0" fontId="22" fillId="55" borderId="35" xfId="339" applyFont="1" applyFill="1" applyBorder="1" applyAlignment="1">
      <alignment horizontal="center" vertical="center" wrapText="1"/>
    </xf>
    <xf numFmtId="0" fontId="22" fillId="55" borderId="34" xfId="339" applyFont="1" applyFill="1" applyBorder="1"/>
    <xf numFmtId="0" fontId="22" fillId="55" borderId="36" xfId="339" applyFont="1" applyFill="1" applyBorder="1"/>
    <xf numFmtId="0" fontId="1" fillId="55" borderId="0" xfId="327" applyFill="1"/>
    <xf numFmtId="0" fontId="1" fillId="55" borderId="0" xfId="327" applyFont="1" applyFill="1"/>
    <xf numFmtId="0" fontId="1" fillId="55" borderId="0" xfId="327" applyFont="1" applyFill="1" applyAlignment="1">
      <alignment horizontal="center" vertical="center"/>
    </xf>
    <xf numFmtId="0" fontId="1" fillId="55" borderId="0" xfId="327" applyFont="1" applyFill="1" applyAlignment="1"/>
    <xf numFmtId="0" fontId="1" fillId="55" borderId="0" xfId="327" applyFont="1" applyFill="1" applyAlignment="1">
      <alignment horizontal="center"/>
    </xf>
    <xf numFmtId="0" fontId="1" fillId="55" borderId="0" xfId="349" applyFont="1" applyFill="1" applyBorder="1" applyAlignment="1" applyProtection="1">
      <alignment horizontal="center"/>
    </xf>
    <xf numFmtId="0" fontId="61" fillId="55" borderId="0" xfId="349" applyFont="1" applyFill="1" applyBorder="1" applyAlignment="1" applyProtection="1">
      <alignment horizontal="right"/>
    </xf>
    <xf numFmtId="0" fontId="1" fillId="55" borderId="0" xfId="349" applyFont="1" applyFill="1" applyBorder="1" applyAlignment="1" applyProtection="1"/>
    <xf numFmtId="0" fontId="22" fillId="55" borderId="0" xfId="349" applyFont="1" applyFill="1" applyBorder="1" applyAlignment="1" applyProtection="1">
      <alignment horizontal="center"/>
    </xf>
    <xf numFmtId="0" fontId="61" fillId="55" borderId="0" xfId="349" applyFont="1" applyFill="1" applyBorder="1" applyAlignment="1" applyProtection="1">
      <alignment horizontal="center"/>
    </xf>
    <xf numFmtId="0" fontId="61" fillId="55" borderId="0" xfId="349" applyFont="1" applyFill="1" applyBorder="1" applyProtection="1"/>
    <xf numFmtId="0" fontId="1" fillId="55" borderId="0" xfId="349" applyFont="1" applyFill="1" applyBorder="1" applyProtection="1"/>
    <xf numFmtId="0" fontId="1" fillId="55" borderId="0" xfId="349" applyFont="1" applyFill="1" applyBorder="1" applyAlignment="1" applyProtection="1">
      <alignment horizontal="center" vertical="center"/>
    </xf>
    <xf numFmtId="0" fontId="62" fillId="55" borderId="0" xfId="349" applyFont="1" applyFill="1" applyBorder="1" applyAlignment="1" applyProtection="1">
      <alignment horizontal="center"/>
    </xf>
    <xf numFmtId="0" fontId="22" fillId="55" borderId="0" xfId="349" applyFont="1" applyFill="1" applyBorder="1" applyProtection="1"/>
    <xf numFmtId="0" fontId="1" fillId="55" borderId="0" xfId="339" applyFont="1" applyFill="1"/>
    <xf numFmtId="0" fontId="22" fillId="55" borderId="10" xfId="349" applyFont="1" applyFill="1" applyBorder="1" applyAlignment="1" applyProtection="1">
      <alignment horizontal="center" vertical="center"/>
    </xf>
    <xf numFmtId="0" fontId="22" fillId="55" borderId="10" xfId="349" applyFont="1" applyFill="1" applyBorder="1" applyAlignment="1" applyProtection="1">
      <alignment horizontal="left" vertical="center"/>
    </xf>
    <xf numFmtId="0" fontId="22" fillId="55" borderId="10" xfId="349" applyFont="1" applyFill="1" applyBorder="1" applyAlignment="1" applyProtection="1">
      <alignment vertical="center"/>
    </xf>
    <xf numFmtId="0" fontId="1" fillId="55" borderId="0" xfId="327" applyFont="1" applyFill="1" applyAlignment="1">
      <alignment wrapText="1"/>
    </xf>
    <xf numFmtId="0" fontId="1" fillId="55" borderId="0" xfId="343" applyFont="1" applyFill="1" applyBorder="1" applyAlignment="1">
      <alignment horizontal="center"/>
    </xf>
    <xf numFmtId="0" fontId="24" fillId="55" borderId="0" xfId="339" applyFont="1" applyFill="1" applyBorder="1"/>
    <xf numFmtId="0" fontId="24" fillId="55" borderId="0" xfId="339" applyFont="1" applyFill="1" applyBorder="1" applyAlignment="1"/>
    <xf numFmtId="0" fontId="51" fillId="55" borderId="0" xfId="270" applyFont="1" applyFill="1" applyAlignment="1" applyProtection="1"/>
    <xf numFmtId="0" fontId="51" fillId="55" borderId="0" xfId="270" applyFont="1" applyFill="1" applyBorder="1" applyAlignment="1" applyProtection="1">
      <alignment horizontal="right"/>
    </xf>
    <xf numFmtId="0" fontId="51" fillId="55" borderId="0" xfId="270" quotePrefix="1" applyFont="1" applyFill="1" applyBorder="1" applyAlignment="1" applyProtection="1">
      <alignment horizontal="right"/>
    </xf>
    <xf numFmtId="0" fontId="23" fillId="55" borderId="0" xfId="273" applyFont="1" applyFill="1" applyBorder="1" applyAlignment="1" applyProtection="1">
      <alignment horizontal="right"/>
    </xf>
    <xf numFmtId="0" fontId="63" fillId="56" borderId="10" xfId="0" applyFont="1" applyFill="1" applyBorder="1" applyAlignment="1">
      <alignment vertical="center"/>
    </xf>
    <xf numFmtId="0" fontId="63" fillId="56" borderId="10" xfId="0" applyFont="1" applyFill="1" applyBorder="1" applyAlignment="1">
      <alignment horizontal="center" vertical="center" wrapText="1"/>
    </xf>
    <xf numFmtId="3" fontId="64" fillId="55" borderId="11" xfId="0" applyNumberFormat="1" applyFont="1" applyFill="1" applyBorder="1" applyAlignment="1">
      <alignment horizontal="center"/>
    </xf>
    <xf numFmtId="0" fontId="22" fillId="55" borderId="0" xfId="349" applyFont="1" applyFill="1" applyBorder="1" applyAlignment="1" applyProtection="1">
      <alignment horizontal="center" vertical="center"/>
    </xf>
    <xf numFmtId="0" fontId="22" fillId="55" borderId="0" xfId="339" applyFont="1" applyFill="1" applyBorder="1" applyAlignment="1">
      <alignment horizontal="center"/>
    </xf>
    <xf numFmtId="0" fontId="64" fillId="55" borderId="0" xfId="0" applyFont="1" applyFill="1"/>
    <xf numFmtId="3" fontId="63" fillId="55" borderId="12" xfId="0" quotePrefix="1" applyNumberFormat="1" applyFont="1" applyFill="1" applyBorder="1" applyAlignment="1">
      <alignment horizontal="center" vertical="center" wrapText="1"/>
    </xf>
    <xf numFmtId="3" fontId="63" fillId="55" borderId="13" xfId="0" quotePrefix="1" applyNumberFormat="1" applyFont="1" applyFill="1" applyBorder="1" applyAlignment="1">
      <alignment horizontal="center" vertical="center" wrapText="1"/>
    </xf>
    <xf numFmtId="175" fontId="63" fillId="55" borderId="13" xfId="0" applyNumberFormat="1" applyFont="1" applyFill="1" applyBorder="1" applyAlignment="1">
      <alignment horizontal="center" vertical="center" wrapText="1"/>
    </xf>
    <xf numFmtId="3" fontId="63" fillId="55" borderId="13" xfId="0" applyNumberFormat="1" applyFont="1" applyFill="1" applyBorder="1" applyAlignment="1">
      <alignment horizontal="center" vertical="center" wrapText="1"/>
    </xf>
    <xf numFmtId="175" fontId="63" fillId="55" borderId="14" xfId="0" applyNumberFormat="1" applyFont="1" applyFill="1" applyBorder="1" applyAlignment="1">
      <alignment horizontal="center" vertical="center" wrapText="1"/>
    </xf>
    <xf numFmtId="3" fontId="64" fillId="55" borderId="12" xfId="0" applyNumberFormat="1" applyFont="1" applyFill="1" applyBorder="1"/>
    <xf numFmtId="3" fontId="64" fillId="55" borderId="13" xfId="0" applyNumberFormat="1" applyFont="1" applyFill="1" applyBorder="1"/>
    <xf numFmtId="175" fontId="64" fillId="55" borderId="14" xfId="0" applyNumberFormat="1" applyFont="1" applyFill="1" applyBorder="1" applyAlignment="1">
      <alignment horizontal="right"/>
    </xf>
    <xf numFmtId="3" fontId="64" fillId="55" borderId="0" xfId="0" applyNumberFormat="1" applyFont="1" applyFill="1"/>
    <xf numFmtId="3" fontId="64" fillId="55" borderId="15" xfId="0" applyNumberFormat="1" applyFont="1" applyFill="1" applyBorder="1"/>
    <xf numFmtId="3" fontId="64" fillId="55" borderId="0" xfId="0" applyNumberFormat="1" applyFont="1" applyFill="1" applyBorder="1"/>
    <xf numFmtId="175" fontId="64" fillId="55" borderId="16" xfId="0" applyNumberFormat="1" applyFont="1" applyFill="1" applyBorder="1" applyAlignment="1">
      <alignment horizontal="right"/>
    </xf>
    <xf numFmtId="0" fontId="51" fillId="55" borderId="0" xfId="270" applyFont="1" applyFill="1"/>
    <xf numFmtId="175" fontId="1" fillId="55" borderId="0" xfId="339" applyNumberFormat="1" applyFont="1" applyFill="1" applyBorder="1"/>
    <xf numFmtId="0" fontId="1" fillId="55" borderId="0" xfId="339" applyFont="1" applyFill="1" applyBorder="1" applyAlignment="1"/>
    <xf numFmtId="0" fontId="24" fillId="55" borderId="0" xfId="339" applyFont="1" applyFill="1"/>
    <xf numFmtId="0" fontId="25" fillId="55" borderId="0" xfId="339" applyFont="1" applyFill="1"/>
    <xf numFmtId="3" fontId="1" fillId="55" borderId="0" xfId="339" applyNumberFormat="1" applyFont="1" applyFill="1" applyBorder="1"/>
    <xf numFmtId="3" fontId="1" fillId="55" borderId="0" xfId="339" applyNumberFormat="1" applyFont="1" applyFill="1"/>
    <xf numFmtId="179" fontId="1" fillId="55" borderId="0" xfId="339" applyNumberFormat="1" applyFont="1" applyFill="1"/>
    <xf numFmtId="178" fontId="1" fillId="55" borderId="0" xfId="339" applyNumberFormat="1" applyFont="1" applyFill="1"/>
    <xf numFmtId="3" fontId="65" fillId="0" borderId="0" xfId="0" applyNumberFormat="1" applyFont="1"/>
    <xf numFmtId="0" fontId="66" fillId="55" borderId="0" xfId="0" applyFont="1" applyFill="1"/>
    <xf numFmtId="14" fontId="64" fillId="55" borderId="11" xfId="0" applyNumberFormat="1" applyFont="1" applyFill="1" applyBorder="1" applyAlignment="1">
      <alignment horizontal="left"/>
    </xf>
    <xf numFmtId="0" fontId="64" fillId="55" borderId="0" xfId="0" applyFont="1" applyFill="1" applyAlignment="1">
      <alignment horizontal="center"/>
    </xf>
    <xf numFmtId="0" fontId="63" fillId="55" borderId="10" xfId="0" applyFont="1" applyFill="1" applyBorder="1" applyAlignment="1">
      <alignment vertical="center"/>
    </xf>
    <xf numFmtId="0" fontId="63" fillId="55" borderId="10" xfId="0" applyFont="1" applyFill="1" applyBorder="1" applyAlignment="1">
      <alignment horizontal="center" vertical="center"/>
    </xf>
    <xf numFmtId="0" fontId="67" fillId="55" borderId="0" xfId="0" applyFont="1" applyFill="1" applyAlignment="1">
      <alignment horizontal="center" vertical="center" readingOrder="1"/>
    </xf>
    <xf numFmtId="0" fontId="1" fillId="55" borderId="15" xfId="339" applyFont="1" applyFill="1" applyBorder="1"/>
    <xf numFmtId="3" fontId="63" fillId="55" borderId="17" xfId="0" applyNumberFormat="1" applyFont="1" applyFill="1" applyBorder="1"/>
    <xf numFmtId="3" fontId="63" fillId="55" borderId="10" xfId="0" applyNumberFormat="1" applyFont="1" applyFill="1" applyBorder="1"/>
    <xf numFmtId="175" fontId="63" fillId="55" borderId="18" xfId="0" applyNumberFormat="1" applyFont="1" applyFill="1" applyBorder="1" applyAlignment="1">
      <alignment horizontal="right"/>
    </xf>
    <xf numFmtId="3" fontId="63" fillId="55" borderId="12" xfId="0" applyNumberFormat="1" applyFont="1" applyFill="1" applyBorder="1"/>
    <xf numFmtId="3" fontId="63" fillId="55" borderId="13" xfId="0" applyNumberFormat="1" applyFont="1" applyFill="1" applyBorder="1"/>
    <xf numFmtId="175" fontId="63" fillId="55" borderId="14" xfId="0" applyNumberFormat="1" applyFont="1" applyFill="1" applyBorder="1" applyAlignment="1">
      <alignment horizontal="right"/>
    </xf>
    <xf numFmtId="0" fontId="64" fillId="55" borderId="13" xfId="0" applyFont="1" applyFill="1" applyBorder="1"/>
    <xf numFmtId="0" fontId="64" fillId="55" borderId="0" xfId="0" applyFont="1" applyFill="1" applyBorder="1"/>
    <xf numFmtId="0" fontId="68" fillId="55" borderId="0" xfId="270" applyFont="1" applyFill="1"/>
    <xf numFmtId="0" fontId="28" fillId="55" borderId="13" xfId="339" applyFont="1" applyFill="1" applyBorder="1" applyAlignment="1">
      <alignment horizontal="center" vertical="center" wrapText="1"/>
    </xf>
    <xf numFmtId="0" fontId="28" fillId="55" borderId="11" xfId="339" applyFont="1" applyFill="1" applyBorder="1" applyAlignment="1">
      <alignment horizontal="center" vertical="center" wrapText="1"/>
    </xf>
    <xf numFmtId="3" fontId="1" fillId="55" borderId="0" xfId="339" applyNumberFormat="1" applyFont="1" applyFill="1" applyBorder="1" applyAlignment="1">
      <alignment horizontal="center"/>
    </xf>
    <xf numFmtId="0" fontId="1" fillId="55" borderId="0" xfId="339" applyFont="1" applyFill="1" applyBorder="1" applyAlignment="1">
      <alignment horizontal="center"/>
    </xf>
    <xf numFmtId="3" fontId="1" fillId="55" borderId="0" xfId="343" applyNumberFormat="1" applyFont="1" applyFill="1" applyBorder="1" applyAlignment="1">
      <alignment horizontal="center"/>
    </xf>
    <xf numFmtId="3" fontId="1" fillId="55" borderId="11" xfId="339" applyNumberFormat="1" applyFont="1" applyFill="1" applyBorder="1" applyAlignment="1">
      <alignment horizontal="center"/>
    </xf>
    <xf numFmtId="0" fontId="0" fillId="55" borderId="0" xfId="0" applyFill="1"/>
    <xf numFmtId="0" fontId="69" fillId="55" borderId="0" xfId="0" applyFont="1" applyFill="1"/>
    <xf numFmtId="0" fontId="69" fillId="55" borderId="0" xfId="335" applyFont="1" applyFill="1"/>
    <xf numFmtId="0" fontId="0" fillId="55" borderId="0" xfId="0" applyFill="1" applyAlignment="1">
      <alignment horizontal="center" vertical="center"/>
    </xf>
    <xf numFmtId="0" fontId="70" fillId="55" borderId="0" xfId="335" applyFont="1" applyFill="1" applyAlignment="1">
      <alignment vertical="top"/>
    </xf>
    <xf numFmtId="0" fontId="71" fillId="55" borderId="0" xfId="335" applyFont="1" applyFill="1" applyAlignment="1">
      <alignment horizontal="left" vertical="top"/>
    </xf>
    <xf numFmtId="17" fontId="72" fillId="55" borderId="0" xfId="335" quotePrefix="1" applyNumberFormat="1" applyFont="1" applyFill="1" applyAlignment="1">
      <alignment vertical="center"/>
    </xf>
    <xf numFmtId="0" fontId="72" fillId="55" borderId="0" xfId="335" applyFont="1" applyFill="1" applyAlignment="1">
      <alignment vertical="center"/>
    </xf>
    <xf numFmtId="0" fontId="73" fillId="55" borderId="0" xfId="335" applyFont="1" applyFill="1" applyAlignment="1">
      <alignment horizontal="left" vertical="center"/>
    </xf>
    <xf numFmtId="3" fontId="1" fillId="55" borderId="15" xfId="339" applyNumberFormat="1" applyFont="1" applyFill="1" applyBorder="1" applyAlignment="1">
      <alignment horizontal="center"/>
    </xf>
    <xf numFmtId="174" fontId="1" fillId="55" borderId="0" xfId="339" applyNumberFormat="1" applyFont="1" applyFill="1" applyBorder="1" applyAlignment="1">
      <alignment horizontal="center"/>
    </xf>
    <xf numFmtId="174" fontId="1" fillId="55" borderId="16" xfId="339" applyNumberFormat="1" applyFont="1" applyFill="1" applyBorder="1" applyAlignment="1">
      <alignment horizontal="center"/>
    </xf>
    <xf numFmtId="0" fontId="22" fillId="55" borderId="17" xfId="339" applyFont="1" applyFill="1" applyBorder="1" applyAlignment="1">
      <alignment horizontal="center"/>
    </xf>
    <xf numFmtId="0" fontId="22" fillId="55" borderId="10" xfId="339" applyFont="1" applyFill="1" applyBorder="1" applyAlignment="1">
      <alignment horizontal="center"/>
    </xf>
    <xf numFmtId="0" fontId="22" fillId="55" borderId="18" xfId="339" applyFont="1" applyFill="1" applyBorder="1" applyAlignment="1">
      <alignment horizontal="center"/>
    </xf>
    <xf numFmtId="3" fontId="1" fillId="55" borderId="0" xfId="287" applyNumberFormat="1" applyFont="1" applyFill="1" applyBorder="1" applyAlignment="1">
      <alignment horizontal="center" vertical="center"/>
    </xf>
    <xf numFmtId="3" fontId="1" fillId="55" borderId="35" xfId="287" applyNumberFormat="1" applyFont="1" applyFill="1" applyBorder="1" applyAlignment="1">
      <alignment horizontal="center" vertical="center" wrapText="1"/>
    </xf>
    <xf numFmtId="175" fontId="1" fillId="55" borderId="0" xfId="287" applyNumberFormat="1" applyFont="1" applyFill="1" applyBorder="1" applyAlignment="1">
      <alignment horizontal="center" vertical="center" wrapText="1"/>
    </xf>
    <xf numFmtId="175" fontId="1" fillId="55" borderId="0" xfId="339" applyNumberFormat="1" applyFont="1" applyFill="1" applyBorder="1" applyAlignment="1">
      <alignment horizontal="center"/>
    </xf>
    <xf numFmtId="0" fontId="1" fillId="55" borderId="0" xfId="327" applyFont="1" applyFill="1" applyBorder="1"/>
    <xf numFmtId="0" fontId="63" fillId="55" borderId="10" xfId="0" applyFont="1" applyFill="1" applyBorder="1" applyAlignment="1">
      <alignment horizontal="center" vertical="center" wrapText="1"/>
    </xf>
    <xf numFmtId="175" fontId="1" fillId="55" borderId="0" xfId="287" applyNumberFormat="1" applyFont="1" applyFill="1" applyBorder="1" applyAlignment="1">
      <alignment horizontal="center" vertical="center"/>
    </xf>
    <xf numFmtId="180" fontId="64" fillId="55" borderId="0" xfId="0" applyNumberFormat="1" applyFont="1" applyFill="1" applyAlignment="1">
      <alignment horizontal="left"/>
    </xf>
    <xf numFmtId="10" fontId="1" fillId="55" borderId="0" xfId="359" applyNumberFormat="1" applyFont="1" applyFill="1"/>
    <xf numFmtId="3" fontId="63" fillId="0" borderId="13" xfId="0" applyNumberFormat="1" applyFont="1" applyFill="1" applyBorder="1"/>
    <xf numFmtId="14" fontId="64" fillId="55" borderId="37" xfId="0" applyNumberFormat="1" applyFont="1" applyFill="1" applyBorder="1" applyAlignment="1">
      <alignment horizontal="left"/>
    </xf>
    <xf numFmtId="3" fontId="64" fillId="55" borderId="37" xfId="0" applyNumberFormat="1" applyFont="1" applyFill="1" applyBorder="1" applyAlignment="1">
      <alignment horizontal="center"/>
    </xf>
    <xf numFmtId="14" fontId="64" fillId="55" borderId="38" xfId="0" applyNumberFormat="1" applyFont="1" applyFill="1" applyBorder="1" applyAlignment="1">
      <alignment horizontal="left"/>
    </xf>
    <xf numFmtId="3" fontId="64" fillId="55" borderId="38" xfId="0" applyNumberFormat="1" applyFont="1" applyFill="1" applyBorder="1" applyAlignment="1">
      <alignment horizontal="center"/>
    </xf>
    <xf numFmtId="180" fontId="64" fillId="55" borderId="39" xfId="0" applyNumberFormat="1" applyFont="1" applyFill="1" applyBorder="1" applyAlignment="1">
      <alignment horizontal="left"/>
    </xf>
    <xf numFmtId="180" fontId="64" fillId="55" borderId="37" xfId="0" applyNumberFormat="1" applyFont="1" applyFill="1" applyBorder="1" applyAlignment="1">
      <alignment horizontal="left"/>
    </xf>
    <xf numFmtId="0" fontId="1" fillId="55" borderId="40" xfId="339" applyFont="1" applyFill="1" applyBorder="1"/>
    <xf numFmtId="0" fontId="1" fillId="55" borderId="38" xfId="339" applyFont="1" applyFill="1" applyBorder="1"/>
    <xf numFmtId="0" fontId="26" fillId="55" borderId="0" xfId="0" applyFont="1" applyFill="1"/>
    <xf numFmtId="0" fontId="1" fillId="55" borderId="11" xfId="339" applyFont="1" applyFill="1" applyBorder="1" applyAlignment="1">
      <alignment horizontal="center"/>
    </xf>
    <xf numFmtId="0" fontId="63" fillId="55" borderId="0" xfId="335" applyFont="1" applyFill="1" applyAlignment="1">
      <alignment horizontal="center"/>
    </xf>
    <xf numFmtId="0" fontId="22" fillId="55" borderId="0" xfId="339" applyFont="1" applyFill="1" applyBorder="1" applyAlignment="1">
      <alignment horizontal="center"/>
    </xf>
    <xf numFmtId="0" fontId="24" fillId="55" borderId="0" xfId="339" applyFont="1" applyFill="1" applyBorder="1" applyAlignment="1">
      <alignment vertical="center" wrapText="1"/>
    </xf>
    <xf numFmtId="0" fontId="22" fillId="55" borderId="35" xfId="339" applyFont="1" applyFill="1" applyBorder="1" applyAlignment="1">
      <alignment horizontal="center" vertical="center" wrapText="1"/>
    </xf>
    <xf numFmtId="0" fontId="22" fillId="55" borderId="34" xfId="339" applyFont="1" applyFill="1" applyBorder="1" applyAlignment="1">
      <alignment horizontal="center" vertical="center" wrapText="1"/>
    </xf>
    <xf numFmtId="17" fontId="74" fillId="55" borderId="0" xfId="335" applyNumberFormat="1" applyFont="1" applyFill="1" applyAlignment="1">
      <alignment vertical="center"/>
    </xf>
    <xf numFmtId="0" fontId="0" fillId="55" borderId="0" xfId="0" applyFont="1" applyFill="1"/>
    <xf numFmtId="0" fontId="75" fillId="55" borderId="0" xfId="335" applyFont="1" applyFill="1" applyAlignment="1">
      <alignment horizontal="center"/>
    </xf>
    <xf numFmtId="0" fontId="69" fillId="55" borderId="0" xfId="335" applyFont="1" applyFill="1" applyAlignment="1">
      <alignment horizontal="center"/>
    </xf>
    <xf numFmtId="0" fontId="75" fillId="55" borderId="0" xfId="335" applyFont="1" applyFill="1" applyAlignment="1"/>
    <xf numFmtId="0" fontId="69" fillId="55" borderId="0" xfId="335" applyFont="1" applyFill="1" applyAlignment="1"/>
    <xf numFmtId="0" fontId="29" fillId="55" borderId="0" xfId="270" applyFont="1" applyFill="1" applyAlignment="1">
      <alignment vertical="center"/>
    </xf>
    <xf numFmtId="0" fontId="29" fillId="55" borderId="0" xfId="270" applyFont="1" applyFill="1" applyAlignment="1">
      <alignment horizontal="center" vertical="center"/>
    </xf>
    <xf numFmtId="0" fontId="75" fillId="55" borderId="0" xfId="335" applyFont="1" applyFill="1" applyAlignment="1">
      <alignment vertical="center"/>
    </xf>
    <xf numFmtId="0" fontId="63" fillId="55" borderId="0" xfId="0" applyFont="1" applyFill="1" applyBorder="1" applyAlignment="1">
      <alignment horizontal="center"/>
    </xf>
    <xf numFmtId="175" fontId="63" fillId="55" borderId="0" xfId="0" applyNumberFormat="1" applyFont="1" applyFill="1" applyBorder="1" applyAlignment="1">
      <alignment horizontal="center" vertical="center" wrapText="1"/>
    </xf>
    <xf numFmtId="175" fontId="64" fillId="55" borderId="0" xfId="0" applyNumberFormat="1" applyFont="1" applyFill="1" applyBorder="1" applyAlignment="1">
      <alignment horizontal="right"/>
    </xf>
    <xf numFmtId="175" fontId="63" fillId="55" borderId="0" xfId="0" applyNumberFormat="1" applyFont="1" applyFill="1" applyBorder="1" applyAlignment="1">
      <alignment horizontal="right"/>
    </xf>
    <xf numFmtId="0" fontId="66" fillId="55" borderId="0" xfId="0" applyFont="1" applyFill="1" applyBorder="1" applyAlignment="1">
      <alignment horizontal="left"/>
    </xf>
    <xf numFmtId="0" fontId="24" fillId="55" borderId="0" xfId="0" applyFont="1" applyFill="1" applyBorder="1" applyAlignment="1">
      <alignment horizontal="left" vertical="center" wrapText="1"/>
    </xf>
    <xf numFmtId="0" fontId="63" fillId="56" borderId="0" xfId="0" applyFont="1" applyFill="1" applyBorder="1" applyAlignment="1">
      <alignment horizontal="center" vertical="center" wrapText="1"/>
    </xf>
    <xf numFmtId="3" fontId="64" fillId="55" borderId="0" xfId="0" applyNumberFormat="1" applyFont="1" applyFill="1" applyBorder="1" applyAlignment="1">
      <alignment horizontal="center"/>
    </xf>
    <xf numFmtId="0" fontId="28" fillId="55" borderId="0" xfId="339" applyFont="1" applyFill="1" applyBorder="1" applyAlignment="1">
      <alignment horizontal="center" vertical="center" wrapText="1"/>
    </xf>
    <xf numFmtId="0" fontId="1" fillId="55" borderId="0" xfId="339" applyFont="1" applyFill="1" applyBorder="1" applyAlignment="1">
      <alignment wrapText="1"/>
    </xf>
    <xf numFmtId="3" fontId="1" fillId="55" borderId="0" xfId="339" applyNumberFormat="1" applyFont="1" applyFill="1" applyBorder="1" applyAlignment="1">
      <alignment wrapText="1"/>
    </xf>
    <xf numFmtId="0" fontId="1" fillId="55" borderId="0" xfId="339" applyFont="1" applyFill="1" applyAlignment="1">
      <alignment wrapText="1"/>
    </xf>
    <xf numFmtId="0" fontId="1" fillId="55" borderId="35" xfId="339" applyFont="1" applyFill="1" applyBorder="1" applyAlignment="1">
      <alignment horizontal="center" wrapText="1"/>
    </xf>
    <xf numFmtId="3" fontId="1" fillId="55" borderId="35" xfId="339" applyNumberFormat="1" applyFont="1" applyFill="1" applyBorder="1" applyAlignment="1">
      <alignment horizontal="center" wrapText="1"/>
    </xf>
    <xf numFmtId="0" fontId="1" fillId="55" borderId="0" xfId="339" applyFont="1" applyFill="1" applyBorder="1" applyAlignment="1">
      <alignment horizontal="center" wrapText="1"/>
    </xf>
    <xf numFmtId="3" fontId="1" fillId="55" borderId="0" xfId="339" applyNumberFormat="1" applyFont="1" applyFill="1" applyBorder="1" applyAlignment="1">
      <alignment horizontal="center" wrapText="1"/>
    </xf>
    <xf numFmtId="0" fontId="1" fillId="55" borderId="11" xfId="339" applyFont="1" applyFill="1" applyBorder="1" applyAlignment="1">
      <alignment horizontal="center" wrapText="1"/>
    </xf>
    <xf numFmtId="3" fontId="1" fillId="55" borderId="11" xfId="339" applyNumberFormat="1" applyFont="1" applyFill="1" applyBorder="1" applyAlignment="1">
      <alignment horizontal="center" wrapText="1"/>
    </xf>
    <xf numFmtId="0" fontId="75" fillId="55" borderId="0" xfId="335" applyFont="1" applyFill="1" applyAlignment="1">
      <alignment horizontal="center"/>
    </xf>
    <xf numFmtId="0" fontId="63" fillId="55" borderId="17" xfId="0" applyFont="1" applyFill="1" applyBorder="1" applyAlignment="1"/>
    <xf numFmtId="0" fontId="63" fillId="55" borderId="18" xfId="0" applyFont="1" applyFill="1" applyBorder="1" applyAlignment="1"/>
    <xf numFmtId="0" fontId="63" fillId="55" borderId="17" xfId="0" applyFont="1" applyFill="1" applyBorder="1" applyAlignment="1">
      <alignment horizontal="left" vertical="center"/>
    </xf>
    <xf numFmtId="0" fontId="63" fillId="55" borderId="18" xfId="0" applyFont="1" applyFill="1" applyBorder="1" applyAlignment="1">
      <alignment horizontal="left" vertical="center"/>
    </xf>
    <xf numFmtId="0" fontId="1" fillId="0" borderId="0" xfId="339" applyFont="1" applyFill="1"/>
    <xf numFmtId="3" fontId="1" fillId="0" borderId="0" xfId="339" applyNumberFormat="1" applyFont="1" applyFill="1"/>
    <xf numFmtId="17" fontId="1" fillId="0" borderId="0" xfId="339" applyNumberFormat="1" applyFont="1" applyFill="1"/>
    <xf numFmtId="181" fontId="1" fillId="55" borderId="0" xfId="359" applyNumberFormat="1" applyFont="1" applyFill="1"/>
    <xf numFmtId="0" fontId="24" fillId="55" borderId="0" xfId="339" applyNumberFormat="1" applyFont="1" applyFill="1" applyBorder="1" applyAlignment="1"/>
    <xf numFmtId="0" fontId="69" fillId="55" borderId="0" xfId="335" applyFont="1" applyFill="1" applyAlignment="1">
      <alignment wrapText="1"/>
    </xf>
    <xf numFmtId="17" fontId="69" fillId="55" borderId="0" xfId="335" quotePrefix="1" applyNumberFormat="1" applyFont="1" applyFill="1" applyAlignment="1">
      <alignment horizontal="center"/>
    </xf>
    <xf numFmtId="175" fontId="1" fillId="55" borderId="11" xfId="339" applyNumberFormat="1" applyFont="1" applyFill="1" applyBorder="1" applyAlignment="1">
      <alignment horizontal="center"/>
    </xf>
    <xf numFmtId="0" fontId="22" fillId="55" borderId="12" xfId="339" applyFont="1" applyFill="1" applyBorder="1"/>
    <xf numFmtId="0" fontId="22" fillId="55" borderId="19" xfId="339" applyFont="1" applyFill="1" applyBorder="1"/>
    <xf numFmtId="3" fontId="22" fillId="55" borderId="12" xfId="339" applyNumberFormat="1" applyFont="1" applyFill="1" applyBorder="1" applyAlignment="1">
      <alignment horizontal="center"/>
    </xf>
    <xf numFmtId="3" fontId="22" fillId="55" borderId="13" xfId="339" applyNumberFormat="1" applyFont="1" applyFill="1" applyBorder="1" applyAlignment="1">
      <alignment horizontal="center"/>
    </xf>
    <xf numFmtId="177" fontId="22" fillId="55" borderId="13" xfId="339" applyNumberFormat="1" applyFont="1" applyFill="1" applyBorder="1" applyAlignment="1">
      <alignment horizontal="center"/>
    </xf>
    <xf numFmtId="174" fontId="22" fillId="55" borderId="14" xfId="339" applyNumberFormat="1" applyFont="1" applyFill="1" applyBorder="1" applyAlignment="1">
      <alignment horizontal="center"/>
    </xf>
    <xf numFmtId="174" fontId="22" fillId="55" borderId="13" xfId="339" applyNumberFormat="1" applyFont="1" applyFill="1" applyBorder="1" applyAlignment="1">
      <alignment horizontal="center"/>
    </xf>
    <xf numFmtId="3" fontId="22" fillId="55" borderId="19" xfId="339" applyNumberFormat="1" applyFont="1" applyFill="1" applyBorder="1" applyAlignment="1">
      <alignment horizontal="center"/>
    </xf>
    <xf numFmtId="3" fontId="22" fillId="55" borderId="11" xfId="339" applyNumberFormat="1" applyFont="1" applyFill="1" applyBorder="1" applyAlignment="1">
      <alignment horizontal="center"/>
    </xf>
    <xf numFmtId="177" fontId="22" fillId="55" borderId="11" xfId="339" applyNumberFormat="1" applyFont="1" applyFill="1" applyBorder="1" applyAlignment="1">
      <alignment horizontal="center"/>
    </xf>
    <xf numFmtId="174" fontId="22" fillId="55" borderId="20" xfId="339" applyNumberFormat="1" applyFont="1" applyFill="1" applyBorder="1" applyAlignment="1">
      <alignment horizontal="center"/>
    </xf>
    <xf numFmtId="174" fontId="22" fillId="55" borderId="11" xfId="339" applyNumberFormat="1" applyFont="1" applyFill="1" applyBorder="1" applyAlignment="1">
      <alignment horizontal="center"/>
    </xf>
    <xf numFmtId="0" fontId="22" fillId="55" borderId="0" xfId="339" applyFont="1" applyFill="1" applyBorder="1" applyAlignment="1">
      <alignment horizontal="center" vertical="center"/>
    </xf>
    <xf numFmtId="0" fontId="64" fillId="55" borderId="14" xfId="0" applyFont="1" applyFill="1" applyBorder="1"/>
    <xf numFmtId="0" fontId="64" fillId="55" borderId="16" xfId="0" applyFont="1" applyFill="1" applyBorder="1"/>
    <xf numFmtId="0" fontId="22" fillId="55" borderId="0" xfId="339" applyFont="1" applyFill="1" applyBorder="1" applyAlignment="1"/>
    <xf numFmtId="182" fontId="1" fillId="55" borderId="0" xfId="339" applyNumberFormat="1" applyFont="1" applyFill="1"/>
    <xf numFmtId="0" fontId="24" fillId="55" borderId="0" xfId="343" applyFont="1" applyFill="1" applyBorder="1" applyAlignment="1">
      <alignment vertical="center" wrapText="1"/>
    </xf>
    <xf numFmtId="0" fontId="76" fillId="55" borderId="0" xfId="0" quotePrefix="1" applyFont="1" applyFill="1" applyAlignment="1">
      <alignment horizontal="center"/>
    </xf>
    <xf numFmtId="183" fontId="1" fillId="55" borderId="0" xfId="339" applyNumberFormat="1" applyFont="1" applyFill="1"/>
    <xf numFmtId="0" fontId="22" fillId="55" borderId="0" xfId="339" applyFont="1" applyFill="1" applyBorder="1" applyAlignment="1">
      <alignment horizontal="center"/>
    </xf>
    <xf numFmtId="9" fontId="1" fillId="55" borderId="0" xfId="359" applyFont="1" applyFill="1"/>
    <xf numFmtId="0" fontId="77" fillId="55" borderId="0" xfId="339" applyFont="1" applyFill="1"/>
    <xf numFmtId="3" fontId="78" fillId="55" borderId="0" xfId="339" applyNumberFormat="1" applyFont="1" applyFill="1"/>
    <xf numFmtId="0" fontId="24" fillId="55" borderId="13" xfId="343" applyFont="1" applyFill="1" applyBorder="1" applyAlignment="1">
      <alignment horizontal="left" vertical="center" wrapText="1"/>
    </xf>
    <xf numFmtId="0" fontId="24" fillId="55" borderId="13" xfId="339" applyFont="1" applyFill="1" applyBorder="1"/>
    <xf numFmtId="3" fontId="64" fillId="55" borderId="39" xfId="0" applyNumberFormat="1" applyFont="1" applyFill="1" applyBorder="1" applyAlignment="1">
      <alignment horizontal="center"/>
    </xf>
    <xf numFmtId="3" fontId="64" fillId="55" borderId="0" xfId="0" applyNumberFormat="1" applyFont="1" applyFill="1" applyAlignment="1">
      <alignment horizontal="center"/>
    </xf>
    <xf numFmtId="0" fontId="79" fillId="55" borderId="0" xfId="0" applyFont="1" applyFill="1"/>
    <xf numFmtId="181" fontId="79" fillId="55" borderId="0" xfId="359" applyNumberFormat="1" applyFont="1" applyFill="1"/>
    <xf numFmtId="0" fontId="80" fillId="55" borderId="0" xfId="270" applyFont="1" applyFill="1"/>
    <xf numFmtId="0" fontId="79" fillId="55" borderId="0" xfId="339" applyFont="1" applyFill="1"/>
    <xf numFmtId="9" fontId="79" fillId="55" borderId="0" xfId="359" applyFont="1" applyFill="1"/>
    <xf numFmtId="178" fontId="79" fillId="55" borderId="0" xfId="339" applyNumberFormat="1" applyFont="1" applyFill="1"/>
    <xf numFmtId="0" fontId="22" fillId="55" borderId="0" xfId="339" applyFont="1" applyFill="1" applyBorder="1" applyAlignment="1">
      <alignment horizontal="center" vertical="center"/>
    </xf>
    <xf numFmtId="0" fontId="22" fillId="55" borderId="0" xfId="339" applyFont="1" applyFill="1" applyBorder="1" applyAlignment="1">
      <alignment horizontal="center"/>
    </xf>
    <xf numFmtId="0" fontId="64" fillId="55" borderId="21" xfId="0" applyFont="1" applyFill="1" applyBorder="1" applyAlignment="1">
      <alignment horizontal="left" vertical="center" wrapText="1"/>
    </xf>
    <xf numFmtId="184" fontId="1" fillId="55" borderId="0" xfId="283" applyNumberFormat="1" applyFont="1" applyFill="1"/>
    <xf numFmtId="175" fontId="1" fillId="55" borderId="40" xfId="328" applyNumberFormat="1" applyFont="1" applyFill="1" applyBorder="1" applyAlignment="1">
      <alignment horizontal="center" vertical="center" wrapText="1"/>
    </xf>
    <xf numFmtId="175" fontId="1" fillId="55" borderId="38" xfId="328" applyNumberFormat="1" applyFont="1" applyFill="1" applyBorder="1" applyAlignment="1">
      <alignment horizontal="center" vertical="center" wrapText="1"/>
    </xf>
    <xf numFmtId="175" fontId="1" fillId="0" borderId="38" xfId="328" applyNumberFormat="1" applyFont="1" applyFill="1" applyBorder="1" applyAlignment="1">
      <alignment horizontal="center" vertical="center" wrapText="1"/>
    </xf>
    <xf numFmtId="175" fontId="1" fillId="55" borderId="0" xfId="328" applyNumberFormat="1" applyFont="1" applyFill="1" applyBorder="1" applyAlignment="1">
      <alignment horizontal="center" vertical="center" wrapText="1"/>
    </xf>
    <xf numFmtId="175" fontId="22" fillId="55" borderId="36" xfId="328" applyNumberFormat="1" applyFont="1" applyFill="1" applyBorder="1" applyAlignment="1">
      <alignment horizontal="center" vertical="center" wrapText="1"/>
    </xf>
    <xf numFmtId="175" fontId="22" fillId="0" borderId="36" xfId="328" applyNumberFormat="1" applyFont="1" applyFill="1" applyBorder="1" applyAlignment="1">
      <alignment horizontal="center" vertical="center" wrapText="1"/>
    </xf>
    <xf numFmtId="175" fontId="22" fillId="55" borderId="34" xfId="328" applyNumberFormat="1" applyFont="1" applyFill="1" applyBorder="1" applyAlignment="1">
      <alignment horizontal="center" vertical="center" wrapText="1"/>
    </xf>
    <xf numFmtId="17" fontId="1" fillId="55" borderId="0" xfId="339" applyNumberFormat="1" applyFont="1" applyFill="1"/>
    <xf numFmtId="0" fontId="64" fillId="55" borderId="21" xfId="0" applyFont="1" applyFill="1" applyBorder="1" applyAlignment="1">
      <alignment horizontal="left" vertical="center"/>
    </xf>
    <xf numFmtId="3" fontId="64" fillId="55" borderId="0" xfId="0" applyNumberFormat="1" applyFont="1" applyFill="1" applyBorder="1" applyAlignment="1">
      <alignment horizontal="right" vertical="center"/>
    </xf>
    <xf numFmtId="175" fontId="64" fillId="55" borderId="16" xfId="0" applyNumberFormat="1" applyFont="1" applyFill="1" applyBorder="1" applyAlignment="1">
      <alignment horizontal="right" vertical="center"/>
    </xf>
    <xf numFmtId="181" fontId="64" fillId="55" borderId="0" xfId="359" applyNumberFormat="1" applyFont="1" applyFill="1"/>
    <xf numFmtId="175" fontId="79" fillId="55" borderId="0" xfId="339" applyNumberFormat="1" applyFont="1" applyFill="1"/>
    <xf numFmtId="0" fontId="22" fillId="55" borderId="0" xfId="339" applyFont="1" applyFill="1" applyBorder="1" applyAlignment="1">
      <alignment horizontal="center" vertical="center"/>
    </xf>
    <xf numFmtId="0" fontId="1" fillId="55" borderId="0" xfId="339" applyFont="1" applyFill="1" applyBorder="1" applyAlignment="1">
      <alignment horizontal="left" vertical="top" wrapText="1"/>
    </xf>
    <xf numFmtId="0" fontId="22" fillId="55" borderId="0" xfId="339" applyFont="1" applyFill="1" applyBorder="1" applyAlignment="1">
      <alignment horizontal="center"/>
    </xf>
    <xf numFmtId="3" fontId="79" fillId="55" borderId="0" xfId="0" applyNumberFormat="1" applyFont="1" applyFill="1"/>
    <xf numFmtId="0" fontId="1" fillId="55" borderId="0" xfId="0" applyFont="1" applyFill="1"/>
    <xf numFmtId="0" fontId="77" fillId="55" borderId="0" xfId="0" applyFont="1" applyFill="1"/>
    <xf numFmtId="3" fontId="77" fillId="55" borderId="0" xfId="0" applyNumberFormat="1" applyFont="1" applyFill="1" applyAlignment="1">
      <alignment horizontal="center"/>
    </xf>
    <xf numFmtId="0" fontId="81" fillId="55" borderId="0" xfId="0" applyFont="1" applyFill="1" applyAlignment="1">
      <alignment horizontal="center" vertical="center" wrapText="1"/>
    </xf>
    <xf numFmtId="3" fontId="77" fillId="55" borderId="0" xfId="0" applyNumberFormat="1" applyFont="1" applyFill="1"/>
    <xf numFmtId="171" fontId="77" fillId="55" borderId="0" xfId="283" applyFont="1" applyFill="1"/>
    <xf numFmtId="181" fontId="77" fillId="55" borderId="0" xfId="359" applyNumberFormat="1" applyFont="1" applyFill="1"/>
    <xf numFmtId="0" fontId="25" fillId="55" borderId="0" xfId="339" applyFont="1" applyFill="1" applyAlignment="1"/>
    <xf numFmtId="0" fontId="24" fillId="55" borderId="0" xfId="339" applyFont="1" applyFill="1" applyAlignment="1"/>
    <xf numFmtId="0" fontId="1" fillId="55" borderId="16" xfId="339" applyFont="1" applyFill="1" applyBorder="1"/>
    <xf numFmtId="0" fontId="63" fillId="56" borderId="0" xfId="0" applyFont="1" applyFill="1" applyBorder="1" applyAlignment="1">
      <alignment horizontal="center"/>
    </xf>
    <xf numFmtId="0" fontId="63" fillId="56" borderId="22" xfId="0" applyFont="1" applyFill="1" applyBorder="1" applyAlignment="1">
      <alignment vertical="center"/>
    </xf>
    <xf numFmtId="0" fontId="63" fillId="56" borderId="19" xfId="0" applyFont="1" applyFill="1" applyBorder="1" applyAlignment="1">
      <alignment horizontal="center" vertical="center" wrapText="1"/>
    </xf>
    <xf numFmtId="0" fontId="63" fillId="56" borderId="11" xfId="0" applyFont="1" applyFill="1" applyBorder="1" applyAlignment="1">
      <alignment horizontal="center" vertical="center" wrapText="1"/>
    </xf>
    <xf numFmtId="0" fontId="63" fillId="56" borderId="20" xfId="0" applyFont="1" applyFill="1" applyBorder="1" applyAlignment="1">
      <alignment horizontal="center" vertical="center" wrapText="1"/>
    </xf>
    <xf numFmtId="180" fontId="64" fillId="55" borderId="41" xfId="0" applyNumberFormat="1" applyFont="1" applyFill="1" applyBorder="1" applyAlignment="1">
      <alignment horizontal="left"/>
    </xf>
    <xf numFmtId="3" fontId="64" fillId="55" borderId="42" xfId="0" applyNumberFormat="1" applyFont="1" applyFill="1" applyBorder="1" applyAlignment="1">
      <alignment horizontal="center"/>
    </xf>
    <xf numFmtId="3" fontId="64" fillId="55" borderId="43" xfId="0" applyNumberFormat="1" applyFont="1" applyFill="1" applyBorder="1" applyAlignment="1">
      <alignment horizontal="center"/>
    </xf>
    <xf numFmtId="180" fontId="64" fillId="55" borderId="23" xfId="0" applyNumberFormat="1" applyFont="1" applyFill="1" applyBorder="1" applyAlignment="1">
      <alignment horizontal="left"/>
    </xf>
    <xf numFmtId="3" fontId="64" fillId="55" borderId="19" xfId="0" applyNumberFormat="1" applyFont="1" applyFill="1" applyBorder="1" applyAlignment="1">
      <alignment horizontal="center"/>
    </xf>
    <xf numFmtId="3" fontId="64" fillId="55" borderId="20" xfId="0" applyNumberFormat="1" applyFont="1" applyFill="1" applyBorder="1" applyAlignment="1">
      <alignment horizontal="center"/>
    </xf>
    <xf numFmtId="3" fontId="1" fillId="55" borderId="0" xfId="0" applyNumberFormat="1" applyFont="1" applyFill="1"/>
    <xf numFmtId="0" fontId="50" fillId="55" borderId="0" xfId="270" applyFill="1" applyBorder="1" applyAlignment="1" applyProtection="1">
      <alignment horizontal="right"/>
    </xf>
    <xf numFmtId="0" fontId="22" fillId="55" borderId="22" xfId="0" applyFont="1" applyFill="1" applyBorder="1" applyAlignment="1">
      <alignment horizontal="center" vertical="center" wrapText="1"/>
    </xf>
    <xf numFmtId="0" fontId="22" fillId="55" borderId="22" xfId="0" applyFont="1" applyFill="1" applyBorder="1" applyAlignment="1">
      <alignment vertical="center" wrapText="1"/>
    </xf>
    <xf numFmtId="186" fontId="1" fillId="55" borderId="22" xfId="284" applyNumberFormat="1" applyFont="1" applyFill="1" applyBorder="1" applyAlignment="1">
      <alignment horizontal="center" vertical="center" wrapText="1"/>
    </xf>
    <xf numFmtId="5" fontId="1" fillId="55" borderId="22" xfId="313" applyNumberFormat="1" applyFont="1" applyFill="1" applyBorder="1" applyAlignment="1">
      <alignment horizontal="center" vertical="center" wrapText="1"/>
    </xf>
    <xf numFmtId="0" fontId="22" fillId="55" borderId="22" xfId="0" applyFont="1" applyFill="1" applyBorder="1" applyAlignment="1">
      <alignment vertical="center"/>
    </xf>
    <xf numFmtId="0" fontId="34" fillId="55" borderId="22" xfId="0" applyFont="1" applyFill="1" applyBorder="1" applyAlignment="1">
      <alignment horizontal="right" vertical="center" wrapText="1"/>
    </xf>
    <xf numFmtId="5" fontId="35" fillId="55" borderId="22" xfId="313" applyNumberFormat="1" applyFont="1" applyFill="1" applyBorder="1" applyAlignment="1">
      <alignment horizontal="right" vertical="center" wrapText="1"/>
    </xf>
    <xf numFmtId="0" fontId="34" fillId="55" borderId="22" xfId="0" applyFont="1" applyFill="1" applyBorder="1" applyAlignment="1">
      <alignment horizontal="right"/>
    </xf>
    <xf numFmtId="5" fontId="34" fillId="55" borderId="22" xfId="313" applyNumberFormat="1" applyFont="1" applyFill="1" applyBorder="1" applyAlignment="1">
      <alignment horizontal="right" vertical="center" wrapText="1"/>
    </xf>
    <xf numFmtId="0" fontId="22" fillId="55" borderId="0" xfId="0" applyFont="1" applyFill="1" applyBorder="1" applyAlignment="1"/>
    <xf numFmtId="5" fontId="35" fillId="55" borderId="0" xfId="313" applyNumberFormat="1" applyFont="1" applyFill="1" applyBorder="1" applyAlignment="1">
      <alignment vertical="center" wrapText="1"/>
    </xf>
    <xf numFmtId="3" fontId="22" fillId="55" borderId="22" xfId="0" applyNumberFormat="1" applyFont="1" applyFill="1" applyBorder="1" applyAlignment="1">
      <alignment horizontal="center"/>
    </xf>
    <xf numFmtId="3" fontId="22" fillId="55" borderId="22" xfId="283" applyNumberFormat="1" applyFont="1" applyFill="1" applyBorder="1" applyAlignment="1">
      <alignment horizontal="center" vertical="center"/>
    </xf>
    <xf numFmtId="0" fontId="1" fillId="55" borderId="0" xfId="0" applyFont="1" applyFill="1" applyBorder="1" applyAlignment="1">
      <alignment vertical="center"/>
    </xf>
    <xf numFmtId="0" fontId="64" fillId="55" borderId="0" xfId="0" applyFont="1" applyFill="1" applyBorder="1" applyAlignment="1"/>
    <xf numFmtId="3" fontId="22" fillId="55" borderId="0" xfId="283" applyNumberFormat="1" applyFont="1" applyFill="1" applyBorder="1" applyAlignment="1">
      <alignment horizontal="center" vertical="center"/>
    </xf>
    <xf numFmtId="5" fontId="1" fillId="55" borderId="0" xfId="313" applyNumberFormat="1" applyFont="1" applyFill="1" applyBorder="1" applyAlignment="1">
      <alignment horizontal="center" vertical="center" wrapText="1"/>
    </xf>
    <xf numFmtId="3" fontId="1" fillId="55" borderId="22" xfId="283" applyNumberFormat="1" applyFont="1" applyFill="1" applyBorder="1" applyAlignment="1">
      <alignment horizontal="center" vertical="center"/>
    </xf>
    <xf numFmtId="5" fontId="35" fillId="55" borderId="22" xfId="313" applyNumberFormat="1" applyFont="1" applyFill="1" applyBorder="1" applyAlignment="1">
      <alignment horizontal="center" vertical="center" wrapText="1"/>
    </xf>
    <xf numFmtId="0" fontId="22" fillId="55" borderId="22" xfId="0" applyFont="1" applyFill="1" applyBorder="1" applyAlignment="1">
      <alignment horizontal="left"/>
    </xf>
    <xf numFmtId="0" fontId="82" fillId="55" borderId="0" xfId="335" applyFont="1" applyFill="1" applyAlignment="1">
      <alignment horizontal="center"/>
    </xf>
    <xf numFmtId="0" fontId="63" fillId="55" borderId="0" xfId="335" applyFont="1" applyFill="1" applyAlignment="1">
      <alignment horizontal="center" vertical="center"/>
    </xf>
    <xf numFmtId="0" fontId="38" fillId="55" borderId="0" xfId="339" applyFont="1" applyFill="1" applyBorder="1" applyAlignment="1">
      <alignment horizontal="center" vertical="center"/>
    </xf>
    <xf numFmtId="0" fontId="39" fillId="55" borderId="0" xfId="339" applyFont="1" applyFill="1"/>
    <xf numFmtId="0" fontId="39" fillId="55" borderId="0" xfId="339" applyFont="1" applyFill="1" applyBorder="1"/>
    <xf numFmtId="0" fontId="39" fillId="55" borderId="0" xfId="339" applyFont="1" applyFill="1" applyBorder="1" applyAlignment="1">
      <alignment horizontal="left" vertical="top" wrapText="1"/>
    </xf>
    <xf numFmtId="16" fontId="64" fillId="55" borderId="0" xfId="0" applyNumberFormat="1" applyFont="1" applyFill="1"/>
    <xf numFmtId="0" fontId="1" fillId="55" borderId="0" xfId="339" applyNumberFormat="1" applyFont="1" applyFill="1"/>
    <xf numFmtId="5" fontId="83" fillId="55" borderId="22" xfId="313" applyNumberFormat="1" applyFont="1" applyFill="1" applyBorder="1" applyAlignment="1">
      <alignment horizontal="center" vertical="center" wrapText="1"/>
    </xf>
    <xf numFmtId="0" fontId="79" fillId="55" borderId="0" xfId="339" applyNumberFormat="1" applyFont="1" applyFill="1"/>
    <xf numFmtId="0" fontId="64" fillId="55" borderId="21" xfId="0" applyFont="1" applyFill="1" applyBorder="1" applyAlignment="1">
      <alignment horizontal="left" vertical="center" wrapText="1"/>
    </xf>
    <xf numFmtId="3" fontId="63" fillId="55" borderId="17" xfId="0" quotePrefix="1" applyNumberFormat="1" applyFont="1" applyFill="1" applyBorder="1" applyAlignment="1">
      <alignment horizontal="center" vertical="center" wrapText="1"/>
    </xf>
    <xf numFmtId="3" fontId="63" fillId="55" borderId="10" xfId="0" quotePrefix="1" applyNumberFormat="1" applyFont="1" applyFill="1" applyBorder="1" applyAlignment="1">
      <alignment horizontal="center" vertical="center" wrapText="1"/>
    </xf>
    <xf numFmtId="175" fontId="63" fillId="55" borderId="10" xfId="0" applyNumberFormat="1" applyFont="1" applyFill="1" applyBorder="1" applyAlignment="1">
      <alignment horizontal="center" vertical="center" wrapText="1"/>
    </xf>
    <xf numFmtId="3" fontId="63" fillId="55" borderId="10" xfId="0" applyNumberFormat="1" applyFont="1" applyFill="1" applyBorder="1" applyAlignment="1">
      <alignment horizontal="center" vertical="center" wrapText="1"/>
    </xf>
    <xf numFmtId="175" fontId="63" fillId="55" borderId="18" xfId="0" applyNumberFormat="1" applyFont="1" applyFill="1" applyBorder="1" applyAlignment="1">
      <alignment horizontal="center" vertical="center" wrapText="1"/>
    </xf>
    <xf numFmtId="0" fontId="63" fillId="55" borderId="0" xfId="0" applyFont="1" applyFill="1" applyBorder="1" applyAlignment="1"/>
    <xf numFmtId="3" fontId="63" fillId="55" borderId="0" xfId="0" applyNumberFormat="1" applyFont="1" applyFill="1" applyBorder="1"/>
    <xf numFmtId="0" fontId="84" fillId="55" borderId="0" xfId="339" applyFont="1" applyFill="1" applyBorder="1" applyAlignment="1">
      <alignment horizontal="center"/>
    </xf>
    <xf numFmtId="0" fontId="85" fillId="55" borderId="0" xfId="0" applyFont="1" applyFill="1" applyBorder="1" applyAlignment="1">
      <alignment horizontal="left" vertical="center" wrapText="1"/>
    </xf>
    <xf numFmtId="0" fontId="86" fillId="55" borderId="0" xfId="0" applyFont="1" applyFill="1"/>
    <xf numFmtId="0" fontId="81" fillId="55" borderId="0" xfId="0" applyFont="1" applyFill="1" applyBorder="1" applyAlignment="1">
      <alignment horizontal="center" vertical="center" wrapText="1"/>
    </xf>
    <xf numFmtId="181" fontId="77" fillId="55" borderId="0" xfId="359" applyNumberFormat="1" applyFont="1" applyFill="1" applyAlignment="1">
      <alignment horizontal="center"/>
    </xf>
    <xf numFmtId="0" fontId="77" fillId="55" borderId="0" xfId="0" applyFont="1" applyFill="1" applyAlignment="1">
      <alignment horizontal="center"/>
    </xf>
    <xf numFmtId="0" fontId="77" fillId="55" borderId="0" xfId="0" applyFont="1" applyFill="1" applyAlignment="1">
      <alignment horizontal="right"/>
    </xf>
    <xf numFmtId="0" fontId="87" fillId="55" borderId="0" xfId="270" applyFont="1" applyFill="1"/>
    <xf numFmtId="9" fontId="77" fillId="55" borderId="0" xfId="359" applyFont="1" applyFill="1" applyAlignment="1">
      <alignment horizontal="center"/>
    </xf>
    <xf numFmtId="185" fontId="77" fillId="55" borderId="0" xfId="283" applyNumberFormat="1" applyFont="1" applyFill="1" applyAlignment="1">
      <alignment horizontal="center"/>
    </xf>
    <xf numFmtId="9" fontId="81" fillId="55" borderId="0" xfId="0" applyNumberFormat="1" applyFont="1" applyFill="1" applyAlignment="1">
      <alignment horizontal="center"/>
    </xf>
    <xf numFmtId="181" fontId="81" fillId="55" borderId="0" xfId="0" applyNumberFormat="1" applyFont="1" applyFill="1" applyAlignment="1">
      <alignment horizontal="center"/>
    </xf>
    <xf numFmtId="9" fontId="77" fillId="55" borderId="0" xfId="359" applyFont="1" applyFill="1"/>
    <xf numFmtId="0" fontId="81" fillId="56" borderId="0" xfId="0" applyFont="1" applyFill="1" applyBorder="1" applyAlignment="1">
      <alignment horizontal="center" vertical="center"/>
    </xf>
    <xf numFmtId="3" fontId="81" fillId="55" borderId="0" xfId="0" applyNumberFormat="1" applyFont="1" applyFill="1" applyAlignment="1">
      <alignment horizontal="right"/>
    </xf>
    <xf numFmtId="0" fontId="81" fillId="55" borderId="0" xfId="0" applyFont="1" applyFill="1" applyAlignment="1">
      <alignment horizontal="right"/>
    </xf>
    <xf numFmtId="0" fontId="42" fillId="0" borderId="0" xfId="0" applyFont="1"/>
    <xf numFmtId="0" fontId="77" fillId="55" borderId="0" xfId="339" applyFont="1" applyFill="1" applyAlignment="1">
      <alignment horizontal="center"/>
    </xf>
    <xf numFmtId="3" fontId="77" fillId="55" borderId="0" xfId="339" applyNumberFormat="1" applyFont="1" applyFill="1"/>
    <xf numFmtId="0" fontId="81" fillId="55" borderId="0" xfId="339" applyFont="1" applyFill="1" applyBorder="1" applyAlignment="1">
      <alignment horizontal="center"/>
    </xf>
    <xf numFmtId="0" fontId="77" fillId="55" borderId="0" xfId="339" applyFont="1" applyFill="1" applyBorder="1"/>
    <xf numFmtId="0" fontId="81" fillId="55" borderId="0" xfId="339" applyFont="1" applyFill="1" applyBorder="1" applyAlignment="1">
      <alignment horizontal="center" vertical="center" wrapText="1"/>
    </xf>
    <xf numFmtId="0" fontId="81" fillId="55" borderId="0" xfId="0" applyFont="1" applyFill="1" applyAlignment="1">
      <alignment horizontal="center" wrapText="1"/>
    </xf>
    <xf numFmtId="4" fontId="77" fillId="55" borderId="0" xfId="0" applyNumberFormat="1" applyFont="1" applyFill="1" applyAlignment="1">
      <alignment horizontal="center"/>
    </xf>
    <xf numFmtId="0" fontId="42" fillId="55" borderId="0" xfId="0" applyFont="1" applyFill="1"/>
    <xf numFmtId="0" fontId="81" fillId="55" borderId="0" xfId="0" applyFont="1" applyFill="1" applyAlignment="1">
      <alignment horizontal="center" vertical="center"/>
    </xf>
    <xf numFmtId="1" fontId="42" fillId="55" borderId="0" xfId="0" applyNumberFormat="1" applyFont="1" applyFill="1"/>
    <xf numFmtId="9" fontId="42" fillId="55" borderId="0" xfId="359" applyFont="1" applyFill="1" applyAlignment="1">
      <alignment horizontal="center"/>
    </xf>
    <xf numFmtId="17" fontId="82" fillId="55" borderId="0" xfId="0" quotePrefix="1" applyNumberFormat="1" applyFont="1" applyFill="1" applyAlignment="1">
      <alignment horizontal="center"/>
    </xf>
    <xf numFmtId="0" fontId="82" fillId="55" borderId="0" xfId="0" applyFont="1" applyFill="1" applyAlignment="1">
      <alignment horizontal="center"/>
    </xf>
    <xf numFmtId="0" fontId="39" fillId="55" borderId="0" xfId="339" applyFont="1" applyFill="1" applyBorder="1" applyAlignment="1">
      <alignment horizontal="left" vertical="top" wrapText="1" indent="3"/>
    </xf>
    <xf numFmtId="0" fontId="38" fillId="55" borderId="0" xfId="339" applyFont="1" applyFill="1" applyBorder="1" applyAlignment="1">
      <alignment horizontal="center" vertical="center"/>
    </xf>
    <xf numFmtId="0" fontId="39" fillId="55" borderId="0" xfId="339" applyFont="1" applyFill="1" applyBorder="1" applyAlignment="1">
      <alignment horizontal="left" vertical="top" wrapText="1"/>
    </xf>
    <xf numFmtId="0" fontId="22" fillId="55" borderId="0" xfId="349" applyFont="1" applyFill="1" applyBorder="1" applyAlignment="1" applyProtection="1">
      <alignment horizontal="center" vertical="center"/>
    </xf>
    <xf numFmtId="0" fontId="22" fillId="55" borderId="12" xfId="339" applyFont="1" applyFill="1" applyBorder="1" applyAlignment="1">
      <alignment horizontal="center" vertical="center"/>
    </xf>
    <xf numFmtId="0" fontId="22" fillId="55" borderId="13" xfId="339" applyFont="1" applyFill="1" applyBorder="1" applyAlignment="1">
      <alignment horizontal="center" vertical="center"/>
    </xf>
    <xf numFmtId="0" fontId="22" fillId="55" borderId="14" xfId="339" applyFont="1" applyFill="1" applyBorder="1" applyAlignment="1">
      <alignment horizontal="center" vertical="center"/>
    </xf>
    <xf numFmtId="0" fontId="1" fillId="55" borderId="15" xfId="343" applyFont="1" applyFill="1" applyBorder="1" applyAlignment="1">
      <alignment horizontal="left" vertical="top" wrapText="1"/>
    </xf>
    <xf numFmtId="0" fontId="1" fillId="55" borderId="0" xfId="343" applyFont="1" applyFill="1" applyBorder="1" applyAlignment="1">
      <alignment horizontal="left" vertical="top" wrapText="1"/>
    </xf>
    <xf numFmtId="0" fontId="1" fillId="55" borderId="16" xfId="343" applyFont="1" applyFill="1" applyBorder="1" applyAlignment="1">
      <alignment horizontal="left" vertical="top" wrapText="1"/>
    </xf>
    <xf numFmtId="0" fontId="1" fillId="55" borderId="15" xfId="339" applyFont="1" applyFill="1" applyBorder="1" applyAlignment="1">
      <alignment horizontal="left" vertical="top" wrapText="1"/>
    </xf>
    <xf numFmtId="0" fontId="1" fillId="55" borderId="0" xfId="339" applyFont="1" applyFill="1" applyBorder="1" applyAlignment="1">
      <alignment horizontal="left" vertical="top" wrapText="1"/>
    </xf>
    <xf numFmtId="0" fontId="1" fillId="55" borderId="16" xfId="339" applyFont="1" applyFill="1" applyBorder="1" applyAlignment="1">
      <alignment horizontal="left" vertical="top" wrapText="1"/>
    </xf>
    <xf numFmtId="0" fontId="1" fillId="55" borderId="19" xfId="339" applyFont="1" applyFill="1" applyBorder="1" applyAlignment="1">
      <alignment horizontal="left" vertical="top" wrapText="1"/>
    </xf>
    <xf numFmtId="0" fontId="1" fillId="55" borderId="11" xfId="339" applyFont="1" applyFill="1" applyBorder="1" applyAlignment="1">
      <alignment horizontal="left" vertical="top" wrapText="1"/>
    </xf>
    <xf numFmtId="0" fontId="1" fillId="55" borderId="20" xfId="339" applyFont="1" applyFill="1" applyBorder="1" applyAlignment="1">
      <alignment horizontal="left" vertical="top" wrapText="1"/>
    </xf>
    <xf numFmtId="0" fontId="24" fillId="55" borderId="35" xfId="339" applyFont="1" applyFill="1" applyBorder="1" applyAlignment="1">
      <alignment horizontal="left" vertical="center" wrapText="1"/>
    </xf>
    <xf numFmtId="0" fontId="22" fillId="55" borderId="36" xfId="339" applyFont="1" applyFill="1" applyBorder="1" applyAlignment="1">
      <alignment horizontal="center"/>
    </xf>
    <xf numFmtId="0" fontId="22" fillId="55" borderId="35" xfId="339" applyFont="1" applyFill="1" applyBorder="1" applyAlignment="1">
      <alignment horizontal="left" vertical="center"/>
    </xf>
    <xf numFmtId="0" fontId="22" fillId="55" borderId="34" xfId="339" applyFont="1" applyFill="1" applyBorder="1" applyAlignment="1">
      <alignment horizontal="left" vertical="center"/>
    </xf>
    <xf numFmtId="0" fontId="22" fillId="55" borderId="0" xfId="339" applyFont="1" applyFill="1" applyBorder="1" applyAlignment="1">
      <alignment horizontal="center"/>
    </xf>
    <xf numFmtId="0" fontId="24" fillId="55" borderId="13" xfId="0" applyFont="1" applyFill="1" applyBorder="1" applyAlignment="1">
      <alignment horizontal="left" vertical="center" wrapText="1"/>
    </xf>
    <xf numFmtId="0" fontId="24" fillId="55" borderId="0" xfId="0" applyFont="1" applyFill="1" applyBorder="1" applyAlignment="1">
      <alignment horizontal="left" vertical="center" wrapText="1"/>
    </xf>
    <xf numFmtId="0" fontId="22" fillId="55" borderId="0" xfId="339" applyFont="1" applyFill="1" applyBorder="1" applyAlignment="1">
      <alignment horizontal="center" vertical="center"/>
    </xf>
    <xf numFmtId="0" fontId="22" fillId="55" borderId="10" xfId="339" applyFont="1" applyFill="1" applyBorder="1" applyAlignment="1">
      <alignment horizontal="center"/>
    </xf>
    <xf numFmtId="0" fontId="22" fillId="55" borderId="18" xfId="339" applyFont="1" applyFill="1" applyBorder="1" applyAlignment="1">
      <alignment horizontal="center"/>
    </xf>
    <xf numFmtId="0" fontId="24" fillId="55" borderId="0" xfId="339" applyFont="1" applyFill="1" applyBorder="1" applyAlignment="1">
      <alignment vertical="center" wrapText="1"/>
    </xf>
    <xf numFmtId="0" fontId="22" fillId="55" borderId="21" xfId="339" applyFont="1" applyFill="1" applyBorder="1" applyAlignment="1">
      <alignment horizontal="center" vertical="center"/>
    </xf>
    <xf numFmtId="0" fontId="22" fillId="55" borderId="24" xfId="339" applyFont="1" applyFill="1" applyBorder="1" applyAlignment="1">
      <alignment horizontal="center" vertical="center"/>
    </xf>
    <xf numFmtId="0" fontId="22" fillId="55" borderId="23" xfId="339" applyFont="1" applyFill="1" applyBorder="1" applyAlignment="1">
      <alignment horizontal="center" vertical="center"/>
    </xf>
    <xf numFmtId="0" fontId="22" fillId="55" borderId="17" xfId="339" applyFont="1" applyFill="1" applyBorder="1" applyAlignment="1">
      <alignment horizontal="center"/>
    </xf>
    <xf numFmtId="0" fontId="63" fillId="56" borderId="22" xfId="0" applyFont="1" applyFill="1" applyBorder="1" applyAlignment="1">
      <alignment horizontal="center"/>
    </xf>
    <xf numFmtId="0" fontId="24" fillId="55" borderId="0" xfId="339" applyFont="1" applyFill="1" applyAlignment="1">
      <alignment horizontal="left" wrapText="1"/>
    </xf>
    <xf numFmtId="0" fontId="22" fillId="55" borderId="0" xfId="343" applyFont="1" applyFill="1" applyBorder="1" applyAlignment="1">
      <alignment horizontal="center"/>
    </xf>
    <xf numFmtId="0" fontId="22" fillId="55" borderId="35" xfId="343" applyFont="1" applyFill="1" applyBorder="1" applyAlignment="1">
      <alignment horizontal="left" vertical="center" wrapText="1"/>
    </xf>
    <xf numFmtId="0" fontId="22" fillId="55" borderId="34" xfId="343" applyFont="1" applyFill="1" applyBorder="1" applyAlignment="1">
      <alignment horizontal="left" vertical="center" wrapText="1"/>
    </xf>
    <xf numFmtId="0" fontId="22" fillId="55" borderId="35" xfId="343" applyFont="1" applyFill="1" applyBorder="1" applyAlignment="1">
      <alignment horizontal="center" vertical="center" wrapText="1"/>
    </xf>
    <xf numFmtId="0" fontId="22" fillId="55" borderId="34" xfId="343" applyFont="1" applyFill="1" applyBorder="1" applyAlignment="1">
      <alignment horizontal="center" vertical="center" wrapText="1"/>
    </xf>
    <xf numFmtId="0" fontId="28" fillId="55" borderId="13" xfId="339" applyFont="1" applyFill="1" applyBorder="1" applyAlignment="1">
      <alignment horizontal="center" vertical="center" wrapText="1"/>
    </xf>
    <xf numFmtId="0" fontId="28" fillId="55" borderId="11" xfId="339" applyFont="1" applyFill="1" applyBorder="1" applyAlignment="1">
      <alignment horizontal="center" vertical="center" wrapText="1"/>
    </xf>
    <xf numFmtId="0" fontId="22" fillId="55" borderId="35" xfId="339" applyFont="1" applyFill="1" applyBorder="1" applyAlignment="1">
      <alignment horizontal="center" vertical="center" wrapText="1"/>
    </xf>
    <xf numFmtId="0" fontId="22" fillId="55" borderId="34" xfId="339" applyFont="1" applyFill="1" applyBorder="1" applyAlignment="1">
      <alignment horizontal="center" vertical="center" wrapText="1"/>
    </xf>
    <xf numFmtId="0" fontId="22" fillId="55" borderId="0" xfId="339" applyFont="1" applyFill="1" applyBorder="1" applyAlignment="1">
      <alignment horizontal="center" wrapText="1"/>
    </xf>
    <xf numFmtId="0" fontId="22" fillId="55" borderId="0" xfId="0" applyFont="1" applyFill="1" applyBorder="1" applyAlignment="1">
      <alignment horizontal="center" vertical="center" wrapText="1"/>
    </xf>
    <xf numFmtId="0" fontId="63" fillId="55" borderId="0" xfId="0" applyFont="1" applyFill="1" applyBorder="1" applyAlignment="1">
      <alignment horizontal="center" vertical="center"/>
    </xf>
    <xf numFmtId="0" fontId="81" fillId="57" borderId="22" xfId="0" applyFont="1" applyFill="1" applyBorder="1" applyAlignment="1">
      <alignment horizontal="center" wrapText="1"/>
    </xf>
    <xf numFmtId="177" fontId="22" fillId="55" borderId="21" xfId="283" applyNumberFormat="1" applyFont="1" applyFill="1" applyBorder="1" applyAlignment="1">
      <alignment horizontal="center" vertical="center"/>
    </xf>
    <xf numFmtId="177" fontId="22" fillId="55" borderId="23" xfId="283" applyNumberFormat="1" applyFont="1" applyFill="1" applyBorder="1" applyAlignment="1">
      <alignment horizontal="center" vertical="center"/>
    </xf>
    <xf numFmtId="0" fontId="22" fillId="55" borderId="17" xfId="0" applyFont="1" applyFill="1" applyBorder="1" applyAlignment="1">
      <alignment horizontal="center"/>
    </xf>
    <xf numFmtId="0" fontId="22" fillId="55" borderId="10" xfId="0" applyFont="1" applyFill="1" applyBorder="1" applyAlignment="1">
      <alignment horizontal="center"/>
    </xf>
    <xf numFmtId="0" fontId="22" fillId="55" borderId="18" xfId="0" applyFont="1" applyFill="1" applyBorder="1" applyAlignment="1">
      <alignment horizontal="center"/>
    </xf>
    <xf numFmtId="0" fontId="64" fillId="55" borderId="0" xfId="0" applyFont="1" applyFill="1" applyBorder="1" applyAlignment="1">
      <alignment horizontal="left"/>
    </xf>
    <xf numFmtId="0" fontId="63" fillId="55" borderId="0" xfId="0" applyFont="1" applyFill="1" applyBorder="1" applyAlignment="1">
      <alignment horizontal="center"/>
    </xf>
    <xf numFmtId="0" fontId="63" fillId="55" borderId="17" xfId="0" applyFont="1" applyFill="1" applyBorder="1" applyAlignment="1">
      <alignment horizontal="center"/>
    </xf>
    <xf numFmtId="0" fontId="63" fillId="55" borderId="10" xfId="0" applyFont="1" applyFill="1" applyBorder="1" applyAlignment="1">
      <alignment horizontal="center"/>
    </xf>
    <xf numFmtId="0" fontId="63" fillId="55" borderId="18" xfId="0" applyFont="1" applyFill="1" applyBorder="1" applyAlignment="1">
      <alignment horizontal="center"/>
    </xf>
    <xf numFmtId="0" fontId="63" fillId="55" borderId="21" xfId="0" applyFont="1" applyFill="1" applyBorder="1" applyAlignment="1">
      <alignment horizontal="left" vertical="center"/>
    </xf>
    <xf numFmtId="0" fontId="63" fillId="55" borderId="23" xfId="0" applyFont="1" applyFill="1" applyBorder="1" applyAlignment="1">
      <alignment horizontal="left" vertical="center"/>
    </xf>
    <xf numFmtId="0" fontId="63" fillId="55" borderId="14" xfId="0" applyFont="1" applyFill="1" applyBorder="1" applyAlignment="1">
      <alignment horizontal="left" vertical="center"/>
    </xf>
    <xf numFmtId="0" fontId="63" fillId="55" borderId="20" xfId="0" applyFont="1" applyFill="1" applyBorder="1" applyAlignment="1">
      <alignment horizontal="left" vertical="center"/>
    </xf>
    <xf numFmtId="0" fontId="64" fillId="55" borderId="21" xfId="0" applyFont="1" applyFill="1" applyBorder="1" applyAlignment="1">
      <alignment horizontal="left" vertical="center" wrapText="1"/>
    </xf>
    <xf numFmtId="0" fontId="64" fillId="55" borderId="24" xfId="0" applyFont="1" applyFill="1" applyBorder="1" applyAlignment="1">
      <alignment horizontal="left" vertical="center" wrapText="1"/>
    </xf>
    <xf numFmtId="0" fontId="64" fillId="55" borderId="23" xfId="0" applyFont="1" applyFill="1" applyBorder="1" applyAlignment="1">
      <alignment horizontal="left" vertical="center" wrapText="1"/>
    </xf>
    <xf numFmtId="0" fontId="66" fillId="55" borderId="0" xfId="0" applyFont="1" applyFill="1" applyBorder="1" applyAlignment="1">
      <alignment horizontal="left"/>
    </xf>
    <xf numFmtId="0" fontId="64" fillId="55" borderId="22" xfId="0" applyFont="1" applyFill="1" applyBorder="1" applyAlignment="1">
      <alignment horizontal="left" vertical="center" wrapText="1"/>
    </xf>
    <xf numFmtId="0" fontId="64" fillId="55" borderId="22" xfId="0" applyFont="1" applyFill="1" applyBorder="1" applyAlignment="1">
      <alignment horizontal="center" vertical="center" wrapText="1"/>
    </xf>
    <xf numFmtId="0" fontId="63" fillId="55" borderId="21" xfId="0" applyFont="1" applyFill="1" applyBorder="1" applyAlignment="1">
      <alignment horizontal="center" vertical="center"/>
    </xf>
    <xf numFmtId="0" fontId="63" fillId="55" borderId="24" xfId="0" applyFont="1" applyFill="1" applyBorder="1" applyAlignment="1">
      <alignment horizontal="center" vertical="center"/>
    </xf>
  </cellXfs>
  <cellStyles count="439">
    <cellStyle name="20% - Énfasis1" xfId="1" builtinId="30" customBuiltin="1"/>
    <cellStyle name="20% - Énfasis1 2 2" xfId="2"/>
    <cellStyle name="20% - Énfasis1 2 2 2" xfId="3"/>
    <cellStyle name="20% - Énfasis1 2 2 3" xfId="4"/>
    <cellStyle name="20% - Énfasis1 2 3" xfId="5"/>
    <cellStyle name="20% - Énfasis1 2 4" xfId="6"/>
    <cellStyle name="20% - Énfasis1 3 2" xfId="7"/>
    <cellStyle name="20% - Énfasis1 3 3" xfId="8"/>
    <cellStyle name="20% - Énfasis1 4" xfId="9"/>
    <cellStyle name="20% - Énfasis2" xfId="10" builtinId="34" customBuiltin="1"/>
    <cellStyle name="20% - Énfasis2 2 2" xfId="11"/>
    <cellStyle name="20% - Énfasis2 2 2 2" xfId="12"/>
    <cellStyle name="20% - Énfasis2 2 2 3" xfId="13"/>
    <cellStyle name="20% - Énfasis2 2 3" xfId="14"/>
    <cellStyle name="20% - Énfasis2 2 4" xfId="15"/>
    <cellStyle name="20% - Énfasis2 3 2" xfId="16"/>
    <cellStyle name="20% - Énfasis2 3 3" xfId="17"/>
    <cellStyle name="20% - Énfasis2 4" xfId="18"/>
    <cellStyle name="20% - Énfasis3" xfId="19" builtinId="38" customBuiltin="1"/>
    <cellStyle name="20% - Énfasis3 2 2" xfId="20"/>
    <cellStyle name="20% - Énfasis3 2 2 2" xfId="21"/>
    <cellStyle name="20% - Énfasis3 2 2 3" xfId="22"/>
    <cellStyle name="20% - Énfasis3 2 3" xfId="23"/>
    <cellStyle name="20% - Énfasis3 2 4" xfId="24"/>
    <cellStyle name="20% - Énfasis3 3 2" xfId="25"/>
    <cellStyle name="20% - Énfasis3 3 3" xfId="26"/>
    <cellStyle name="20% - Énfasis3 4" xfId="27"/>
    <cellStyle name="20% - Énfasis4" xfId="28" builtinId="42" customBuiltin="1"/>
    <cellStyle name="20% - Énfasis4 2 2" xfId="29"/>
    <cellStyle name="20% - Énfasis4 2 2 2" xfId="30"/>
    <cellStyle name="20% - Énfasis4 2 2 3" xfId="31"/>
    <cellStyle name="20% - Énfasis4 2 3" xfId="32"/>
    <cellStyle name="20% - Énfasis4 2 4" xfId="33"/>
    <cellStyle name="20% - Énfasis4 3 2" xfId="34"/>
    <cellStyle name="20% - Énfasis4 3 3" xfId="35"/>
    <cellStyle name="20% - Énfasis4 4" xfId="36"/>
    <cellStyle name="20% - Énfasis5" xfId="37" builtinId="46" customBuiltin="1"/>
    <cellStyle name="20% - Énfasis5 2 2" xfId="38"/>
    <cellStyle name="20% - Énfasis5 2 2 2" xfId="39"/>
    <cellStyle name="20% - Énfasis5 2 2 3" xfId="40"/>
    <cellStyle name="20% - Énfasis5 2 3" xfId="41"/>
    <cellStyle name="20% - Énfasis5 2 4" xfId="42"/>
    <cellStyle name="20% - Énfasis5 3 2" xfId="43"/>
    <cellStyle name="20% - Énfasis5 3 3" xfId="44"/>
    <cellStyle name="20% - Énfasis5 4" xfId="45"/>
    <cellStyle name="20% - Énfasis6" xfId="46" builtinId="50" customBuiltin="1"/>
    <cellStyle name="20% - Énfasis6 2 2" xfId="47"/>
    <cellStyle name="20% - Énfasis6 2 2 2" xfId="48"/>
    <cellStyle name="20% - Énfasis6 2 2 3" xfId="49"/>
    <cellStyle name="20% - Énfasis6 2 3" xfId="50"/>
    <cellStyle name="20% - Énfasis6 2 4" xfId="51"/>
    <cellStyle name="20% - Énfasis6 3 2" xfId="52"/>
    <cellStyle name="20% - Énfasis6 3 3" xfId="53"/>
    <cellStyle name="20% - Énfasis6 4" xfId="54"/>
    <cellStyle name="40% - Énfasis1" xfId="55" builtinId="31" customBuiltin="1"/>
    <cellStyle name="40% - Énfasis1 2 2" xfId="56"/>
    <cellStyle name="40% - Énfasis1 2 2 2" xfId="57"/>
    <cellStyle name="40% - Énfasis1 2 2 3" xfId="58"/>
    <cellStyle name="40% - Énfasis1 2 3" xfId="59"/>
    <cellStyle name="40% - Énfasis1 2 4" xfId="60"/>
    <cellStyle name="40% - Énfasis1 3 2" xfId="61"/>
    <cellStyle name="40% - Énfasis1 3 3" xfId="62"/>
    <cellStyle name="40% - Énfasis1 4" xfId="63"/>
    <cellStyle name="40% - Énfasis2" xfId="64" builtinId="35" customBuiltin="1"/>
    <cellStyle name="40% - Énfasis2 2 2" xfId="65"/>
    <cellStyle name="40% - Énfasis2 2 2 2" xfId="66"/>
    <cellStyle name="40% - Énfasis2 2 2 3" xfId="67"/>
    <cellStyle name="40% - Énfasis2 2 3" xfId="68"/>
    <cellStyle name="40% - Énfasis2 2 4" xfId="69"/>
    <cellStyle name="40% - Énfasis2 3 2" xfId="70"/>
    <cellStyle name="40% - Énfasis2 3 3" xfId="71"/>
    <cellStyle name="40% - Énfasis2 4" xfId="72"/>
    <cellStyle name="40% - Énfasis3" xfId="73" builtinId="39" customBuiltin="1"/>
    <cellStyle name="40% - Énfasis3 2 2" xfId="74"/>
    <cellStyle name="40% - Énfasis3 2 2 2" xfId="75"/>
    <cellStyle name="40% - Énfasis3 2 2 3" xfId="76"/>
    <cellStyle name="40% - Énfasis3 2 3" xfId="77"/>
    <cellStyle name="40% - Énfasis3 2 4" xfId="78"/>
    <cellStyle name="40% - Énfasis3 3 2" xfId="79"/>
    <cellStyle name="40% - Énfasis3 3 3" xfId="80"/>
    <cellStyle name="40% - Énfasis3 4" xfId="81"/>
    <cellStyle name="40% - Énfasis4" xfId="82" builtinId="43" customBuiltin="1"/>
    <cellStyle name="40% - Énfasis4 2 2" xfId="83"/>
    <cellStyle name="40% - Énfasis4 2 2 2" xfId="84"/>
    <cellStyle name="40% - Énfasis4 2 2 3" xfId="85"/>
    <cellStyle name="40% - Énfasis4 2 3" xfId="86"/>
    <cellStyle name="40% - Énfasis4 2 4" xfId="87"/>
    <cellStyle name="40% - Énfasis4 3 2" xfId="88"/>
    <cellStyle name="40% - Énfasis4 3 3" xfId="89"/>
    <cellStyle name="40% - Énfasis4 4" xfId="90"/>
    <cellStyle name="40% - Énfasis5" xfId="91" builtinId="47" customBuiltin="1"/>
    <cellStyle name="40% - Énfasis5 2 2" xfId="92"/>
    <cellStyle name="40% - Énfasis5 2 2 2" xfId="93"/>
    <cellStyle name="40% - Énfasis5 2 2 3" xfId="94"/>
    <cellStyle name="40% - Énfasis5 2 3" xfId="95"/>
    <cellStyle name="40% - Énfasis5 2 4" xfId="96"/>
    <cellStyle name="40% - Énfasis5 3 2" xfId="97"/>
    <cellStyle name="40% - Énfasis5 3 3" xfId="98"/>
    <cellStyle name="40% - Énfasis5 4" xfId="99"/>
    <cellStyle name="40% - Énfasis6" xfId="100" builtinId="51" customBuiltin="1"/>
    <cellStyle name="40% - Énfasis6 2 2" xfId="101"/>
    <cellStyle name="40% - Énfasis6 2 2 2" xfId="102"/>
    <cellStyle name="40% - Énfasis6 2 2 3" xfId="103"/>
    <cellStyle name="40% - Énfasis6 2 3" xfId="104"/>
    <cellStyle name="40% - Énfasis6 2 4" xfId="105"/>
    <cellStyle name="40% - Énfasis6 3 2" xfId="106"/>
    <cellStyle name="40% - Énfasis6 3 3" xfId="107"/>
    <cellStyle name="40% - Énfasis6 4" xfId="108"/>
    <cellStyle name="60% - Énfasis1" xfId="109" builtinId="32" customBuiltin="1"/>
    <cellStyle name="60% - Énfasis1 2 2" xfId="110"/>
    <cellStyle name="60% - Énfasis1 2 2 2" xfId="111"/>
    <cellStyle name="60% - Énfasis1 2 2 3" xfId="112"/>
    <cellStyle name="60% - Énfasis1 2 3" xfId="113"/>
    <cellStyle name="60% - Énfasis1 2 4" xfId="114"/>
    <cellStyle name="60% - Énfasis1 3 2" xfId="115"/>
    <cellStyle name="60% - Énfasis1 3 3" xfId="116"/>
    <cellStyle name="60% - Énfasis1 4" xfId="117"/>
    <cellStyle name="60% - Énfasis2" xfId="118" builtinId="36" customBuiltin="1"/>
    <cellStyle name="60% - Énfasis2 2 2" xfId="119"/>
    <cellStyle name="60% - Énfasis2 2 2 2" xfId="120"/>
    <cellStyle name="60% - Énfasis2 2 2 3" xfId="121"/>
    <cellStyle name="60% - Énfasis2 2 3" xfId="122"/>
    <cellStyle name="60% - Énfasis2 2 4" xfId="123"/>
    <cellStyle name="60% - Énfasis2 3 2" xfId="124"/>
    <cellStyle name="60% - Énfasis2 3 3" xfId="125"/>
    <cellStyle name="60% - Énfasis2 4" xfId="126"/>
    <cellStyle name="60% - Énfasis3" xfId="127" builtinId="40" customBuiltin="1"/>
    <cellStyle name="60% - Énfasis3 2 2" xfId="128"/>
    <cellStyle name="60% - Énfasis3 2 2 2" xfId="129"/>
    <cellStyle name="60% - Énfasis3 2 2 3" xfId="130"/>
    <cellStyle name="60% - Énfasis3 2 3" xfId="131"/>
    <cellStyle name="60% - Énfasis3 2 4" xfId="132"/>
    <cellStyle name="60% - Énfasis3 3 2" xfId="133"/>
    <cellStyle name="60% - Énfasis3 3 3" xfId="134"/>
    <cellStyle name="60% - Énfasis3 4" xfId="135"/>
    <cellStyle name="60% - Énfasis4" xfId="136" builtinId="44" customBuiltin="1"/>
    <cellStyle name="60% - Énfasis4 2 2" xfId="137"/>
    <cellStyle name="60% - Énfasis4 2 2 2" xfId="138"/>
    <cellStyle name="60% - Énfasis4 2 2 3" xfId="139"/>
    <cellStyle name="60% - Énfasis4 2 3" xfId="140"/>
    <cellStyle name="60% - Énfasis4 2 4" xfId="141"/>
    <cellStyle name="60% - Énfasis4 3 2" xfId="142"/>
    <cellStyle name="60% - Énfasis4 3 3" xfId="143"/>
    <cellStyle name="60% - Énfasis4 4" xfId="144"/>
    <cellStyle name="60% - Énfasis5" xfId="145" builtinId="48" customBuiltin="1"/>
    <cellStyle name="60% - Énfasis5 2 2" xfId="146"/>
    <cellStyle name="60% - Énfasis5 2 2 2" xfId="147"/>
    <cellStyle name="60% - Énfasis5 2 2 3" xfId="148"/>
    <cellStyle name="60% - Énfasis5 2 3" xfId="149"/>
    <cellStyle name="60% - Énfasis5 2 4" xfId="150"/>
    <cellStyle name="60% - Énfasis5 3 2" xfId="151"/>
    <cellStyle name="60% - Énfasis5 3 3" xfId="152"/>
    <cellStyle name="60% - Énfasis5 4" xfId="153"/>
    <cellStyle name="60% - Énfasis6" xfId="154" builtinId="52" customBuiltin="1"/>
    <cellStyle name="60% - Énfasis6 2 2" xfId="155"/>
    <cellStyle name="60% - Énfasis6 2 2 2" xfId="156"/>
    <cellStyle name="60% - Énfasis6 2 2 3" xfId="157"/>
    <cellStyle name="60% - Énfasis6 2 3" xfId="158"/>
    <cellStyle name="60% - Énfasis6 2 4" xfId="159"/>
    <cellStyle name="60% - Énfasis6 3 2" xfId="160"/>
    <cellStyle name="60% - Énfasis6 3 3" xfId="161"/>
    <cellStyle name="60% - Énfasis6 4" xfId="162"/>
    <cellStyle name="Buena 2 2" xfId="163"/>
    <cellStyle name="Buena 2 2 2" xfId="164"/>
    <cellStyle name="Buena 2 2 3" xfId="165"/>
    <cellStyle name="Buena 2 3" xfId="166"/>
    <cellStyle name="Buena 2 4" xfId="167"/>
    <cellStyle name="Buena 3 2" xfId="168"/>
    <cellStyle name="Buena 3 3" xfId="169"/>
    <cellStyle name="Buena 4" xfId="170"/>
    <cellStyle name="Cálculo" xfId="171" builtinId="22" customBuiltin="1"/>
    <cellStyle name="Cálculo 2 2" xfId="172"/>
    <cellStyle name="Cálculo 2 2 2" xfId="173"/>
    <cellStyle name="Cálculo 2 2 3" xfId="174"/>
    <cellStyle name="Cálculo 2 3" xfId="175"/>
    <cellStyle name="Cálculo 2 4" xfId="176"/>
    <cellStyle name="Cálculo 3 2" xfId="177"/>
    <cellStyle name="Cálculo 3 3" xfId="178"/>
    <cellStyle name="Cálculo 4" xfId="179"/>
    <cellStyle name="Celda de comprobación" xfId="180" builtinId="23" customBuiltin="1"/>
    <cellStyle name="Celda de comprobación 2 2" xfId="181"/>
    <cellStyle name="Celda de comprobación 2 2 2" xfId="182"/>
    <cellStyle name="Celda de comprobación 2 2 3" xfId="183"/>
    <cellStyle name="Celda de comprobación 2 3" xfId="184"/>
    <cellStyle name="Celda de comprobación 2 4" xfId="185"/>
    <cellStyle name="Celda de comprobación 3 2" xfId="186"/>
    <cellStyle name="Celda de comprobación 3 3" xfId="187"/>
    <cellStyle name="Celda de comprobación 4" xfId="188"/>
    <cellStyle name="Celda vinculada" xfId="189" builtinId="24" customBuiltin="1"/>
    <cellStyle name="Celda vinculada 2 2" xfId="190"/>
    <cellStyle name="Celda vinculada 2 2 2" xfId="191"/>
    <cellStyle name="Celda vinculada 2 2 3" xfId="192"/>
    <cellStyle name="Celda vinculada 2 3" xfId="193"/>
    <cellStyle name="Celda vinculada 2 4" xfId="194"/>
    <cellStyle name="Celda vinculada 3 2" xfId="195"/>
    <cellStyle name="Celda vinculada 3 3" xfId="196"/>
    <cellStyle name="Celda vinculada 4" xfId="197"/>
    <cellStyle name="Encabezado 4" xfId="198" builtinId="19" customBuiltin="1"/>
    <cellStyle name="Encabezado 4 2 2" xfId="199"/>
    <cellStyle name="Encabezado 4 2 2 2" xfId="200"/>
    <cellStyle name="Encabezado 4 2 2 3" xfId="201"/>
    <cellStyle name="Encabezado 4 2 3" xfId="202"/>
    <cellStyle name="Encabezado 4 2 4" xfId="203"/>
    <cellStyle name="Encabezado 4 3 2" xfId="204"/>
    <cellStyle name="Encabezado 4 3 3" xfId="205"/>
    <cellStyle name="Encabezado 4 4" xfId="206"/>
    <cellStyle name="Énfasis1" xfId="207" builtinId="29" customBuiltin="1"/>
    <cellStyle name="Énfasis1 2 2" xfId="208"/>
    <cellStyle name="Énfasis1 2 2 2" xfId="209"/>
    <cellStyle name="Énfasis1 2 2 3" xfId="210"/>
    <cellStyle name="Énfasis1 2 3" xfId="211"/>
    <cellStyle name="Énfasis1 2 4" xfId="212"/>
    <cellStyle name="Énfasis1 3 2" xfId="213"/>
    <cellStyle name="Énfasis1 3 3" xfId="214"/>
    <cellStyle name="Énfasis1 4" xfId="215"/>
    <cellStyle name="Énfasis2" xfId="216" builtinId="33" customBuiltin="1"/>
    <cellStyle name="Énfasis2 2 2" xfId="217"/>
    <cellStyle name="Énfasis2 2 2 2" xfId="218"/>
    <cellStyle name="Énfasis2 2 2 3" xfId="219"/>
    <cellStyle name="Énfasis2 2 3" xfId="220"/>
    <cellStyle name="Énfasis2 2 4" xfId="221"/>
    <cellStyle name="Énfasis2 3 2" xfId="222"/>
    <cellStyle name="Énfasis2 3 3" xfId="223"/>
    <cellStyle name="Énfasis2 4" xfId="224"/>
    <cellStyle name="Énfasis3" xfId="225" builtinId="37" customBuiltin="1"/>
    <cellStyle name="Énfasis3 2 2" xfId="226"/>
    <cellStyle name="Énfasis3 2 2 2" xfId="227"/>
    <cellStyle name="Énfasis3 2 2 3" xfId="228"/>
    <cellStyle name="Énfasis3 2 3" xfId="229"/>
    <cellStyle name="Énfasis3 2 4" xfId="230"/>
    <cellStyle name="Énfasis3 3 2" xfId="231"/>
    <cellStyle name="Énfasis3 3 3" xfId="232"/>
    <cellStyle name="Énfasis3 4" xfId="233"/>
    <cellStyle name="Énfasis4" xfId="234" builtinId="41" customBuiltin="1"/>
    <cellStyle name="Énfasis4 2 2" xfId="235"/>
    <cellStyle name="Énfasis4 2 2 2" xfId="236"/>
    <cellStyle name="Énfasis4 2 2 3" xfId="237"/>
    <cellStyle name="Énfasis4 2 3" xfId="238"/>
    <cellStyle name="Énfasis4 2 4" xfId="239"/>
    <cellStyle name="Énfasis4 3 2" xfId="240"/>
    <cellStyle name="Énfasis4 3 3" xfId="241"/>
    <cellStyle name="Énfasis4 4" xfId="242"/>
    <cellStyle name="Énfasis5" xfId="243" builtinId="45" customBuiltin="1"/>
    <cellStyle name="Énfasis5 2 2" xfId="244"/>
    <cellStyle name="Énfasis5 2 2 2" xfId="245"/>
    <cellStyle name="Énfasis5 2 2 3" xfId="246"/>
    <cellStyle name="Énfasis5 2 3" xfId="247"/>
    <cellStyle name="Énfasis5 2 4" xfId="248"/>
    <cellStyle name="Énfasis5 3 2" xfId="249"/>
    <cellStyle name="Énfasis5 3 3" xfId="250"/>
    <cellStyle name="Énfasis5 4" xfId="251"/>
    <cellStyle name="Énfasis6" xfId="252" builtinId="49" customBuiltin="1"/>
    <cellStyle name="Énfasis6 2 2" xfId="253"/>
    <cellStyle name="Énfasis6 2 2 2" xfId="254"/>
    <cellStyle name="Énfasis6 2 2 3" xfId="255"/>
    <cellStyle name="Énfasis6 2 3" xfId="256"/>
    <cellStyle name="Énfasis6 2 4" xfId="257"/>
    <cellStyle name="Énfasis6 3 2" xfId="258"/>
    <cellStyle name="Énfasis6 3 3" xfId="259"/>
    <cellStyle name="Énfasis6 4" xfId="260"/>
    <cellStyle name="Entrada" xfId="261" builtinId="20" customBuiltin="1"/>
    <cellStyle name="Entrada 2 2" xfId="262"/>
    <cellStyle name="Entrada 2 2 2" xfId="263"/>
    <cellStyle name="Entrada 2 2 3" xfId="264"/>
    <cellStyle name="Entrada 2 3" xfId="265"/>
    <cellStyle name="Entrada 2 4" xfId="266"/>
    <cellStyle name="Entrada 3 2" xfId="267"/>
    <cellStyle name="Entrada 3 3" xfId="268"/>
    <cellStyle name="Entrada 4" xfId="269"/>
    <cellStyle name="Hipervínculo" xfId="270" builtinId="8"/>
    <cellStyle name="Hipervínculo 2" xfId="271"/>
    <cellStyle name="Hipervínculo 2 2" xfId="272"/>
    <cellStyle name="Hipervínculo 3" xfId="273"/>
    <cellStyle name="Incorrecto" xfId="274" builtinId="27" customBuiltin="1"/>
    <cellStyle name="Incorrecto 2 2" xfId="275"/>
    <cellStyle name="Incorrecto 2 2 2" xfId="276"/>
    <cellStyle name="Incorrecto 2 2 3" xfId="277"/>
    <cellStyle name="Incorrecto 2 3" xfId="278"/>
    <cellStyle name="Incorrecto 2 4" xfId="279"/>
    <cellStyle name="Incorrecto 3 2" xfId="280"/>
    <cellStyle name="Incorrecto 3 3" xfId="281"/>
    <cellStyle name="Incorrecto 4" xfId="282"/>
    <cellStyle name="Millares" xfId="283" builtinId="3"/>
    <cellStyle name="Millares [0]" xfId="284" builtinId="6"/>
    <cellStyle name="Millares [0] 2" xfId="285"/>
    <cellStyle name="Millares [0] 2 2" xfId="286"/>
    <cellStyle name="Millares [0] 3" xfId="287"/>
    <cellStyle name="Millares [0] 4" xfId="288"/>
    <cellStyle name="Millares 2" xfId="289"/>
    <cellStyle name="Millares 2 2" xfId="290"/>
    <cellStyle name="Millares 2 3" xfId="291"/>
    <cellStyle name="Millares 2 4" xfId="292"/>
    <cellStyle name="Millares 2 5" xfId="293"/>
    <cellStyle name="Millares 2 5 2" xfId="294"/>
    <cellStyle name="Millares 2 5 2 2" xfId="295"/>
    <cellStyle name="Millares 3" xfId="296"/>
    <cellStyle name="Millares 3 2" xfId="297"/>
    <cellStyle name="Millares 3 2 2" xfId="298"/>
    <cellStyle name="Millares 4" xfId="299"/>
    <cellStyle name="Millares 4 2" xfId="300"/>
    <cellStyle name="Millares 4 2 2" xfId="301"/>
    <cellStyle name="Millares 5" xfId="302"/>
    <cellStyle name="Millares 5 2" xfId="303"/>
    <cellStyle name="Millares 5 2 2" xfId="304"/>
    <cellStyle name="Millares 6" xfId="305"/>
    <cellStyle name="Millares 6 2" xfId="306"/>
    <cellStyle name="Millares 6 2 2" xfId="307"/>
    <cellStyle name="Millares 7" xfId="308"/>
    <cellStyle name="Millares 7 2" xfId="309"/>
    <cellStyle name="Millares 8" xfId="310"/>
    <cellStyle name="Millares 8 2" xfId="311"/>
    <cellStyle name="Millares 9" xfId="312"/>
    <cellStyle name="Moneda [0]" xfId="313" builtinId="7"/>
    <cellStyle name="Neutral" xfId="314" builtinId="28" customBuiltin="1"/>
    <cellStyle name="Neutral 2 2" xfId="315"/>
    <cellStyle name="Neutral 2 2 2" xfId="316"/>
    <cellStyle name="Neutral 2 2 3" xfId="317"/>
    <cellStyle name="Neutral 2 3" xfId="318"/>
    <cellStyle name="Neutral 2 4" xfId="319"/>
    <cellStyle name="Neutral 3 2" xfId="320"/>
    <cellStyle name="Neutral 3 3" xfId="321"/>
    <cellStyle name="Neutral 4" xfId="322"/>
    <cellStyle name="Normal" xfId="0" builtinId="0"/>
    <cellStyle name="Normal 10" xfId="323"/>
    <cellStyle name="Normal 2" xfId="324"/>
    <cellStyle name="Normal 2 2" xfId="325"/>
    <cellStyle name="Normal 2 2 2" xfId="326"/>
    <cellStyle name="Normal 2 2 2 2" xfId="327"/>
    <cellStyle name="Normal 2 2 2 2 2" xfId="328"/>
    <cellStyle name="Normal 2 2 3" xfId="329"/>
    <cellStyle name="Normal 2 3" xfId="330"/>
    <cellStyle name="Normal 2 4" xfId="331"/>
    <cellStyle name="Normal 2 4 2" xfId="332"/>
    <cellStyle name="Normal 2 5" xfId="333"/>
    <cellStyle name="Normal 3" xfId="334"/>
    <cellStyle name="Normal 3 2" xfId="335"/>
    <cellStyle name="Normal 3 3" xfId="336"/>
    <cellStyle name="Normal 3 4" xfId="337"/>
    <cellStyle name="Normal 3 5" xfId="338"/>
    <cellStyle name="Normal 4" xfId="339"/>
    <cellStyle name="Normal 4 2" xfId="340"/>
    <cellStyle name="Normal 4 2 2" xfId="341"/>
    <cellStyle name="Normal 4 3" xfId="342"/>
    <cellStyle name="Normal 4 4" xfId="343"/>
    <cellStyle name="Normal 5" xfId="344"/>
    <cellStyle name="Normal 5 2" xfId="345"/>
    <cellStyle name="Normal 5 2 2" xfId="346"/>
    <cellStyle name="Normal 5 2 2 2" xfId="347"/>
    <cellStyle name="Normal 9" xfId="348"/>
    <cellStyle name="Normal_indice" xfId="349"/>
    <cellStyle name="Notas" xfId="350" builtinId="10" customBuiltin="1"/>
    <cellStyle name="Notas 2 2" xfId="351"/>
    <cellStyle name="Notas 2 2 2" xfId="352"/>
    <cellStyle name="Notas 2 2 3" xfId="353"/>
    <cellStyle name="Notas 2 3" xfId="354"/>
    <cellStyle name="Notas 2 4" xfId="355"/>
    <cellStyle name="Notas 3 2" xfId="356"/>
    <cellStyle name="Notas 3 3" xfId="357"/>
    <cellStyle name="Notas 4" xfId="358"/>
    <cellStyle name="Porcentaje" xfId="359" builtinId="5"/>
    <cellStyle name="Porcentaje 2" xfId="360"/>
    <cellStyle name="Porcentaje 3" xfId="361"/>
    <cellStyle name="Porcentual 2" xfId="362"/>
    <cellStyle name="Porcentual 2 2" xfId="363"/>
    <cellStyle name="Porcentual 2 3" xfId="364"/>
    <cellStyle name="Porcentual 2 4" xfId="365"/>
    <cellStyle name="Porcentual 2 4 2" xfId="366"/>
    <cellStyle name="Porcentual 2 5" xfId="367"/>
    <cellStyle name="Salida" xfId="368" builtinId="21" customBuiltin="1"/>
    <cellStyle name="Salida 2 2" xfId="369"/>
    <cellStyle name="Salida 2 2 2" xfId="370"/>
    <cellStyle name="Salida 2 2 3" xfId="371"/>
    <cellStyle name="Salida 2 3" xfId="372"/>
    <cellStyle name="Salida 2 4" xfId="373"/>
    <cellStyle name="Salida 3 2" xfId="374"/>
    <cellStyle name="Salida 3 3" xfId="375"/>
    <cellStyle name="Salida 4" xfId="376"/>
    <cellStyle name="Texto de advertencia" xfId="377" builtinId="11" customBuiltin="1"/>
    <cellStyle name="Texto de advertencia 2 2" xfId="378"/>
    <cellStyle name="Texto de advertencia 2 2 2" xfId="379"/>
    <cellStyle name="Texto de advertencia 2 2 3" xfId="380"/>
    <cellStyle name="Texto de advertencia 2 3" xfId="381"/>
    <cellStyle name="Texto de advertencia 2 4" xfId="382"/>
    <cellStyle name="Texto de advertencia 3 2" xfId="383"/>
    <cellStyle name="Texto de advertencia 3 3" xfId="384"/>
    <cellStyle name="Texto de advertencia 4" xfId="385"/>
    <cellStyle name="Texto explicativo" xfId="386" builtinId="53" customBuiltin="1"/>
    <cellStyle name="Texto explicativo 2 2" xfId="387"/>
    <cellStyle name="Texto explicativo 2 2 2" xfId="388"/>
    <cellStyle name="Texto explicativo 2 2 3" xfId="389"/>
    <cellStyle name="Texto explicativo 2 3" xfId="390"/>
    <cellStyle name="Texto explicativo 2 4" xfId="391"/>
    <cellStyle name="Texto explicativo 3 2" xfId="392"/>
    <cellStyle name="Texto explicativo 3 3" xfId="393"/>
    <cellStyle name="Texto explicativo 4" xfId="394"/>
    <cellStyle name="Título" xfId="395" builtinId="15" customBuiltin="1"/>
    <cellStyle name="Título 1 2 2" xfId="396"/>
    <cellStyle name="Título 1 2 2 2" xfId="397"/>
    <cellStyle name="Título 1 2 2 3" xfId="398"/>
    <cellStyle name="Título 1 2 3" xfId="399"/>
    <cellStyle name="Título 1 2 4" xfId="400"/>
    <cellStyle name="Título 1 3 2" xfId="401"/>
    <cellStyle name="Título 1 3 3" xfId="402"/>
    <cellStyle name="Título 1 4" xfId="403"/>
    <cellStyle name="Título 2" xfId="404" builtinId="17" customBuiltin="1"/>
    <cellStyle name="Título 2 2 2" xfId="405"/>
    <cellStyle name="Título 2 2 2 2" xfId="406"/>
    <cellStyle name="Título 2 2 2 3" xfId="407"/>
    <cellStyle name="Título 2 2 3" xfId="408"/>
    <cellStyle name="Título 2 2 4" xfId="409"/>
    <cellStyle name="Título 2 3 2" xfId="410"/>
    <cellStyle name="Título 2 3 3" xfId="411"/>
    <cellStyle name="Título 2 4" xfId="412"/>
    <cellStyle name="Título 3" xfId="413" builtinId="18" customBuiltin="1"/>
    <cellStyle name="Título 3 2 2" xfId="414"/>
    <cellStyle name="Título 3 2 2 2" xfId="415"/>
    <cellStyle name="Título 3 2 2 3" xfId="416"/>
    <cellStyle name="Título 3 2 3" xfId="417"/>
    <cellStyle name="Título 3 2 4" xfId="418"/>
    <cellStyle name="Título 3 3 2" xfId="419"/>
    <cellStyle name="Título 3 3 3" xfId="420"/>
    <cellStyle name="Título 3 4" xfId="421"/>
    <cellStyle name="Título 4 2" xfId="422"/>
    <cellStyle name="Título 4 2 2" xfId="423"/>
    <cellStyle name="Título 4 2 3" xfId="424"/>
    <cellStyle name="Título 4 3" xfId="425"/>
    <cellStyle name="Título 4 4" xfId="426"/>
    <cellStyle name="Título 5 2" xfId="427"/>
    <cellStyle name="Título 5 3" xfId="428"/>
    <cellStyle name="Título 6" xfId="429"/>
    <cellStyle name="Total" xfId="430" builtinId="25" customBuiltin="1"/>
    <cellStyle name="Total 2 2" xfId="431"/>
    <cellStyle name="Total 2 2 2" xfId="432"/>
    <cellStyle name="Total 2 2 3" xfId="433"/>
    <cellStyle name="Total 2 3" xfId="434"/>
    <cellStyle name="Total 2 4" xfId="435"/>
    <cellStyle name="Total 3 2" xfId="436"/>
    <cellStyle name="Total 3 3" xfId="437"/>
    <cellStyle name="Total 4" xfId="43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s-CL"/>
              <a:t>Gráfico 1. Precio promedio mensual de papa en los mercados mayoristas</a:t>
            </a:r>
          </a:p>
        </c:rich>
      </c:tx>
      <c:overlay val="0"/>
      <c:spPr>
        <a:noFill/>
        <a:ln w="25400">
          <a:noFill/>
        </a:ln>
      </c:spPr>
    </c:title>
    <c:autoTitleDeleted val="0"/>
    <c:plotArea>
      <c:layout>
        <c:manualLayout>
          <c:layoutTarget val="inner"/>
          <c:xMode val="edge"/>
          <c:yMode val="edge"/>
          <c:x val="0.12185490771779151"/>
          <c:y val="0.13428065445581511"/>
          <c:w val="0.81030828773521957"/>
          <c:h val="0.61601002682592165"/>
        </c:manualLayout>
      </c:layout>
      <c:lineChart>
        <c:grouping val="standard"/>
        <c:varyColors val="0"/>
        <c:ser>
          <c:idx val="0"/>
          <c:order val="0"/>
          <c:tx>
            <c:strRef>
              <c:f>'precio mayorista'!$C$7</c:f>
              <c:strCache>
                <c:ptCount val="1"/>
                <c:pt idx="0">
                  <c:v>2014</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'precio mayorista'!$B$8:$B$19</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'precio mayorista'!$C$8:$C$19</c:f>
              <c:numCache>
                <c:formatCode>#,##0.0</c:formatCode>
                <c:ptCount val="12"/>
                <c:pt idx="0">
                  <c:v>184.19</c:v>
                </c:pt>
                <c:pt idx="1">
                  <c:v>244.16</c:v>
                </c:pt>
                <c:pt idx="2">
                  <c:v>208.75</c:v>
                </c:pt>
                <c:pt idx="3">
                  <c:v>203.36</c:v>
                </c:pt>
                <c:pt idx="4">
                  <c:v>199.75</c:v>
                </c:pt>
                <c:pt idx="5">
                  <c:v>210.52</c:v>
                </c:pt>
                <c:pt idx="6">
                  <c:v>222.21</c:v>
                </c:pt>
                <c:pt idx="7">
                  <c:v>226.64</c:v>
                </c:pt>
                <c:pt idx="8">
                  <c:v>227.61</c:v>
                </c:pt>
                <c:pt idx="9">
                  <c:v>214.22</c:v>
                </c:pt>
                <c:pt idx="10">
                  <c:v>197.11</c:v>
                </c:pt>
                <c:pt idx="11">
                  <c:v>192.42</c:v>
                </c:pt>
              </c:numCache>
            </c:numRef>
          </c:val>
          <c:smooth val="0"/>
          <c:extLst>
            <c:ext xmlns:c16="http://schemas.microsoft.com/office/drawing/2014/chart" uri="{C3380CC4-5D6E-409C-BE32-E72D297353CC}">
              <c16:uniqueId val="{00000000-4570-4D8D-A457-AF154F946329}"/>
            </c:ext>
          </c:extLst>
        </c:ser>
        <c:ser>
          <c:idx val="1"/>
          <c:order val="1"/>
          <c:tx>
            <c:strRef>
              <c:f>'precio mayorista'!$D$7</c:f>
              <c:strCache>
                <c:ptCount val="1"/>
                <c:pt idx="0">
                  <c:v>2015</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'precio mayorista'!$B$8:$B$19</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'precio mayorista'!$D$8:$D$19</c:f>
              <c:numCache>
                <c:formatCode>#,##0.0</c:formatCode>
                <c:ptCount val="12"/>
                <c:pt idx="0">
                  <c:v>212.69</c:v>
                </c:pt>
                <c:pt idx="1">
                  <c:v>200.61</c:v>
                </c:pt>
                <c:pt idx="2">
                  <c:v>210.48</c:v>
                </c:pt>
                <c:pt idx="3">
                  <c:v>252.76</c:v>
                </c:pt>
                <c:pt idx="4">
                  <c:v>235.08</c:v>
                </c:pt>
                <c:pt idx="5">
                  <c:v>228.59</c:v>
                </c:pt>
                <c:pt idx="6">
                  <c:v>268.58999999999997</c:v>
                </c:pt>
                <c:pt idx="7">
                  <c:v>374.35</c:v>
                </c:pt>
                <c:pt idx="8">
                  <c:v>344.46</c:v>
                </c:pt>
                <c:pt idx="9">
                  <c:v>386.05</c:v>
                </c:pt>
                <c:pt idx="10">
                  <c:v>396.11</c:v>
                </c:pt>
                <c:pt idx="11">
                  <c:v>277.5</c:v>
                </c:pt>
              </c:numCache>
            </c:numRef>
          </c:val>
          <c:smooth val="0"/>
          <c:extLst>
            <c:ext xmlns:c16="http://schemas.microsoft.com/office/drawing/2014/chart" uri="{C3380CC4-5D6E-409C-BE32-E72D297353CC}">
              <c16:uniqueId val="{00000001-4570-4D8D-A457-AF154F946329}"/>
            </c:ext>
          </c:extLst>
        </c:ser>
        <c:ser>
          <c:idx val="2"/>
          <c:order val="2"/>
          <c:tx>
            <c:strRef>
              <c:f>'precio mayorista'!$E$7</c:f>
              <c:strCache>
                <c:ptCount val="1"/>
                <c:pt idx="0">
                  <c:v>2016</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'precio mayorista'!$B$8:$B$19</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'precio mayorista'!$E$8:$E$19</c:f>
              <c:numCache>
                <c:formatCode>#,##0.0</c:formatCode>
                <c:ptCount val="12"/>
                <c:pt idx="0">
                  <c:v>196.24</c:v>
                </c:pt>
                <c:pt idx="1">
                  <c:v>180.84</c:v>
                </c:pt>
                <c:pt idx="2">
                  <c:v>181.1</c:v>
                </c:pt>
                <c:pt idx="3">
                  <c:v>174.37</c:v>
                </c:pt>
                <c:pt idx="4">
                  <c:v>217.98</c:v>
                </c:pt>
                <c:pt idx="5">
                  <c:v>243.56</c:v>
                </c:pt>
                <c:pt idx="6">
                  <c:v>245.19</c:v>
                </c:pt>
              </c:numCache>
            </c:numRef>
          </c:val>
          <c:smooth val="0"/>
          <c:extLst>
            <c:ext xmlns:c16="http://schemas.microsoft.com/office/drawing/2014/chart" uri="{C3380CC4-5D6E-409C-BE32-E72D297353CC}">
              <c16:uniqueId val="{00000002-4570-4D8D-A457-AF154F946329}"/>
            </c:ext>
          </c:extLst>
        </c:ser>
        <c:dLbls>
          <c:showLegendKey val="0"/>
          <c:showVal val="0"/>
          <c:showCatName val="0"/>
          <c:showSerName val="0"/>
          <c:showPercent val="0"/>
          <c:showBubbleSize val="0"/>
        </c:dLbls>
        <c:marker val="1"/>
        <c:smooth val="0"/>
        <c:axId val="6742287"/>
        <c:axId val="1"/>
      </c:lineChart>
      <c:catAx>
        <c:axId val="6742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vert="horz"/>
          <a:lstStyle/>
          <a:p>
            <a:pPr>
              <a:defRPr sz="900" b="0" i="0" u="none" strike="noStrike" baseline="0">
                <a:solidFill>
                  <a:srgbClr val="000000"/>
                </a:solidFill>
                <a:latin typeface="Arial"/>
                <a:ea typeface="Arial"/>
                <a:cs typeface="Arial"/>
              </a:defRPr>
            </a:pPr>
            <a:endParaRPr lang="es-CL"/>
          </a:p>
        </c:txPr>
        <c:crossAx val="1"/>
        <c:crosses val="autoZero"/>
        <c:auto val="1"/>
        <c:lblAlgn val="ctr"/>
        <c:lblOffset val="100"/>
        <c:noMultiLvlLbl val="0"/>
      </c:catAx>
      <c:valAx>
        <c:axId val="1"/>
        <c:scaling>
          <c:orientation val="minMax"/>
          <c:min val="150"/>
        </c:scaling>
        <c:delete val="0"/>
        <c:axPos val="l"/>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000000"/>
                    </a:solidFill>
                    <a:latin typeface="Arial"/>
                    <a:ea typeface="Arial"/>
                    <a:cs typeface="Arial"/>
                  </a:defRPr>
                </a:pPr>
                <a:r>
                  <a:rPr lang="es-CL"/>
                  <a:t>$ / kg</a:t>
                </a:r>
              </a:p>
            </c:rich>
          </c:tx>
          <c:overlay val="0"/>
          <c:spPr>
            <a:noFill/>
            <a:ln w="25400">
              <a:noFill/>
            </a:ln>
          </c:spPr>
        </c:title>
        <c:numFmt formatCode="#,##0.0" sourceLinked="1"/>
        <c:majorTickMark val="none"/>
        <c:minorTickMark val="none"/>
        <c:tickLblPos val="nextTo"/>
        <c:spPr>
          <a:ln w="9525">
            <a:noFill/>
          </a:ln>
        </c:spPr>
        <c:txPr>
          <a:bodyPr rot="0" vert="horz"/>
          <a:lstStyle/>
          <a:p>
            <a:pPr>
              <a:defRPr sz="1000" b="0" i="0" u="none" strike="noStrike" baseline="0">
                <a:solidFill>
                  <a:srgbClr val="000000"/>
                </a:solidFill>
                <a:latin typeface="Arial"/>
                <a:ea typeface="Arial"/>
                <a:cs typeface="Arial"/>
              </a:defRPr>
            </a:pPr>
            <a:endParaRPr lang="es-CL"/>
          </a:p>
        </c:txPr>
        <c:crossAx val="6742287"/>
        <c:crosses val="autoZero"/>
        <c:crossBetween val="between"/>
      </c:valAx>
      <c:spPr>
        <a:noFill/>
        <a:ln w="25400">
          <a:noFill/>
        </a:ln>
      </c:spPr>
    </c:plotArea>
    <c:legend>
      <c:legendPos val="r"/>
      <c:layout>
        <c:manualLayout>
          <c:xMode val="edge"/>
          <c:yMode val="edge"/>
          <c:x val="0.23189159285055178"/>
          <c:y val="0.891056494492658"/>
          <c:w val="0.39808056772678052"/>
          <c:h val="9.6157175664675326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s-CL"/>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s-CL"/>
              <a:t>Gráfico 10. Rendimiento regional de papa entre las regiones de Coquimbo y Los Lagos (ton/ha)</a:t>
            </a:r>
          </a:p>
        </c:rich>
      </c:tx>
      <c:overlay val="0"/>
      <c:spPr>
        <a:noFill/>
        <a:ln w="25400">
          <a:noFill/>
        </a:ln>
      </c:spPr>
    </c:title>
    <c:autoTitleDeleted val="0"/>
    <c:plotArea>
      <c:layout>
        <c:manualLayout>
          <c:layoutTarget val="inner"/>
          <c:xMode val="edge"/>
          <c:yMode val="edge"/>
          <c:x val="7.4922499548532959E-2"/>
          <c:y val="0.11634349030470914"/>
          <c:w val="0.90820192387826171"/>
          <c:h val="0.71348703295744542"/>
        </c:manualLayout>
      </c:layout>
      <c:barChart>
        <c:barDir val="col"/>
        <c:grouping val="clustered"/>
        <c:varyColors val="0"/>
        <c:ser>
          <c:idx val="0"/>
          <c:order val="0"/>
          <c:tx>
            <c:strRef>
              <c:f>'rend región'!$B$20</c:f>
              <c:strCache>
                <c:ptCount val="1"/>
                <c:pt idx="0">
                  <c:v>2013/14</c:v>
                </c:pt>
              </c:strCache>
            </c:strRef>
          </c:tx>
          <c:spPr>
            <a:solidFill>
              <a:srgbClr val="4F81BD"/>
            </a:solidFill>
            <a:ln w="25400">
              <a:noFill/>
            </a:ln>
          </c:spPr>
          <c:invertIfNegative val="0"/>
          <c:cat>
            <c:strRef>
              <c:f>'rend región'!$C$7:$K$7</c:f>
              <c:strCache>
                <c:ptCount val="9"/>
                <c:pt idx="0">
                  <c:v>Coquimbo</c:v>
                </c:pt>
                <c:pt idx="1">
                  <c:v>Valparaíso</c:v>
                </c:pt>
                <c:pt idx="2">
                  <c:v>Metropolitana</c:v>
                </c:pt>
                <c:pt idx="3">
                  <c:v>O´Higgins</c:v>
                </c:pt>
                <c:pt idx="4">
                  <c:v>Maule</c:v>
                </c:pt>
                <c:pt idx="5">
                  <c:v>Bío Bío</c:v>
                </c:pt>
                <c:pt idx="6">
                  <c:v>La Araucanía</c:v>
                </c:pt>
                <c:pt idx="7">
                  <c:v>Los Ríos</c:v>
                </c:pt>
                <c:pt idx="8">
                  <c:v>Los Lagos</c:v>
                </c:pt>
              </c:strCache>
            </c:strRef>
          </c:cat>
          <c:val>
            <c:numRef>
              <c:f>'rend región'!$C$20:$K$20</c:f>
              <c:numCache>
                <c:formatCode>#,##0.0</c:formatCode>
                <c:ptCount val="9"/>
                <c:pt idx="0">
                  <c:v>21.5</c:v>
                </c:pt>
                <c:pt idx="1">
                  <c:v>12.209999999999999</c:v>
                </c:pt>
                <c:pt idx="2">
                  <c:v>23.61</c:v>
                </c:pt>
                <c:pt idx="3">
                  <c:v>12.64</c:v>
                </c:pt>
                <c:pt idx="4">
                  <c:v>12.79</c:v>
                </c:pt>
                <c:pt idx="5">
                  <c:v>15.45</c:v>
                </c:pt>
                <c:pt idx="6">
                  <c:v>20.84</c:v>
                </c:pt>
                <c:pt idx="7">
                  <c:v>25.14</c:v>
                </c:pt>
                <c:pt idx="8">
                  <c:v>31.990000000000002</c:v>
                </c:pt>
              </c:numCache>
            </c:numRef>
          </c:val>
          <c:extLst>
            <c:ext xmlns:c16="http://schemas.microsoft.com/office/drawing/2014/chart" uri="{C3380CC4-5D6E-409C-BE32-E72D297353CC}">
              <c16:uniqueId val="{00000000-01E2-462D-80A0-0A57C30D63B3}"/>
            </c:ext>
          </c:extLst>
        </c:ser>
        <c:ser>
          <c:idx val="1"/>
          <c:order val="1"/>
          <c:tx>
            <c:strRef>
              <c:f>'rend región'!$B$21</c:f>
              <c:strCache>
                <c:ptCount val="1"/>
                <c:pt idx="0">
                  <c:v>2014/15</c:v>
                </c:pt>
              </c:strCache>
            </c:strRef>
          </c:tx>
          <c:spPr>
            <a:solidFill>
              <a:srgbClr val="C0504D"/>
            </a:solidFill>
            <a:ln w="25400">
              <a:noFill/>
            </a:ln>
          </c:spPr>
          <c:invertIfNegative val="0"/>
          <c:cat>
            <c:strRef>
              <c:f>'rend región'!$C$7:$K$7</c:f>
              <c:strCache>
                <c:ptCount val="9"/>
                <c:pt idx="0">
                  <c:v>Coquimbo</c:v>
                </c:pt>
                <c:pt idx="1">
                  <c:v>Valparaíso</c:v>
                </c:pt>
                <c:pt idx="2">
                  <c:v>Metropolitana</c:v>
                </c:pt>
                <c:pt idx="3">
                  <c:v>O´Higgins</c:v>
                </c:pt>
                <c:pt idx="4">
                  <c:v>Maule</c:v>
                </c:pt>
                <c:pt idx="5">
                  <c:v>Bío Bío</c:v>
                </c:pt>
                <c:pt idx="6">
                  <c:v>La Araucanía</c:v>
                </c:pt>
                <c:pt idx="7">
                  <c:v>Los Ríos</c:v>
                </c:pt>
                <c:pt idx="8">
                  <c:v>Los Lagos</c:v>
                </c:pt>
              </c:strCache>
            </c:strRef>
          </c:cat>
          <c:val>
            <c:numRef>
              <c:f>'rend región'!$C$21:$K$21</c:f>
              <c:numCache>
                <c:formatCode>#,##0.0</c:formatCode>
                <c:ptCount val="9"/>
                <c:pt idx="0">
                  <c:v>23.15</c:v>
                </c:pt>
                <c:pt idx="1">
                  <c:v>15.08</c:v>
                </c:pt>
                <c:pt idx="2">
                  <c:v>22.86</c:v>
                </c:pt>
                <c:pt idx="3">
                  <c:v>16.309999999999999</c:v>
                </c:pt>
                <c:pt idx="4">
                  <c:v>16.440000000000001</c:v>
                </c:pt>
                <c:pt idx="5">
                  <c:v>15.78</c:v>
                </c:pt>
                <c:pt idx="6">
                  <c:v>18.21</c:v>
                </c:pt>
                <c:pt idx="7">
                  <c:v>17.8</c:v>
                </c:pt>
                <c:pt idx="8">
                  <c:v>25.64</c:v>
                </c:pt>
              </c:numCache>
            </c:numRef>
          </c:val>
          <c:extLst>
            <c:ext xmlns:c16="http://schemas.microsoft.com/office/drawing/2014/chart" uri="{C3380CC4-5D6E-409C-BE32-E72D297353CC}">
              <c16:uniqueId val="{00000001-01E2-462D-80A0-0A57C30D63B3}"/>
            </c:ext>
          </c:extLst>
        </c:ser>
        <c:ser>
          <c:idx val="2"/>
          <c:order val="2"/>
          <c:tx>
            <c:strRef>
              <c:f>'rend región'!$B$22</c:f>
              <c:strCache>
                <c:ptCount val="1"/>
                <c:pt idx="0">
                  <c:v>2015/16</c:v>
                </c:pt>
              </c:strCache>
            </c:strRef>
          </c:tx>
          <c:invertIfNegative val="0"/>
          <c:cat>
            <c:strRef>
              <c:f>'rend región'!$C$7:$K$7</c:f>
              <c:strCache>
                <c:ptCount val="9"/>
                <c:pt idx="0">
                  <c:v>Coquimbo</c:v>
                </c:pt>
                <c:pt idx="1">
                  <c:v>Valparaíso</c:v>
                </c:pt>
                <c:pt idx="2">
                  <c:v>Metropolitana</c:v>
                </c:pt>
                <c:pt idx="3">
                  <c:v>O´Higgins</c:v>
                </c:pt>
                <c:pt idx="4">
                  <c:v>Maule</c:v>
                </c:pt>
                <c:pt idx="5">
                  <c:v>Bío Bío</c:v>
                </c:pt>
                <c:pt idx="6">
                  <c:v>La Araucanía</c:v>
                </c:pt>
                <c:pt idx="7">
                  <c:v>Los Ríos</c:v>
                </c:pt>
                <c:pt idx="8">
                  <c:v>Los Lagos</c:v>
                </c:pt>
              </c:strCache>
            </c:strRef>
          </c:cat>
          <c:val>
            <c:numRef>
              <c:f>'rend región'!$C$22:$K$22</c:f>
              <c:numCache>
                <c:formatCode>#,##0.0</c:formatCode>
                <c:ptCount val="9"/>
                <c:pt idx="0">
                  <c:v>24.23</c:v>
                </c:pt>
                <c:pt idx="1">
                  <c:v>17.809999999999999</c:v>
                </c:pt>
                <c:pt idx="2">
                  <c:v>17.2</c:v>
                </c:pt>
                <c:pt idx="3">
                  <c:v>13.73</c:v>
                </c:pt>
                <c:pt idx="4">
                  <c:v>16.919999999999998</c:v>
                </c:pt>
                <c:pt idx="5">
                  <c:v>14.809999999999999</c:v>
                </c:pt>
                <c:pt idx="6">
                  <c:v>22.619999999999997</c:v>
                </c:pt>
                <c:pt idx="7">
                  <c:v>22</c:v>
                </c:pt>
                <c:pt idx="8">
                  <c:v>33.200000000000003</c:v>
                </c:pt>
              </c:numCache>
            </c:numRef>
          </c:val>
          <c:extLst>
            <c:ext xmlns:c16="http://schemas.microsoft.com/office/drawing/2014/chart" uri="{C3380CC4-5D6E-409C-BE32-E72D297353CC}">
              <c16:uniqueId val="{00000002-01E2-462D-80A0-0A57C30D63B3}"/>
            </c:ext>
          </c:extLst>
        </c:ser>
        <c:dLbls>
          <c:showLegendKey val="0"/>
          <c:showVal val="0"/>
          <c:showCatName val="0"/>
          <c:showSerName val="0"/>
          <c:showPercent val="0"/>
          <c:showBubbleSize val="0"/>
        </c:dLbls>
        <c:gapWidth val="219"/>
        <c:overlap val="-27"/>
        <c:axId val="6740207"/>
        <c:axId val="1"/>
      </c:barChart>
      <c:catAx>
        <c:axId val="6740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1000" b="0" i="0" u="none" strike="noStrike" baseline="0">
                <a:solidFill>
                  <a:srgbClr val="000000"/>
                </a:solidFill>
                <a:latin typeface="Arial"/>
                <a:ea typeface="Arial"/>
                <a:cs typeface="Arial"/>
              </a:defRPr>
            </a:pPr>
            <a:endParaRPr lang="es-CL"/>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000000"/>
                    </a:solidFill>
                    <a:latin typeface="Arial"/>
                    <a:ea typeface="Arial"/>
                    <a:cs typeface="Arial"/>
                  </a:defRPr>
                </a:pPr>
                <a:r>
                  <a:rPr lang="es-CL"/>
                  <a:t>Toneladas por hectárea</a:t>
                </a:r>
              </a:p>
            </c:rich>
          </c:tx>
          <c:layout>
            <c:manualLayout>
              <c:xMode val="edge"/>
              <c:yMode val="edge"/>
              <c:x val="1.2841221399787554E-2"/>
              <c:y val="0.26697442503064422"/>
            </c:manualLayout>
          </c:layout>
          <c:overlay val="0"/>
        </c:title>
        <c:numFmt formatCode="#,##0" sourceLinked="0"/>
        <c:majorTickMark val="none"/>
        <c:minorTickMark val="none"/>
        <c:tickLblPos val="nextTo"/>
        <c:spPr>
          <a:ln w="9525">
            <a:noFill/>
          </a:ln>
        </c:spPr>
        <c:txPr>
          <a:bodyPr rot="0" vert="horz"/>
          <a:lstStyle/>
          <a:p>
            <a:pPr>
              <a:defRPr sz="1000" b="0" i="0" u="none" strike="noStrike" baseline="0">
                <a:solidFill>
                  <a:srgbClr val="000000"/>
                </a:solidFill>
                <a:latin typeface="Arial"/>
                <a:ea typeface="Arial"/>
                <a:cs typeface="Arial"/>
              </a:defRPr>
            </a:pPr>
            <a:endParaRPr lang="es-CL"/>
          </a:p>
        </c:txPr>
        <c:crossAx val="6740207"/>
        <c:crosses val="autoZero"/>
        <c:crossBetween val="between"/>
      </c:valAx>
      <c:spPr>
        <a:noFill/>
        <a:ln w="25400">
          <a:noFill/>
        </a:ln>
      </c:spPr>
    </c:plotArea>
    <c:legend>
      <c:legendPos val="r"/>
      <c:layout>
        <c:manualLayout>
          <c:xMode val="edge"/>
          <c:yMode val="edge"/>
          <c:x val="0.38750352902865698"/>
          <c:y val="0.91315346332438141"/>
          <c:w val="0.22434414838501193"/>
          <c:h val="6.10001301411024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s-C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CL" sz="1000" b="1" i="0" u="none" strike="noStrike" baseline="0">
                <a:solidFill>
                  <a:srgbClr val="000000"/>
                </a:solidFill>
                <a:latin typeface="Arial"/>
                <a:cs typeface="Arial"/>
              </a:rPr>
              <a:t>Gráfico 2. Precio diario de papa en los mercados mayoristas, desde el 1 de febrero al 29 de julio de 2016 </a:t>
            </a:r>
          </a:p>
          <a:p>
            <a:pPr>
              <a:defRPr sz="1000" b="0" i="0" u="none" strike="noStrike" baseline="0">
                <a:solidFill>
                  <a:srgbClr val="000000"/>
                </a:solidFill>
                <a:latin typeface="Calibri"/>
                <a:ea typeface="Calibri"/>
                <a:cs typeface="Calibri"/>
              </a:defRPr>
            </a:pPr>
            <a:r>
              <a:rPr lang="es-CL" sz="1000" b="1" i="0" u="none" strike="noStrike" baseline="0">
                <a:solidFill>
                  <a:srgbClr val="000000"/>
                </a:solidFill>
                <a:latin typeface="Arial"/>
                <a:cs typeface="Arial"/>
              </a:rPr>
              <a:t>(en $/50 kilos sin IVA)</a:t>
            </a:r>
          </a:p>
        </c:rich>
      </c:tx>
      <c:overlay val="0"/>
      <c:spPr>
        <a:noFill/>
        <a:ln w="25400">
          <a:noFill/>
        </a:ln>
      </c:spPr>
    </c:title>
    <c:autoTitleDeleted val="0"/>
    <c:plotArea>
      <c:layout>
        <c:manualLayout>
          <c:layoutTarget val="inner"/>
          <c:xMode val="edge"/>
          <c:yMode val="edge"/>
          <c:x val="9.5795055548082167E-2"/>
          <c:y val="0.17133827921650602"/>
          <c:w val="0.89733129353430441"/>
          <c:h val="0.64124125010361288"/>
        </c:manualLayout>
      </c:layout>
      <c:lineChart>
        <c:grouping val="standard"/>
        <c:varyColors val="0"/>
        <c:ser>
          <c:idx val="0"/>
          <c:order val="0"/>
          <c:spPr>
            <a:ln w="28575" cap="rnd">
              <a:solidFill>
                <a:schemeClr val="accent1"/>
              </a:solidFill>
              <a:round/>
            </a:ln>
            <a:effectLst/>
          </c:spPr>
          <c:marker>
            <c:symbol val="none"/>
          </c:marker>
          <c:trendline>
            <c:spPr>
              <a:ln w="19050" cap="rnd">
                <a:solidFill>
                  <a:srgbClr val="FF0000"/>
                </a:solidFill>
                <a:prstDash val="sysDot"/>
              </a:ln>
              <a:effectLst/>
            </c:spPr>
            <c:trendlineType val="poly"/>
            <c:order val="5"/>
            <c:dispRSqr val="0"/>
            <c:dispEq val="0"/>
          </c:trendline>
          <c:cat>
            <c:numRef>
              <c:f>'[2]serie de precios'!$A$1019:$A$1146</c:f>
              <c:numCache>
                <c:formatCode>General</c:formatCode>
                <c:ptCount val="128"/>
                <c:pt idx="0">
                  <c:v>42401</c:v>
                </c:pt>
                <c:pt idx="1">
                  <c:v>42402</c:v>
                </c:pt>
                <c:pt idx="2">
                  <c:v>42403</c:v>
                </c:pt>
                <c:pt idx="3">
                  <c:v>42404</c:v>
                </c:pt>
                <c:pt idx="4">
                  <c:v>42405</c:v>
                </c:pt>
                <c:pt idx="5">
                  <c:v>42408</c:v>
                </c:pt>
                <c:pt idx="6">
                  <c:v>42409</c:v>
                </c:pt>
                <c:pt idx="7">
                  <c:v>42410</c:v>
                </c:pt>
                <c:pt idx="8">
                  <c:v>42411</c:v>
                </c:pt>
                <c:pt idx="9">
                  <c:v>42412</c:v>
                </c:pt>
                <c:pt idx="10">
                  <c:v>42415</c:v>
                </c:pt>
                <c:pt idx="11">
                  <c:v>42416</c:v>
                </c:pt>
                <c:pt idx="12">
                  <c:v>42417</c:v>
                </c:pt>
                <c:pt idx="13">
                  <c:v>42418</c:v>
                </c:pt>
                <c:pt idx="14">
                  <c:v>42419</c:v>
                </c:pt>
                <c:pt idx="15">
                  <c:v>42422</c:v>
                </c:pt>
                <c:pt idx="16">
                  <c:v>42423</c:v>
                </c:pt>
                <c:pt idx="17">
                  <c:v>42424</c:v>
                </c:pt>
                <c:pt idx="18">
                  <c:v>42425</c:v>
                </c:pt>
                <c:pt idx="19">
                  <c:v>42426</c:v>
                </c:pt>
                <c:pt idx="20">
                  <c:v>42429</c:v>
                </c:pt>
                <c:pt idx="21">
                  <c:v>42430</c:v>
                </c:pt>
                <c:pt idx="22">
                  <c:v>42431</c:v>
                </c:pt>
                <c:pt idx="23">
                  <c:v>42432</c:v>
                </c:pt>
                <c:pt idx="24">
                  <c:v>42433</c:v>
                </c:pt>
                <c:pt idx="25">
                  <c:v>42436</c:v>
                </c:pt>
                <c:pt idx="26">
                  <c:v>42437</c:v>
                </c:pt>
                <c:pt idx="27">
                  <c:v>42438</c:v>
                </c:pt>
                <c:pt idx="28">
                  <c:v>42439</c:v>
                </c:pt>
                <c:pt idx="29">
                  <c:v>42440</c:v>
                </c:pt>
                <c:pt idx="30">
                  <c:v>42443</c:v>
                </c:pt>
                <c:pt idx="31">
                  <c:v>42444</c:v>
                </c:pt>
                <c:pt idx="32">
                  <c:v>42445</c:v>
                </c:pt>
                <c:pt idx="33">
                  <c:v>42446</c:v>
                </c:pt>
                <c:pt idx="34">
                  <c:v>42447</c:v>
                </c:pt>
                <c:pt idx="35">
                  <c:v>42450</c:v>
                </c:pt>
                <c:pt idx="36">
                  <c:v>42451</c:v>
                </c:pt>
                <c:pt idx="37">
                  <c:v>42452</c:v>
                </c:pt>
                <c:pt idx="38">
                  <c:v>42453</c:v>
                </c:pt>
                <c:pt idx="39">
                  <c:v>42457</c:v>
                </c:pt>
                <c:pt idx="40">
                  <c:v>42458</c:v>
                </c:pt>
                <c:pt idx="41">
                  <c:v>42459</c:v>
                </c:pt>
                <c:pt idx="42">
                  <c:v>42460</c:v>
                </c:pt>
                <c:pt idx="43">
                  <c:v>42461</c:v>
                </c:pt>
                <c:pt idx="44">
                  <c:v>42464</c:v>
                </c:pt>
                <c:pt idx="45">
                  <c:v>42465</c:v>
                </c:pt>
                <c:pt idx="46">
                  <c:v>42466</c:v>
                </c:pt>
                <c:pt idx="47">
                  <c:v>42467</c:v>
                </c:pt>
                <c:pt idx="48">
                  <c:v>42468</c:v>
                </c:pt>
                <c:pt idx="49">
                  <c:v>42471</c:v>
                </c:pt>
                <c:pt idx="50">
                  <c:v>42472</c:v>
                </c:pt>
                <c:pt idx="51">
                  <c:v>42473</c:v>
                </c:pt>
                <c:pt idx="52">
                  <c:v>42474</c:v>
                </c:pt>
                <c:pt idx="53">
                  <c:v>42475</c:v>
                </c:pt>
                <c:pt idx="54">
                  <c:v>42478</c:v>
                </c:pt>
                <c:pt idx="55">
                  <c:v>42479</c:v>
                </c:pt>
                <c:pt idx="56">
                  <c:v>42480</c:v>
                </c:pt>
                <c:pt idx="57">
                  <c:v>42481</c:v>
                </c:pt>
                <c:pt idx="58">
                  <c:v>42482</c:v>
                </c:pt>
                <c:pt idx="59">
                  <c:v>42485</c:v>
                </c:pt>
                <c:pt idx="60">
                  <c:v>42486</c:v>
                </c:pt>
                <c:pt idx="61">
                  <c:v>42487</c:v>
                </c:pt>
                <c:pt idx="62">
                  <c:v>42488</c:v>
                </c:pt>
                <c:pt idx="63">
                  <c:v>42489</c:v>
                </c:pt>
                <c:pt idx="64">
                  <c:v>42492</c:v>
                </c:pt>
                <c:pt idx="65">
                  <c:v>42493</c:v>
                </c:pt>
                <c:pt idx="66">
                  <c:v>42494</c:v>
                </c:pt>
                <c:pt idx="67">
                  <c:v>42495</c:v>
                </c:pt>
                <c:pt idx="68">
                  <c:v>42496</c:v>
                </c:pt>
                <c:pt idx="69">
                  <c:v>42499</c:v>
                </c:pt>
                <c:pt idx="70">
                  <c:v>42500</c:v>
                </c:pt>
                <c:pt idx="71">
                  <c:v>42501</c:v>
                </c:pt>
                <c:pt idx="72">
                  <c:v>42502</c:v>
                </c:pt>
                <c:pt idx="73">
                  <c:v>42503</c:v>
                </c:pt>
                <c:pt idx="74">
                  <c:v>42506</c:v>
                </c:pt>
                <c:pt idx="75">
                  <c:v>42507</c:v>
                </c:pt>
                <c:pt idx="76">
                  <c:v>42508</c:v>
                </c:pt>
                <c:pt idx="77">
                  <c:v>42509</c:v>
                </c:pt>
                <c:pt idx="78">
                  <c:v>42510</c:v>
                </c:pt>
                <c:pt idx="79">
                  <c:v>42513</c:v>
                </c:pt>
                <c:pt idx="80">
                  <c:v>42514</c:v>
                </c:pt>
                <c:pt idx="81">
                  <c:v>42515</c:v>
                </c:pt>
                <c:pt idx="82">
                  <c:v>42516</c:v>
                </c:pt>
                <c:pt idx="83">
                  <c:v>42517</c:v>
                </c:pt>
                <c:pt idx="84">
                  <c:v>42520</c:v>
                </c:pt>
                <c:pt idx="85">
                  <c:v>42521</c:v>
                </c:pt>
                <c:pt idx="86">
                  <c:v>42522</c:v>
                </c:pt>
                <c:pt idx="87">
                  <c:v>42523</c:v>
                </c:pt>
                <c:pt idx="88">
                  <c:v>42524</c:v>
                </c:pt>
                <c:pt idx="89">
                  <c:v>42527</c:v>
                </c:pt>
                <c:pt idx="90">
                  <c:v>42528</c:v>
                </c:pt>
                <c:pt idx="91">
                  <c:v>42529</c:v>
                </c:pt>
                <c:pt idx="92">
                  <c:v>42530</c:v>
                </c:pt>
                <c:pt idx="93">
                  <c:v>42531</c:v>
                </c:pt>
                <c:pt idx="94">
                  <c:v>42534</c:v>
                </c:pt>
                <c:pt idx="95">
                  <c:v>42535</c:v>
                </c:pt>
                <c:pt idx="96">
                  <c:v>42536</c:v>
                </c:pt>
                <c:pt idx="97">
                  <c:v>42537</c:v>
                </c:pt>
                <c:pt idx="98">
                  <c:v>42538</c:v>
                </c:pt>
                <c:pt idx="99">
                  <c:v>42541</c:v>
                </c:pt>
                <c:pt idx="100">
                  <c:v>42542</c:v>
                </c:pt>
                <c:pt idx="101">
                  <c:v>42543</c:v>
                </c:pt>
                <c:pt idx="102">
                  <c:v>42544</c:v>
                </c:pt>
                <c:pt idx="103">
                  <c:v>42545</c:v>
                </c:pt>
                <c:pt idx="104">
                  <c:v>42549</c:v>
                </c:pt>
                <c:pt idx="105">
                  <c:v>42550</c:v>
                </c:pt>
                <c:pt idx="106">
                  <c:v>42551</c:v>
                </c:pt>
                <c:pt idx="107">
                  <c:v>42552</c:v>
                </c:pt>
                <c:pt idx="108">
                  <c:v>42555</c:v>
                </c:pt>
                <c:pt idx="109">
                  <c:v>42556</c:v>
                </c:pt>
                <c:pt idx="110">
                  <c:v>42557</c:v>
                </c:pt>
                <c:pt idx="111">
                  <c:v>42558</c:v>
                </c:pt>
                <c:pt idx="112">
                  <c:v>42559</c:v>
                </c:pt>
                <c:pt idx="113">
                  <c:v>42562</c:v>
                </c:pt>
                <c:pt idx="114">
                  <c:v>42563</c:v>
                </c:pt>
                <c:pt idx="115">
                  <c:v>42564</c:v>
                </c:pt>
                <c:pt idx="116">
                  <c:v>42565</c:v>
                </c:pt>
                <c:pt idx="117">
                  <c:v>42566</c:v>
                </c:pt>
                <c:pt idx="118">
                  <c:v>42569</c:v>
                </c:pt>
                <c:pt idx="119">
                  <c:v>42570</c:v>
                </c:pt>
                <c:pt idx="120">
                  <c:v>42571</c:v>
                </c:pt>
                <c:pt idx="121">
                  <c:v>42572</c:v>
                </c:pt>
                <c:pt idx="122">
                  <c:v>42573</c:v>
                </c:pt>
                <c:pt idx="123">
                  <c:v>42576</c:v>
                </c:pt>
                <c:pt idx="124">
                  <c:v>42577</c:v>
                </c:pt>
                <c:pt idx="125">
                  <c:v>42578</c:v>
                </c:pt>
                <c:pt idx="126">
                  <c:v>42579</c:v>
                </c:pt>
                <c:pt idx="127">
                  <c:v>42580</c:v>
                </c:pt>
              </c:numCache>
            </c:numRef>
          </c:cat>
          <c:val>
            <c:numRef>
              <c:f>'[2]serie de precios'!$M$1019:$M$1146</c:f>
              <c:numCache>
                <c:formatCode>General</c:formatCode>
                <c:ptCount val="128"/>
                <c:pt idx="0">
                  <c:v>9574.328125</c:v>
                </c:pt>
                <c:pt idx="1">
                  <c:v>9074.86</c:v>
                </c:pt>
                <c:pt idx="2">
                  <c:v>9111.7199999999993</c:v>
                </c:pt>
                <c:pt idx="3">
                  <c:v>8965.5064999999995</c:v>
                </c:pt>
                <c:pt idx="4">
                  <c:v>8863.6905000000006</c:v>
                </c:pt>
                <c:pt idx="5">
                  <c:v>9253.1247058823519</c:v>
                </c:pt>
                <c:pt idx="6">
                  <c:v>9723.5878947368419</c:v>
                </c:pt>
                <c:pt idx="7">
                  <c:v>9090.5888888888912</c:v>
                </c:pt>
                <c:pt idx="8">
                  <c:v>9540.0923529411775</c:v>
                </c:pt>
                <c:pt idx="9">
                  <c:v>9367.851739130434</c:v>
                </c:pt>
                <c:pt idx="10">
                  <c:v>10153.766666666668</c:v>
                </c:pt>
                <c:pt idx="11">
                  <c:v>9520.782173913045</c:v>
                </c:pt>
                <c:pt idx="12">
                  <c:v>9303.9929411764697</c:v>
                </c:pt>
                <c:pt idx="13">
                  <c:v>8591.1724999999988</c:v>
                </c:pt>
                <c:pt idx="14">
                  <c:v>8926.4</c:v>
                </c:pt>
                <c:pt idx="15">
                  <c:v>9121.7857142857138</c:v>
                </c:pt>
                <c:pt idx="16">
                  <c:v>9414.5640000000003</c:v>
                </c:pt>
                <c:pt idx="17">
                  <c:v>8715.0433333333331</c:v>
                </c:pt>
                <c:pt idx="18">
                  <c:v>9465.0873333333329</c:v>
                </c:pt>
                <c:pt idx="19">
                  <c:v>9236.0445</c:v>
                </c:pt>
                <c:pt idx="20">
                  <c:v>9694.0700000000015</c:v>
                </c:pt>
                <c:pt idx="21">
                  <c:v>9269.8931578947377</c:v>
                </c:pt>
                <c:pt idx="22">
                  <c:v>8454.4708333333328</c:v>
                </c:pt>
                <c:pt idx="23">
                  <c:v>9719.9872222222239</c:v>
                </c:pt>
                <c:pt idx="24">
                  <c:v>9318.6054999999997</c:v>
                </c:pt>
                <c:pt idx="25">
                  <c:v>9066.9105882352924</c:v>
                </c:pt>
                <c:pt idx="26">
                  <c:v>9402.8325000000004</c:v>
                </c:pt>
                <c:pt idx="27">
                  <c:v>9008.0693749999991</c:v>
                </c:pt>
                <c:pt idx="28">
                  <c:v>9002.69095238095</c:v>
                </c:pt>
                <c:pt idx="29">
                  <c:v>9124.9713043478259</c:v>
                </c:pt>
                <c:pt idx="30">
                  <c:v>9722.2507142857157</c:v>
                </c:pt>
                <c:pt idx="31">
                  <c:v>9411.2354999999989</c:v>
                </c:pt>
                <c:pt idx="32">
                  <c:v>9758.9188235294114</c:v>
                </c:pt>
                <c:pt idx="33">
                  <c:v>9090.559444444445</c:v>
                </c:pt>
                <c:pt idx="34">
                  <c:v>8596.2610526315802</c:v>
                </c:pt>
                <c:pt idx="35">
                  <c:v>8808.8237499999996</c:v>
                </c:pt>
                <c:pt idx="36">
                  <c:v>8448.8768421052646</c:v>
                </c:pt>
                <c:pt idx="37">
                  <c:v>9031.1872222222228</c:v>
                </c:pt>
                <c:pt idx="38">
                  <c:v>8641.1918750000004</c:v>
                </c:pt>
                <c:pt idx="39">
                  <c:v>9760.2552941176491</c:v>
                </c:pt>
                <c:pt idx="40">
                  <c:v>8720.7135714285705</c:v>
                </c:pt>
                <c:pt idx="41">
                  <c:v>9053.317857142858</c:v>
                </c:pt>
                <c:pt idx="42">
                  <c:v>8600.51</c:v>
                </c:pt>
                <c:pt idx="43">
                  <c:v>8008.1431250000005</c:v>
                </c:pt>
                <c:pt idx="44">
                  <c:v>8498.5287499999995</c:v>
                </c:pt>
                <c:pt idx="45">
                  <c:v>8387.5442857142862</c:v>
                </c:pt>
                <c:pt idx="46">
                  <c:v>9106.6805000000004</c:v>
                </c:pt>
                <c:pt idx="47">
                  <c:v>8440.1387500000001</c:v>
                </c:pt>
                <c:pt idx="48">
                  <c:v>8573.2822222222239</c:v>
                </c:pt>
                <c:pt idx="49">
                  <c:v>7895.5005882352943</c:v>
                </c:pt>
                <c:pt idx="50">
                  <c:v>8806.6559090909068</c:v>
                </c:pt>
                <c:pt idx="51">
                  <c:v>7950.1029411764703</c:v>
                </c:pt>
                <c:pt idx="52">
                  <c:v>8704.2249999999967</c:v>
                </c:pt>
                <c:pt idx="53">
                  <c:v>8169.5526315789475</c:v>
                </c:pt>
                <c:pt idx="54">
                  <c:v>8650.6262499999993</c:v>
                </c:pt>
                <c:pt idx="55">
                  <c:v>8908.4128000000001</c:v>
                </c:pt>
                <c:pt idx="56">
                  <c:v>8577.7843749999993</c:v>
                </c:pt>
                <c:pt idx="57">
                  <c:v>9172.7415789473689</c:v>
                </c:pt>
                <c:pt idx="58">
                  <c:v>8720.7340000000004</c:v>
                </c:pt>
                <c:pt idx="59">
                  <c:v>8747.5850000000009</c:v>
                </c:pt>
                <c:pt idx="60">
                  <c:v>9182.8591666666671</c:v>
                </c:pt>
                <c:pt idx="61">
                  <c:v>9240.3209999999999</c:v>
                </c:pt>
                <c:pt idx="62">
                  <c:v>8333.1331578947375</c:v>
                </c:pt>
                <c:pt idx="63">
                  <c:v>9156.8736363636344</c:v>
                </c:pt>
                <c:pt idx="64">
                  <c:v>8375.3221428571433</c:v>
                </c:pt>
                <c:pt idx="65">
                  <c:v>9234.40705882353</c:v>
                </c:pt>
                <c:pt idx="66">
                  <c:v>8913.8111764705882</c:v>
                </c:pt>
                <c:pt idx="67">
                  <c:v>9153.4727777777789</c:v>
                </c:pt>
                <c:pt idx="68">
                  <c:v>8892.2423529411753</c:v>
                </c:pt>
                <c:pt idx="69">
                  <c:v>9023.3305000000018</c:v>
                </c:pt>
                <c:pt idx="70">
                  <c:v>8461.5866666666661</c:v>
                </c:pt>
                <c:pt idx="71">
                  <c:v>8229.9021428571414</c:v>
                </c:pt>
                <c:pt idx="72">
                  <c:v>8887.550714285715</c:v>
                </c:pt>
                <c:pt idx="73">
                  <c:v>8786.1335294117653</c:v>
                </c:pt>
                <c:pt idx="74">
                  <c:v>9925.4528571428546</c:v>
                </c:pt>
                <c:pt idx="75">
                  <c:v>11149.863913043479</c:v>
                </c:pt>
                <c:pt idx="76">
                  <c:v>11335.153750000003</c:v>
                </c:pt>
                <c:pt idx="77">
                  <c:v>12832.023125000002</c:v>
                </c:pt>
                <c:pt idx="78">
                  <c:v>12553.536666666669</c:v>
                </c:pt>
                <c:pt idx="79">
                  <c:v>13142.822631578947</c:v>
                </c:pt>
                <c:pt idx="80">
                  <c:v>13160.455652173918</c:v>
                </c:pt>
                <c:pt idx="81">
                  <c:v>13307.286315789474</c:v>
                </c:pt>
                <c:pt idx="82">
                  <c:v>12752.621764705884</c:v>
                </c:pt>
                <c:pt idx="83">
                  <c:v>12770.828800000001</c:v>
                </c:pt>
                <c:pt idx="84">
                  <c:v>12582.234444444444</c:v>
                </c:pt>
                <c:pt idx="85">
                  <c:v>12682.959166666666</c:v>
                </c:pt>
                <c:pt idx="86">
                  <c:v>12696.96</c:v>
                </c:pt>
                <c:pt idx="87">
                  <c:v>12868.898888888891</c:v>
                </c:pt>
                <c:pt idx="88">
                  <c:v>12471.907857142856</c:v>
                </c:pt>
                <c:pt idx="89">
                  <c:v>13092.762222222222</c:v>
                </c:pt>
                <c:pt idx="90">
                  <c:v>12872.757368421053</c:v>
                </c:pt>
                <c:pt idx="91">
                  <c:v>12718.774736842106</c:v>
                </c:pt>
                <c:pt idx="92">
                  <c:v>13251.71380952381</c:v>
                </c:pt>
                <c:pt idx="93">
                  <c:v>12980.956000000002</c:v>
                </c:pt>
                <c:pt idx="94">
                  <c:v>12295.758823529415</c:v>
                </c:pt>
                <c:pt idx="95">
                  <c:v>13032.257142857141</c:v>
                </c:pt>
                <c:pt idx="96">
                  <c:v>11828.070555555554</c:v>
                </c:pt>
                <c:pt idx="97">
                  <c:v>12048.889545454544</c:v>
                </c:pt>
                <c:pt idx="98">
                  <c:v>11762.371999999999</c:v>
                </c:pt>
                <c:pt idx="99">
                  <c:v>11962.815555555551</c:v>
                </c:pt>
                <c:pt idx="100">
                  <c:v>11839.23</c:v>
                </c:pt>
                <c:pt idx="101">
                  <c:v>11507.037999999999</c:v>
                </c:pt>
                <c:pt idx="102">
                  <c:v>11894.513684210526</c:v>
                </c:pt>
                <c:pt idx="103">
                  <c:v>12657.863888888889</c:v>
                </c:pt>
                <c:pt idx="104">
                  <c:v>13269.22</c:v>
                </c:pt>
                <c:pt idx="105">
                  <c:v>11305.195714285714</c:v>
                </c:pt>
                <c:pt idx="106">
                  <c:v>11408.442777777775</c:v>
                </c:pt>
                <c:pt idx="107">
                  <c:v>12603.914736842104</c:v>
                </c:pt>
                <c:pt idx="108">
                  <c:v>11629.161249999999</c:v>
                </c:pt>
                <c:pt idx="109">
                  <c:v>11384.399473684209</c:v>
                </c:pt>
                <c:pt idx="110">
                  <c:v>11955.32117647059</c:v>
                </c:pt>
                <c:pt idx="111">
                  <c:v>11599.922941176472</c:v>
                </c:pt>
                <c:pt idx="112">
                  <c:v>11508.85294117647</c:v>
                </c:pt>
                <c:pt idx="113">
                  <c:v>12326.644705882352</c:v>
                </c:pt>
                <c:pt idx="114">
                  <c:v>11441.592777777776</c:v>
                </c:pt>
                <c:pt idx="115">
                  <c:v>11187.738666666666</c:v>
                </c:pt>
                <c:pt idx="116">
                  <c:v>12522.747500000001</c:v>
                </c:pt>
                <c:pt idx="117">
                  <c:v>12211.282941176471</c:v>
                </c:pt>
                <c:pt idx="118">
                  <c:v>11745.666666666666</c:v>
                </c:pt>
                <c:pt idx="119">
                  <c:v>12815.539444444445</c:v>
                </c:pt>
                <c:pt idx="120">
                  <c:v>13016.917142857141</c:v>
                </c:pt>
                <c:pt idx="121">
                  <c:v>12612.756470588234</c:v>
                </c:pt>
                <c:pt idx="122">
                  <c:v>11732.395384615384</c:v>
                </c:pt>
                <c:pt idx="123">
                  <c:v>12719.812857142857</c:v>
                </c:pt>
                <c:pt idx="124">
                  <c:v>12259.151875000001</c:v>
                </c:pt>
                <c:pt idx="125">
                  <c:v>12664.446923076923</c:v>
                </c:pt>
                <c:pt idx="126">
                  <c:v>13954.436842105262</c:v>
                </c:pt>
                <c:pt idx="127">
                  <c:v>12277.783157894737</c:v>
                </c:pt>
              </c:numCache>
            </c:numRef>
          </c:val>
          <c:smooth val="0"/>
          <c:extLst>
            <c:ext xmlns:c16="http://schemas.microsoft.com/office/drawing/2014/chart" uri="{C3380CC4-5D6E-409C-BE32-E72D297353CC}">
              <c16:uniqueId val="{00000001-ED6C-4B10-9369-FCC6FC818508}"/>
            </c:ext>
          </c:extLst>
        </c:ser>
        <c:dLbls>
          <c:showLegendKey val="0"/>
          <c:showVal val="0"/>
          <c:showCatName val="0"/>
          <c:showSerName val="0"/>
          <c:showPercent val="0"/>
          <c:showBubbleSize val="0"/>
        </c:dLbls>
        <c:smooth val="0"/>
        <c:axId val="6744367"/>
        <c:axId val="1"/>
      </c:lineChart>
      <c:catAx>
        <c:axId val="6744367"/>
        <c:scaling>
          <c:orientation val="minMax"/>
        </c:scaling>
        <c:delete val="0"/>
        <c:axPos val="b"/>
        <c:numFmt formatCode="dd/mm" sourceLinked="0"/>
        <c:majorTickMark val="out"/>
        <c:minorTickMark val="none"/>
        <c:tickLblPos val="nextTo"/>
        <c:spPr>
          <a:noFill/>
          <a:ln w="9525" cap="flat" cmpd="sng" algn="ctr">
            <a:solidFill>
              <a:schemeClr val="tx1">
                <a:lumMod val="15000"/>
                <a:lumOff val="85000"/>
              </a:schemeClr>
            </a:solidFill>
            <a:round/>
          </a:ln>
          <a:effectLst/>
        </c:spPr>
        <c:txPr>
          <a:bodyPr rot="-5400000" vert="horz"/>
          <a:lstStyle/>
          <a:p>
            <a:pPr>
              <a:defRPr sz="900" b="0" i="0" u="none" strike="noStrike" baseline="0">
                <a:solidFill>
                  <a:srgbClr val="000000"/>
                </a:solidFill>
                <a:latin typeface="Arial"/>
                <a:ea typeface="Arial"/>
                <a:cs typeface="Arial"/>
              </a:defRPr>
            </a:pPr>
            <a:endParaRPr lang="es-CL"/>
          </a:p>
        </c:txPr>
        <c:crossAx val="1"/>
        <c:crosses val="autoZero"/>
        <c:auto val="0"/>
        <c:lblAlgn val="ctr"/>
        <c:lblOffset val="100"/>
        <c:noMultiLvlLbl val="1"/>
      </c:catAx>
      <c:valAx>
        <c:axId val="1"/>
        <c:scaling>
          <c:orientation val="minMax"/>
          <c:max val="14500"/>
          <c:min val="7000"/>
        </c:scaling>
        <c:delete val="0"/>
        <c:axPos val="l"/>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000000"/>
                    </a:solidFill>
                    <a:latin typeface="Arial"/>
                    <a:ea typeface="Arial"/>
                    <a:cs typeface="Arial"/>
                  </a:defRPr>
                </a:pPr>
                <a:r>
                  <a:rPr lang="es-CL"/>
                  <a:t>$ / Bolsa 50 kg</a:t>
                </a:r>
              </a:p>
            </c:rich>
          </c:tx>
          <c:overlay val="0"/>
          <c:spPr>
            <a:noFill/>
            <a:ln w="25400">
              <a:noFill/>
            </a:ln>
          </c:spPr>
        </c:title>
        <c:numFmt formatCode="General" sourceLinked="1"/>
        <c:majorTickMark val="none"/>
        <c:minorTickMark val="none"/>
        <c:tickLblPos val="nextTo"/>
        <c:spPr>
          <a:ln w="9525">
            <a:noFill/>
          </a:ln>
        </c:spPr>
        <c:txPr>
          <a:bodyPr rot="0" vert="horz"/>
          <a:lstStyle/>
          <a:p>
            <a:pPr>
              <a:defRPr sz="900" b="0" i="0" u="none" strike="noStrike" baseline="0">
                <a:solidFill>
                  <a:srgbClr val="000000"/>
                </a:solidFill>
                <a:latin typeface="Arial"/>
                <a:ea typeface="Arial"/>
                <a:cs typeface="Arial"/>
              </a:defRPr>
            </a:pPr>
            <a:endParaRPr lang="es-CL"/>
          </a:p>
        </c:txPr>
        <c:crossAx val="6744367"/>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s-C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CL" sz="1000" b="1" i="0" u="none" strike="noStrike" baseline="0">
                <a:solidFill>
                  <a:srgbClr val="000000"/>
                </a:solidFill>
                <a:latin typeface="Arial"/>
                <a:cs typeface="Arial"/>
              </a:rPr>
              <a:t>Gráfico 3. Precio diario de papa en los mercados mayoristas según mercado desde el 17 de junio al 29 de julio de 2016 </a:t>
            </a:r>
          </a:p>
          <a:p>
            <a:pPr>
              <a:defRPr sz="1000" b="0" i="0" u="none" strike="noStrike" baseline="0">
                <a:solidFill>
                  <a:srgbClr val="000000"/>
                </a:solidFill>
                <a:latin typeface="Calibri"/>
                <a:ea typeface="Calibri"/>
                <a:cs typeface="Calibri"/>
              </a:defRPr>
            </a:pPr>
            <a:r>
              <a:rPr lang="es-CL" sz="1000" b="1" i="0" u="none" strike="noStrike" baseline="0">
                <a:solidFill>
                  <a:srgbClr val="000000"/>
                </a:solidFill>
                <a:latin typeface="Arial"/>
                <a:cs typeface="Arial"/>
              </a:rPr>
              <a:t>(en $ por saco de 50 kilos, sin IVA)</a:t>
            </a:r>
          </a:p>
        </c:rich>
      </c:tx>
      <c:layout>
        <c:manualLayout>
          <c:xMode val="edge"/>
          <c:yMode val="edge"/>
          <c:x val="9.4180543816203763E-2"/>
          <c:y val="2.1848876930584682E-2"/>
        </c:manualLayout>
      </c:layout>
      <c:overlay val="0"/>
      <c:spPr>
        <a:noFill/>
        <a:ln w="25400">
          <a:noFill/>
        </a:ln>
      </c:spPr>
    </c:title>
    <c:autoTitleDeleted val="0"/>
    <c:plotArea>
      <c:layout>
        <c:manualLayout>
          <c:layoutTarget val="inner"/>
          <c:xMode val="edge"/>
          <c:yMode val="edge"/>
          <c:x val="6.9132764846238606E-2"/>
          <c:y val="0.14356942545995932"/>
          <c:w val="0.75837937887821827"/>
          <c:h val="0.64221216846671669"/>
        </c:manualLayout>
      </c:layout>
      <c:lineChart>
        <c:grouping val="standard"/>
        <c:varyColors val="0"/>
        <c:ser>
          <c:idx val="0"/>
          <c:order val="0"/>
          <c:tx>
            <c:strRef>
              <c:f>'precio mayorista3'!$C$5</c:f>
              <c:strCache>
                <c:ptCount val="1"/>
                <c:pt idx="0">
                  <c:v>Agrícola del Norte de Arica</c:v>
                </c:pt>
              </c:strCache>
            </c:strRef>
          </c:tx>
          <c:spPr>
            <a:ln w="28575" cap="rnd">
              <a:solidFill>
                <a:schemeClr val="tx2">
                  <a:lumMod val="40000"/>
                  <a:lumOff val="60000"/>
                </a:schemeClr>
              </a:solidFill>
              <a:round/>
            </a:ln>
            <a:effectLst/>
          </c:spPr>
          <c:marker>
            <c:symbol val="circle"/>
            <c:size val="5"/>
            <c:spPr>
              <a:solidFill>
                <a:schemeClr val="accent1">
                  <a:lumMod val="60000"/>
                  <a:lumOff val="40000"/>
                </a:schemeClr>
              </a:solidFill>
              <a:ln>
                <a:noFill/>
              </a:ln>
            </c:spPr>
          </c:marker>
          <c:cat>
            <c:numRef>
              <c:f>'precio mayorista3'!$B$6:$B$35</c:f>
              <c:numCache>
                <c:formatCode>m/d/yyyy</c:formatCode>
                <c:ptCount val="30"/>
                <c:pt idx="0">
                  <c:v>42538</c:v>
                </c:pt>
                <c:pt idx="1">
                  <c:v>42541</c:v>
                </c:pt>
                <c:pt idx="2">
                  <c:v>42542</c:v>
                </c:pt>
                <c:pt idx="3">
                  <c:v>42543</c:v>
                </c:pt>
                <c:pt idx="4">
                  <c:v>42544</c:v>
                </c:pt>
                <c:pt idx="5">
                  <c:v>42545</c:v>
                </c:pt>
                <c:pt idx="6">
                  <c:v>42549</c:v>
                </c:pt>
                <c:pt idx="7">
                  <c:v>42550</c:v>
                </c:pt>
                <c:pt idx="8">
                  <c:v>42551</c:v>
                </c:pt>
                <c:pt idx="9">
                  <c:v>42552</c:v>
                </c:pt>
                <c:pt idx="10">
                  <c:v>42555</c:v>
                </c:pt>
                <c:pt idx="11">
                  <c:v>42556</c:v>
                </c:pt>
                <c:pt idx="12">
                  <c:v>42557</c:v>
                </c:pt>
                <c:pt idx="13">
                  <c:v>42558</c:v>
                </c:pt>
                <c:pt idx="14">
                  <c:v>42559</c:v>
                </c:pt>
                <c:pt idx="15">
                  <c:v>42562</c:v>
                </c:pt>
                <c:pt idx="16">
                  <c:v>42563</c:v>
                </c:pt>
                <c:pt idx="17">
                  <c:v>42564</c:v>
                </c:pt>
                <c:pt idx="18">
                  <c:v>42565</c:v>
                </c:pt>
                <c:pt idx="19">
                  <c:v>42566</c:v>
                </c:pt>
                <c:pt idx="20">
                  <c:v>42569</c:v>
                </c:pt>
                <c:pt idx="21">
                  <c:v>42570</c:v>
                </c:pt>
                <c:pt idx="22">
                  <c:v>42571</c:v>
                </c:pt>
                <c:pt idx="23">
                  <c:v>42572</c:v>
                </c:pt>
                <c:pt idx="24">
                  <c:v>42573</c:v>
                </c:pt>
                <c:pt idx="25">
                  <c:v>42576</c:v>
                </c:pt>
                <c:pt idx="26">
                  <c:v>42577</c:v>
                </c:pt>
                <c:pt idx="27">
                  <c:v>42578</c:v>
                </c:pt>
                <c:pt idx="28">
                  <c:v>42579</c:v>
                </c:pt>
                <c:pt idx="29">
                  <c:v>42580</c:v>
                </c:pt>
              </c:numCache>
            </c:numRef>
          </c:cat>
          <c:val>
            <c:numRef>
              <c:f>'precio mayorista3'!$C$6:$C$35</c:f>
              <c:numCache>
                <c:formatCode>#,##0</c:formatCode>
                <c:ptCount val="30"/>
                <c:pt idx="0">
                  <c:v>22268.91</c:v>
                </c:pt>
                <c:pt idx="1">
                  <c:v>20091.669999999998</c:v>
                </c:pt>
                <c:pt idx="2">
                  <c:v>20378.150000000001</c:v>
                </c:pt>
                <c:pt idx="4">
                  <c:v>21148.46</c:v>
                </c:pt>
                <c:pt idx="5">
                  <c:v>19747.900000000001</c:v>
                </c:pt>
                <c:pt idx="6">
                  <c:v>19187.676666666666</c:v>
                </c:pt>
                <c:pt idx="9">
                  <c:v>20378.150000000001</c:v>
                </c:pt>
                <c:pt idx="10">
                  <c:v>17446.98</c:v>
                </c:pt>
                <c:pt idx="12">
                  <c:v>19327.730000000003</c:v>
                </c:pt>
                <c:pt idx="15">
                  <c:v>20798.32</c:v>
                </c:pt>
                <c:pt idx="18">
                  <c:v>20378.150000000001</c:v>
                </c:pt>
                <c:pt idx="19">
                  <c:v>20204.599999999999</c:v>
                </c:pt>
                <c:pt idx="21">
                  <c:v>18487.39</c:v>
                </c:pt>
                <c:pt idx="22">
                  <c:v>19145.66</c:v>
                </c:pt>
                <c:pt idx="23">
                  <c:v>20588.235000000001</c:v>
                </c:pt>
                <c:pt idx="25">
                  <c:v>15966.39</c:v>
                </c:pt>
                <c:pt idx="28">
                  <c:v>18727.490000000002</c:v>
                </c:pt>
              </c:numCache>
            </c:numRef>
          </c:val>
          <c:smooth val="0"/>
          <c:extLst>
            <c:ext xmlns:c16="http://schemas.microsoft.com/office/drawing/2014/chart" uri="{C3380CC4-5D6E-409C-BE32-E72D297353CC}">
              <c16:uniqueId val="{00000000-37F7-4C5B-A608-71219F4D91DA}"/>
            </c:ext>
          </c:extLst>
        </c:ser>
        <c:ser>
          <c:idx val="1"/>
          <c:order val="1"/>
          <c:tx>
            <c:strRef>
              <c:f>'precio mayorista3'!$D$5</c:f>
              <c:strCache>
                <c:ptCount val="1"/>
                <c:pt idx="0">
                  <c:v>Terminal La Palmera de La Serena</c:v>
                </c:pt>
              </c:strCache>
            </c:strRef>
          </c:tx>
          <c:spPr>
            <a:ln w="28575" cap="rnd">
              <a:solidFill>
                <a:schemeClr val="accent2"/>
              </a:solidFill>
              <a:round/>
            </a:ln>
            <a:effectLst/>
          </c:spPr>
          <c:marker>
            <c:symbol val="circle"/>
            <c:size val="5"/>
          </c:marker>
          <c:cat>
            <c:numRef>
              <c:f>'precio mayorista3'!$B$6:$B$35</c:f>
              <c:numCache>
                <c:formatCode>m/d/yyyy</c:formatCode>
                <c:ptCount val="30"/>
                <c:pt idx="0">
                  <c:v>42538</c:v>
                </c:pt>
                <c:pt idx="1">
                  <c:v>42541</c:v>
                </c:pt>
                <c:pt idx="2">
                  <c:v>42542</c:v>
                </c:pt>
                <c:pt idx="3">
                  <c:v>42543</c:v>
                </c:pt>
                <c:pt idx="4">
                  <c:v>42544</c:v>
                </c:pt>
                <c:pt idx="5">
                  <c:v>42545</c:v>
                </c:pt>
                <c:pt idx="6">
                  <c:v>42549</c:v>
                </c:pt>
                <c:pt idx="7">
                  <c:v>42550</c:v>
                </c:pt>
                <c:pt idx="8">
                  <c:v>42551</c:v>
                </c:pt>
                <c:pt idx="9">
                  <c:v>42552</c:v>
                </c:pt>
                <c:pt idx="10">
                  <c:v>42555</c:v>
                </c:pt>
                <c:pt idx="11">
                  <c:v>42556</c:v>
                </c:pt>
                <c:pt idx="12">
                  <c:v>42557</c:v>
                </c:pt>
                <c:pt idx="13">
                  <c:v>42558</c:v>
                </c:pt>
                <c:pt idx="14">
                  <c:v>42559</c:v>
                </c:pt>
                <c:pt idx="15">
                  <c:v>42562</c:v>
                </c:pt>
                <c:pt idx="16">
                  <c:v>42563</c:v>
                </c:pt>
                <c:pt idx="17">
                  <c:v>42564</c:v>
                </c:pt>
                <c:pt idx="18">
                  <c:v>42565</c:v>
                </c:pt>
                <c:pt idx="19">
                  <c:v>42566</c:v>
                </c:pt>
                <c:pt idx="20">
                  <c:v>42569</c:v>
                </c:pt>
                <c:pt idx="21">
                  <c:v>42570</c:v>
                </c:pt>
                <c:pt idx="22">
                  <c:v>42571</c:v>
                </c:pt>
                <c:pt idx="23">
                  <c:v>42572</c:v>
                </c:pt>
                <c:pt idx="24">
                  <c:v>42573</c:v>
                </c:pt>
                <c:pt idx="25">
                  <c:v>42576</c:v>
                </c:pt>
                <c:pt idx="26">
                  <c:v>42577</c:v>
                </c:pt>
                <c:pt idx="27">
                  <c:v>42578</c:v>
                </c:pt>
                <c:pt idx="28">
                  <c:v>42579</c:v>
                </c:pt>
                <c:pt idx="29">
                  <c:v>42580</c:v>
                </c:pt>
              </c:numCache>
            </c:numRef>
          </c:cat>
          <c:val>
            <c:numRef>
              <c:f>'precio mayorista3'!$D$6:$D$35</c:f>
              <c:numCache>
                <c:formatCode>#,##0</c:formatCode>
                <c:ptCount val="30"/>
                <c:pt idx="0">
                  <c:v>13865.545</c:v>
                </c:pt>
                <c:pt idx="1">
                  <c:v>13235.293333333335</c:v>
                </c:pt>
                <c:pt idx="2">
                  <c:v>13235.293333333335</c:v>
                </c:pt>
                <c:pt idx="3">
                  <c:v>14075.633333333331</c:v>
                </c:pt>
                <c:pt idx="4">
                  <c:v>13935.576666666666</c:v>
                </c:pt>
                <c:pt idx="5">
                  <c:v>13865.547499999999</c:v>
                </c:pt>
                <c:pt idx="6">
                  <c:v>13508.404999999999</c:v>
                </c:pt>
                <c:pt idx="7">
                  <c:v>14138.654999999999</c:v>
                </c:pt>
                <c:pt idx="8">
                  <c:v>14138.654999999999</c:v>
                </c:pt>
                <c:pt idx="9">
                  <c:v>14138.654999999999</c:v>
                </c:pt>
                <c:pt idx="10">
                  <c:v>14138.654999999999</c:v>
                </c:pt>
                <c:pt idx="11">
                  <c:v>14138.654999999999</c:v>
                </c:pt>
                <c:pt idx="12">
                  <c:v>11251.17</c:v>
                </c:pt>
                <c:pt idx="13">
                  <c:v>13865.55</c:v>
                </c:pt>
                <c:pt idx="14">
                  <c:v>13655.46</c:v>
                </c:pt>
                <c:pt idx="15">
                  <c:v>13655.46</c:v>
                </c:pt>
                <c:pt idx="16">
                  <c:v>13655.46</c:v>
                </c:pt>
                <c:pt idx="17">
                  <c:v>13655.46</c:v>
                </c:pt>
                <c:pt idx="18">
                  <c:v>14075.63</c:v>
                </c:pt>
                <c:pt idx="19">
                  <c:v>14075.63</c:v>
                </c:pt>
                <c:pt idx="20">
                  <c:v>14075.63</c:v>
                </c:pt>
                <c:pt idx="21">
                  <c:v>14075.63</c:v>
                </c:pt>
                <c:pt idx="22">
                  <c:v>14075.63</c:v>
                </c:pt>
                <c:pt idx="23">
                  <c:v>14075.63</c:v>
                </c:pt>
                <c:pt idx="24">
                  <c:v>14075.63</c:v>
                </c:pt>
                <c:pt idx="25">
                  <c:v>14075.63</c:v>
                </c:pt>
                <c:pt idx="26">
                  <c:v>14075.63</c:v>
                </c:pt>
                <c:pt idx="27">
                  <c:v>15462.185000000001</c:v>
                </c:pt>
                <c:pt idx="28">
                  <c:v>15462.185000000001</c:v>
                </c:pt>
                <c:pt idx="29">
                  <c:v>15462.185000000001</c:v>
                </c:pt>
              </c:numCache>
            </c:numRef>
          </c:val>
          <c:smooth val="0"/>
          <c:extLst>
            <c:ext xmlns:c16="http://schemas.microsoft.com/office/drawing/2014/chart" uri="{C3380CC4-5D6E-409C-BE32-E72D297353CC}">
              <c16:uniqueId val="{00000001-37F7-4C5B-A608-71219F4D91DA}"/>
            </c:ext>
          </c:extLst>
        </c:ser>
        <c:ser>
          <c:idx val="2"/>
          <c:order val="2"/>
          <c:tx>
            <c:strRef>
              <c:f>'precio mayorista3'!$E$5</c:f>
              <c:strCache>
                <c:ptCount val="1"/>
                <c:pt idx="0">
                  <c:v>Femacal de La Calera</c:v>
                </c:pt>
              </c:strCache>
            </c:strRef>
          </c:tx>
          <c:spPr>
            <a:ln w="28575" cap="rnd">
              <a:solidFill>
                <a:schemeClr val="accent3"/>
              </a:solidFill>
              <a:round/>
            </a:ln>
            <a:effectLst/>
          </c:spPr>
          <c:marker>
            <c:symbol val="circle"/>
            <c:size val="5"/>
          </c:marker>
          <c:cat>
            <c:numRef>
              <c:f>'precio mayorista3'!$B$6:$B$35</c:f>
              <c:numCache>
                <c:formatCode>m/d/yyyy</c:formatCode>
                <c:ptCount val="30"/>
                <c:pt idx="0">
                  <c:v>42538</c:v>
                </c:pt>
                <c:pt idx="1">
                  <c:v>42541</c:v>
                </c:pt>
                <c:pt idx="2">
                  <c:v>42542</c:v>
                </c:pt>
                <c:pt idx="3">
                  <c:v>42543</c:v>
                </c:pt>
                <c:pt idx="4">
                  <c:v>42544</c:v>
                </c:pt>
                <c:pt idx="5">
                  <c:v>42545</c:v>
                </c:pt>
                <c:pt idx="6">
                  <c:v>42549</c:v>
                </c:pt>
                <c:pt idx="7">
                  <c:v>42550</c:v>
                </c:pt>
                <c:pt idx="8">
                  <c:v>42551</c:v>
                </c:pt>
                <c:pt idx="9">
                  <c:v>42552</c:v>
                </c:pt>
                <c:pt idx="10">
                  <c:v>42555</c:v>
                </c:pt>
                <c:pt idx="11">
                  <c:v>42556</c:v>
                </c:pt>
                <c:pt idx="12">
                  <c:v>42557</c:v>
                </c:pt>
                <c:pt idx="13">
                  <c:v>42558</c:v>
                </c:pt>
                <c:pt idx="14">
                  <c:v>42559</c:v>
                </c:pt>
                <c:pt idx="15">
                  <c:v>42562</c:v>
                </c:pt>
                <c:pt idx="16">
                  <c:v>42563</c:v>
                </c:pt>
                <c:pt idx="17">
                  <c:v>42564</c:v>
                </c:pt>
                <c:pt idx="18">
                  <c:v>42565</c:v>
                </c:pt>
                <c:pt idx="19">
                  <c:v>42566</c:v>
                </c:pt>
                <c:pt idx="20">
                  <c:v>42569</c:v>
                </c:pt>
                <c:pt idx="21">
                  <c:v>42570</c:v>
                </c:pt>
                <c:pt idx="22">
                  <c:v>42571</c:v>
                </c:pt>
                <c:pt idx="23">
                  <c:v>42572</c:v>
                </c:pt>
                <c:pt idx="24">
                  <c:v>42573</c:v>
                </c:pt>
                <c:pt idx="25">
                  <c:v>42576</c:v>
                </c:pt>
                <c:pt idx="26">
                  <c:v>42577</c:v>
                </c:pt>
                <c:pt idx="27">
                  <c:v>42578</c:v>
                </c:pt>
                <c:pt idx="28">
                  <c:v>42579</c:v>
                </c:pt>
                <c:pt idx="29">
                  <c:v>42580</c:v>
                </c:pt>
              </c:numCache>
            </c:numRef>
          </c:cat>
          <c:val>
            <c:numRef>
              <c:f>'precio mayorista3'!$E$6:$E$35</c:f>
              <c:numCache>
                <c:formatCode>#,##0</c:formatCode>
                <c:ptCount val="30"/>
                <c:pt idx="0">
                  <c:v>12591.086666666664</c:v>
                </c:pt>
                <c:pt idx="1">
                  <c:v>12470.586666666668</c:v>
                </c:pt>
                <c:pt idx="2">
                  <c:v>12201.143333333333</c:v>
                </c:pt>
                <c:pt idx="3">
                  <c:v>12172.83</c:v>
                </c:pt>
                <c:pt idx="4">
                  <c:v>12370.72</c:v>
                </c:pt>
                <c:pt idx="5">
                  <c:v>12163.865</c:v>
                </c:pt>
                <c:pt idx="6">
                  <c:v>11978.910000000002</c:v>
                </c:pt>
                <c:pt idx="7">
                  <c:v>11964.79</c:v>
                </c:pt>
                <c:pt idx="8">
                  <c:v>11701.684999999999</c:v>
                </c:pt>
                <c:pt idx="9">
                  <c:v>11696.573333333334</c:v>
                </c:pt>
                <c:pt idx="10">
                  <c:v>11337.980000000001</c:v>
                </c:pt>
                <c:pt idx="11">
                  <c:v>11136.570000000002</c:v>
                </c:pt>
                <c:pt idx="12">
                  <c:v>11554.619999999999</c:v>
                </c:pt>
                <c:pt idx="13">
                  <c:v>11208.6</c:v>
                </c:pt>
                <c:pt idx="14">
                  <c:v>11552.99</c:v>
                </c:pt>
                <c:pt idx="15">
                  <c:v>12753.336666666668</c:v>
                </c:pt>
                <c:pt idx="16">
                  <c:v>12193.11</c:v>
                </c:pt>
                <c:pt idx="17">
                  <c:v>11501.355</c:v>
                </c:pt>
                <c:pt idx="18">
                  <c:v>13585.433333333334</c:v>
                </c:pt>
                <c:pt idx="19">
                  <c:v>13071.700000000003</c:v>
                </c:pt>
                <c:pt idx="20">
                  <c:v>14513.230000000001</c:v>
                </c:pt>
                <c:pt idx="21">
                  <c:v>14994.233333333332</c:v>
                </c:pt>
                <c:pt idx="22">
                  <c:v>14666.666666666666</c:v>
                </c:pt>
                <c:pt idx="23">
                  <c:v>12382.6</c:v>
                </c:pt>
                <c:pt idx="24">
                  <c:v>11939.779999999999</c:v>
                </c:pt>
                <c:pt idx="25">
                  <c:v>12388.590000000002</c:v>
                </c:pt>
                <c:pt idx="26">
                  <c:v>12322.92</c:v>
                </c:pt>
                <c:pt idx="27">
                  <c:v>12339.126666666665</c:v>
                </c:pt>
                <c:pt idx="28">
                  <c:v>12415.965</c:v>
                </c:pt>
                <c:pt idx="29">
                  <c:v>12452.980000000001</c:v>
                </c:pt>
              </c:numCache>
            </c:numRef>
          </c:val>
          <c:smooth val="0"/>
          <c:extLst>
            <c:ext xmlns:c16="http://schemas.microsoft.com/office/drawing/2014/chart" uri="{C3380CC4-5D6E-409C-BE32-E72D297353CC}">
              <c16:uniqueId val="{00000002-37F7-4C5B-A608-71219F4D91DA}"/>
            </c:ext>
          </c:extLst>
        </c:ser>
        <c:ser>
          <c:idx val="3"/>
          <c:order val="3"/>
          <c:tx>
            <c:strRef>
              <c:f>'precio mayorista3'!$F$5</c:f>
              <c:strCache>
                <c:ptCount val="1"/>
                <c:pt idx="0">
                  <c:v>Central Lo Valledor</c:v>
                </c:pt>
              </c:strCache>
            </c:strRef>
          </c:tx>
          <c:spPr>
            <a:ln w="28575" cap="rnd">
              <a:solidFill>
                <a:schemeClr val="accent4"/>
              </a:solidFill>
              <a:round/>
            </a:ln>
            <a:effectLst/>
          </c:spPr>
          <c:marker>
            <c:symbol val="circle"/>
            <c:size val="5"/>
          </c:marker>
          <c:cat>
            <c:numRef>
              <c:f>'precio mayorista3'!$B$6:$B$35</c:f>
              <c:numCache>
                <c:formatCode>m/d/yyyy</c:formatCode>
                <c:ptCount val="30"/>
                <c:pt idx="0">
                  <c:v>42538</c:v>
                </c:pt>
                <c:pt idx="1">
                  <c:v>42541</c:v>
                </c:pt>
                <c:pt idx="2">
                  <c:v>42542</c:v>
                </c:pt>
                <c:pt idx="3">
                  <c:v>42543</c:v>
                </c:pt>
                <c:pt idx="4">
                  <c:v>42544</c:v>
                </c:pt>
                <c:pt idx="5">
                  <c:v>42545</c:v>
                </c:pt>
                <c:pt idx="6">
                  <c:v>42549</c:v>
                </c:pt>
                <c:pt idx="7">
                  <c:v>42550</c:v>
                </c:pt>
                <c:pt idx="8">
                  <c:v>42551</c:v>
                </c:pt>
                <c:pt idx="9">
                  <c:v>42552</c:v>
                </c:pt>
                <c:pt idx="10">
                  <c:v>42555</c:v>
                </c:pt>
                <c:pt idx="11">
                  <c:v>42556</c:v>
                </c:pt>
                <c:pt idx="12">
                  <c:v>42557</c:v>
                </c:pt>
                <c:pt idx="13">
                  <c:v>42558</c:v>
                </c:pt>
                <c:pt idx="14">
                  <c:v>42559</c:v>
                </c:pt>
                <c:pt idx="15">
                  <c:v>42562</c:v>
                </c:pt>
                <c:pt idx="16">
                  <c:v>42563</c:v>
                </c:pt>
                <c:pt idx="17">
                  <c:v>42564</c:v>
                </c:pt>
                <c:pt idx="18">
                  <c:v>42565</c:v>
                </c:pt>
                <c:pt idx="19">
                  <c:v>42566</c:v>
                </c:pt>
                <c:pt idx="20">
                  <c:v>42569</c:v>
                </c:pt>
                <c:pt idx="21">
                  <c:v>42570</c:v>
                </c:pt>
                <c:pt idx="22">
                  <c:v>42571</c:v>
                </c:pt>
                <c:pt idx="23">
                  <c:v>42572</c:v>
                </c:pt>
                <c:pt idx="24">
                  <c:v>42573</c:v>
                </c:pt>
                <c:pt idx="25">
                  <c:v>42576</c:v>
                </c:pt>
                <c:pt idx="26">
                  <c:v>42577</c:v>
                </c:pt>
                <c:pt idx="27">
                  <c:v>42578</c:v>
                </c:pt>
                <c:pt idx="28">
                  <c:v>42579</c:v>
                </c:pt>
                <c:pt idx="29">
                  <c:v>42580</c:v>
                </c:pt>
              </c:numCache>
            </c:numRef>
          </c:cat>
          <c:val>
            <c:numRef>
              <c:f>'precio mayorista3'!$F$6:$F$35</c:f>
              <c:numCache>
                <c:formatCode>#,##0</c:formatCode>
                <c:ptCount val="30"/>
                <c:pt idx="0">
                  <c:v>10352.387999999999</c:v>
                </c:pt>
                <c:pt idx="1">
                  <c:v>11295.525</c:v>
                </c:pt>
                <c:pt idx="2">
                  <c:v>11003.754000000001</c:v>
                </c:pt>
                <c:pt idx="3">
                  <c:v>10941.22</c:v>
                </c:pt>
                <c:pt idx="4">
                  <c:v>10563.518</c:v>
                </c:pt>
                <c:pt idx="5">
                  <c:v>10826.205</c:v>
                </c:pt>
                <c:pt idx="7">
                  <c:v>11215.835999999999</c:v>
                </c:pt>
                <c:pt idx="8">
                  <c:v>11456.397500000001</c:v>
                </c:pt>
                <c:pt idx="9">
                  <c:v>11517.636666666665</c:v>
                </c:pt>
                <c:pt idx="10">
                  <c:v>11098.123333333331</c:v>
                </c:pt>
                <c:pt idx="11">
                  <c:v>11008.490000000002</c:v>
                </c:pt>
                <c:pt idx="12">
                  <c:v>11511.439999999999</c:v>
                </c:pt>
                <c:pt idx="13">
                  <c:v>11407.144</c:v>
                </c:pt>
                <c:pt idx="14">
                  <c:v>11558.385</c:v>
                </c:pt>
                <c:pt idx="15">
                  <c:v>10053.870000000001</c:v>
                </c:pt>
                <c:pt idx="16">
                  <c:v>11241.965</c:v>
                </c:pt>
                <c:pt idx="17">
                  <c:v>10988.2575</c:v>
                </c:pt>
                <c:pt idx="18">
                  <c:v>10937.970000000001</c:v>
                </c:pt>
                <c:pt idx="19">
                  <c:v>11606.846666666666</c:v>
                </c:pt>
                <c:pt idx="20">
                  <c:v>10987.23</c:v>
                </c:pt>
                <c:pt idx="21">
                  <c:v>11897.533333333333</c:v>
                </c:pt>
                <c:pt idx="22">
                  <c:v>10532.390000000001</c:v>
                </c:pt>
                <c:pt idx="23">
                  <c:v>9942.43</c:v>
                </c:pt>
                <c:pt idx="24">
                  <c:v>11084.945</c:v>
                </c:pt>
                <c:pt idx="25">
                  <c:v>13875.82</c:v>
                </c:pt>
                <c:pt idx="26">
                  <c:v>13010.854000000001</c:v>
                </c:pt>
                <c:pt idx="27">
                  <c:v>12730.272500000001</c:v>
                </c:pt>
                <c:pt idx="28">
                  <c:v>12795.488333333335</c:v>
                </c:pt>
                <c:pt idx="29">
                  <c:v>13086.328333333333</c:v>
                </c:pt>
              </c:numCache>
            </c:numRef>
          </c:val>
          <c:smooth val="0"/>
          <c:extLst>
            <c:ext xmlns:c16="http://schemas.microsoft.com/office/drawing/2014/chart" uri="{C3380CC4-5D6E-409C-BE32-E72D297353CC}">
              <c16:uniqueId val="{00000003-37F7-4C5B-A608-71219F4D91DA}"/>
            </c:ext>
          </c:extLst>
        </c:ser>
        <c:ser>
          <c:idx val="4"/>
          <c:order val="4"/>
          <c:tx>
            <c:strRef>
              <c:f>'precio mayorista3'!$G$5</c:f>
              <c:strCache>
                <c:ptCount val="1"/>
                <c:pt idx="0">
                  <c:v>Vega Central Mapocho</c:v>
                </c:pt>
              </c:strCache>
            </c:strRef>
          </c:tx>
          <c:spPr>
            <a:ln w="28575" cap="rnd">
              <a:solidFill>
                <a:schemeClr val="accent5"/>
              </a:solidFill>
              <a:round/>
            </a:ln>
            <a:effectLst/>
          </c:spPr>
          <c:marker>
            <c:symbol val="circle"/>
            <c:size val="5"/>
          </c:marker>
          <c:cat>
            <c:numRef>
              <c:f>'precio mayorista3'!$B$6:$B$35</c:f>
              <c:numCache>
                <c:formatCode>m/d/yyyy</c:formatCode>
                <c:ptCount val="30"/>
                <c:pt idx="0">
                  <c:v>42538</c:v>
                </c:pt>
                <c:pt idx="1">
                  <c:v>42541</c:v>
                </c:pt>
                <c:pt idx="2">
                  <c:v>42542</c:v>
                </c:pt>
                <c:pt idx="3">
                  <c:v>42543</c:v>
                </c:pt>
                <c:pt idx="4">
                  <c:v>42544</c:v>
                </c:pt>
                <c:pt idx="5">
                  <c:v>42545</c:v>
                </c:pt>
                <c:pt idx="6">
                  <c:v>42549</c:v>
                </c:pt>
                <c:pt idx="7">
                  <c:v>42550</c:v>
                </c:pt>
                <c:pt idx="8">
                  <c:v>42551</c:v>
                </c:pt>
                <c:pt idx="9">
                  <c:v>42552</c:v>
                </c:pt>
                <c:pt idx="10">
                  <c:v>42555</c:v>
                </c:pt>
                <c:pt idx="11">
                  <c:v>42556</c:v>
                </c:pt>
                <c:pt idx="12">
                  <c:v>42557</c:v>
                </c:pt>
                <c:pt idx="13">
                  <c:v>42558</c:v>
                </c:pt>
                <c:pt idx="14">
                  <c:v>42559</c:v>
                </c:pt>
                <c:pt idx="15">
                  <c:v>42562</c:v>
                </c:pt>
                <c:pt idx="16">
                  <c:v>42563</c:v>
                </c:pt>
                <c:pt idx="17">
                  <c:v>42564</c:v>
                </c:pt>
                <c:pt idx="18">
                  <c:v>42565</c:v>
                </c:pt>
                <c:pt idx="19">
                  <c:v>42566</c:v>
                </c:pt>
                <c:pt idx="20">
                  <c:v>42569</c:v>
                </c:pt>
                <c:pt idx="21">
                  <c:v>42570</c:v>
                </c:pt>
                <c:pt idx="22">
                  <c:v>42571</c:v>
                </c:pt>
                <c:pt idx="23">
                  <c:v>42572</c:v>
                </c:pt>
                <c:pt idx="24">
                  <c:v>42573</c:v>
                </c:pt>
                <c:pt idx="25">
                  <c:v>42576</c:v>
                </c:pt>
                <c:pt idx="26">
                  <c:v>42577</c:v>
                </c:pt>
                <c:pt idx="27">
                  <c:v>42578</c:v>
                </c:pt>
                <c:pt idx="28">
                  <c:v>42579</c:v>
                </c:pt>
                <c:pt idx="29">
                  <c:v>42580</c:v>
                </c:pt>
              </c:numCache>
            </c:numRef>
          </c:cat>
          <c:val>
            <c:numRef>
              <c:f>'precio mayorista3'!$G$6:$G$35</c:f>
              <c:numCache>
                <c:formatCode>#,##0</c:formatCode>
                <c:ptCount val="30"/>
                <c:pt idx="0">
                  <c:v>12605.04</c:v>
                </c:pt>
                <c:pt idx="2">
                  <c:v>12130.07</c:v>
                </c:pt>
                <c:pt idx="4">
                  <c:v>12148.86</c:v>
                </c:pt>
                <c:pt idx="5">
                  <c:v>12144.21</c:v>
                </c:pt>
                <c:pt idx="8">
                  <c:v>13441.32</c:v>
                </c:pt>
                <c:pt idx="9">
                  <c:v>13463.785</c:v>
                </c:pt>
                <c:pt idx="11">
                  <c:v>13361.2</c:v>
                </c:pt>
                <c:pt idx="13">
                  <c:v>14708.49</c:v>
                </c:pt>
                <c:pt idx="14">
                  <c:v>13963.36</c:v>
                </c:pt>
                <c:pt idx="16">
                  <c:v>12978.52</c:v>
                </c:pt>
                <c:pt idx="18">
                  <c:v>14285.71</c:v>
                </c:pt>
                <c:pt idx="19">
                  <c:v>14105.64</c:v>
                </c:pt>
                <c:pt idx="21">
                  <c:v>15378.15</c:v>
                </c:pt>
                <c:pt idx="23">
                  <c:v>12989.2</c:v>
                </c:pt>
                <c:pt idx="24">
                  <c:v>14778.95</c:v>
                </c:pt>
                <c:pt idx="26">
                  <c:v>14972.44</c:v>
                </c:pt>
                <c:pt idx="28">
                  <c:v>14711.55</c:v>
                </c:pt>
              </c:numCache>
            </c:numRef>
          </c:val>
          <c:smooth val="0"/>
          <c:extLst>
            <c:ext xmlns:c16="http://schemas.microsoft.com/office/drawing/2014/chart" uri="{C3380CC4-5D6E-409C-BE32-E72D297353CC}">
              <c16:uniqueId val="{00000004-37F7-4C5B-A608-71219F4D91DA}"/>
            </c:ext>
          </c:extLst>
        </c:ser>
        <c:ser>
          <c:idx val="5"/>
          <c:order val="5"/>
          <c:tx>
            <c:strRef>
              <c:f>'precio mayorista3'!$H$5</c:f>
              <c:strCache>
                <c:ptCount val="1"/>
                <c:pt idx="0">
                  <c:v>Macroferia Regional de Talca</c:v>
                </c:pt>
              </c:strCache>
            </c:strRef>
          </c:tx>
          <c:spPr>
            <a:ln w="28575" cap="rnd">
              <a:solidFill>
                <a:schemeClr val="accent6"/>
              </a:solidFill>
              <a:round/>
            </a:ln>
            <a:effectLst/>
          </c:spPr>
          <c:marker>
            <c:symbol val="circle"/>
            <c:size val="5"/>
          </c:marker>
          <c:cat>
            <c:numRef>
              <c:f>'precio mayorista3'!$B$6:$B$35</c:f>
              <c:numCache>
                <c:formatCode>m/d/yyyy</c:formatCode>
                <c:ptCount val="30"/>
                <c:pt idx="0">
                  <c:v>42538</c:v>
                </c:pt>
                <c:pt idx="1">
                  <c:v>42541</c:v>
                </c:pt>
                <c:pt idx="2">
                  <c:v>42542</c:v>
                </c:pt>
                <c:pt idx="3">
                  <c:v>42543</c:v>
                </c:pt>
                <c:pt idx="4">
                  <c:v>42544</c:v>
                </c:pt>
                <c:pt idx="5">
                  <c:v>42545</c:v>
                </c:pt>
                <c:pt idx="6">
                  <c:v>42549</c:v>
                </c:pt>
                <c:pt idx="7">
                  <c:v>42550</c:v>
                </c:pt>
                <c:pt idx="8">
                  <c:v>42551</c:v>
                </c:pt>
                <c:pt idx="9">
                  <c:v>42552</c:v>
                </c:pt>
                <c:pt idx="10">
                  <c:v>42555</c:v>
                </c:pt>
                <c:pt idx="11">
                  <c:v>42556</c:v>
                </c:pt>
                <c:pt idx="12">
                  <c:v>42557</c:v>
                </c:pt>
                <c:pt idx="13">
                  <c:v>42558</c:v>
                </c:pt>
                <c:pt idx="14">
                  <c:v>42559</c:v>
                </c:pt>
                <c:pt idx="15">
                  <c:v>42562</c:v>
                </c:pt>
                <c:pt idx="16">
                  <c:v>42563</c:v>
                </c:pt>
                <c:pt idx="17">
                  <c:v>42564</c:v>
                </c:pt>
                <c:pt idx="18">
                  <c:v>42565</c:v>
                </c:pt>
                <c:pt idx="19">
                  <c:v>42566</c:v>
                </c:pt>
                <c:pt idx="20">
                  <c:v>42569</c:v>
                </c:pt>
                <c:pt idx="21">
                  <c:v>42570</c:v>
                </c:pt>
                <c:pt idx="22">
                  <c:v>42571</c:v>
                </c:pt>
                <c:pt idx="23">
                  <c:v>42572</c:v>
                </c:pt>
                <c:pt idx="24">
                  <c:v>42573</c:v>
                </c:pt>
                <c:pt idx="25">
                  <c:v>42576</c:v>
                </c:pt>
                <c:pt idx="26">
                  <c:v>42577</c:v>
                </c:pt>
                <c:pt idx="27">
                  <c:v>42578</c:v>
                </c:pt>
                <c:pt idx="28">
                  <c:v>42579</c:v>
                </c:pt>
                <c:pt idx="29">
                  <c:v>42580</c:v>
                </c:pt>
              </c:numCache>
            </c:numRef>
          </c:cat>
          <c:val>
            <c:numRef>
              <c:f>'precio mayorista3'!$H$6:$H$35</c:f>
              <c:numCache>
                <c:formatCode>#,##0</c:formatCode>
                <c:ptCount val="30"/>
                <c:pt idx="0">
                  <c:v>10189.077500000001</c:v>
                </c:pt>
                <c:pt idx="1">
                  <c:v>9897.2933333333331</c:v>
                </c:pt>
                <c:pt idx="2">
                  <c:v>9990.663333333332</c:v>
                </c:pt>
                <c:pt idx="3">
                  <c:v>10177.403333333334</c:v>
                </c:pt>
                <c:pt idx="4">
                  <c:v>10294.120000000001</c:v>
                </c:pt>
                <c:pt idx="7">
                  <c:v>9453.7849999999999</c:v>
                </c:pt>
                <c:pt idx="8">
                  <c:v>9803.9233333333341</c:v>
                </c:pt>
                <c:pt idx="9">
                  <c:v>10924.37</c:v>
                </c:pt>
                <c:pt idx="10">
                  <c:v>10107.375</c:v>
                </c:pt>
                <c:pt idx="11">
                  <c:v>10364.146666666667</c:v>
                </c:pt>
                <c:pt idx="12">
                  <c:v>10831</c:v>
                </c:pt>
                <c:pt idx="13">
                  <c:v>10644.256666666668</c:v>
                </c:pt>
                <c:pt idx="14">
                  <c:v>10737.63</c:v>
                </c:pt>
                <c:pt idx="15">
                  <c:v>10364.146666666667</c:v>
                </c:pt>
                <c:pt idx="16">
                  <c:v>11064.426666666666</c:v>
                </c:pt>
                <c:pt idx="17">
                  <c:v>10924.37</c:v>
                </c:pt>
                <c:pt idx="18">
                  <c:v>11379.553333333335</c:v>
                </c:pt>
                <c:pt idx="19">
                  <c:v>11204.483333333332</c:v>
                </c:pt>
                <c:pt idx="20">
                  <c:v>11344.535</c:v>
                </c:pt>
                <c:pt idx="21">
                  <c:v>11344.535</c:v>
                </c:pt>
                <c:pt idx="22">
                  <c:v>10084.030000000001</c:v>
                </c:pt>
                <c:pt idx="23">
                  <c:v>11344.535</c:v>
                </c:pt>
                <c:pt idx="24">
                  <c:v>11506.14</c:v>
                </c:pt>
                <c:pt idx="25">
                  <c:v>11506.14</c:v>
                </c:pt>
                <c:pt idx="26">
                  <c:v>11235.61</c:v>
                </c:pt>
                <c:pt idx="27">
                  <c:v>11764.705</c:v>
                </c:pt>
                <c:pt idx="28">
                  <c:v>11764.705</c:v>
                </c:pt>
                <c:pt idx="29">
                  <c:v>11974.79</c:v>
                </c:pt>
              </c:numCache>
            </c:numRef>
          </c:val>
          <c:smooth val="0"/>
          <c:extLst>
            <c:ext xmlns:c16="http://schemas.microsoft.com/office/drawing/2014/chart" uri="{C3380CC4-5D6E-409C-BE32-E72D297353CC}">
              <c16:uniqueId val="{00000005-37F7-4C5B-A608-71219F4D91DA}"/>
            </c:ext>
          </c:extLst>
        </c:ser>
        <c:ser>
          <c:idx val="6"/>
          <c:order val="6"/>
          <c:tx>
            <c:strRef>
              <c:f>'precio mayorista3'!$I$5</c:f>
              <c:strCache>
                <c:ptCount val="1"/>
                <c:pt idx="0">
                  <c:v>Terminal Hortofrutícola de Chillán</c:v>
                </c:pt>
              </c:strCache>
            </c:strRef>
          </c:tx>
          <c:spPr>
            <a:ln w="28575" cap="rnd">
              <a:solidFill>
                <a:schemeClr val="accent1">
                  <a:lumMod val="60000"/>
                </a:schemeClr>
              </a:solidFill>
              <a:round/>
            </a:ln>
            <a:effectLst/>
          </c:spPr>
          <c:marker>
            <c:symbol val="circle"/>
            <c:size val="5"/>
            <c:spPr>
              <a:solidFill>
                <a:schemeClr val="accent1">
                  <a:lumMod val="50000"/>
                </a:schemeClr>
              </a:solidFill>
              <a:ln>
                <a:noFill/>
              </a:ln>
            </c:spPr>
          </c:marker>
          <c:cat>
            <c:numRef>
              <c:f>'precio mayorista3'!$B$6:$B$35</c:f>
              <c:numCache>
                <c:formatCode>m/d/yyyy</c:formatCode>
                <c:ptCount val="30"/>
                <c:pt idx="0">
                  <c:v>42538</c:v>
                </c:pt>
                <c:pt idx="1">
                  <c:v>42541</c:v>
                </c:pt>
                <c:pt idx="2">
                  <c:v>42542</c:v>
                </c:pt>
                <c:pt idx="3">
                  <c:v>42543</c:v>
                </c:pt>
                <c:pt idx="4">
                  <c:v>42544</c:v>
                </c:pt>
                <c:pt idx="5">
                  <c:v>42545</c:v>
                </c:pt>
                <c:pt idx="6">
                  <c:v>42549</c:v>
                </c:pt>
                <c:pt idx="7">
                  <c:v>42550</c:v>
                </c:pt>
                <c:pt idx="8">
                  <c:v>42551</c:v>
                </c:pt>
                <c:pt idx="9">
                  <c:v>42552</c:v>
                </c:pt>
                <c:pt idx="10">
                  <c:v>42555</c:v>
                </c:pt>
                <c:pt idx="11">
                  <c:v>42556</c:v>
                </c:pt>
                <c:pt idx="12">
                  <c:v>42557</c:v>
                </c:pt>
                <c:pt idx="13">
                  <c:v>42558</c:v>
                </c:pt>
                <c:pt idx="14">
                  <c:v>42559</c:v>
                </c:pt>
                <c:pt idx="15">
                  <c:v>42562</c:v>
                </c:pt>
                <c:pt idx="16">
                  <c:v>42563</c:v>
                </c:pt>
                <c:pt idx="17">
                  <c:v>42564</c:v>
                </c:pt>
                <c:pt idx="18">
                  <c:v>42565</c:v>
                </c:pt>
                <c:pt idx="19">
                  <c:v>42566</c:v>
                </c:pt>
                <c:pt idx="20">
                  <c:v>42569</c:v>
                </c:pt>
                <c:pt idx="21">
                  <c:v>42570</c:v>
                </c:pt>
                <c:pt idx="22">
                  <c:v>42571</c:v>
                </c:pt>
                <c:pt idx="23">
                  <c:v>42572</c:v>
                </c:pt>
                <c:pt idx="24">
                  <c:v>42573</c:v>
                </c:pt>
                <c:pt idx="25">
                  <c:v>42576</c:v>
                </c:pt>
                <c:pt idx="26">
                  <c:v>42577</c:v>
                </c:pt>
                <c:pt idx="27">
                  <c:v>42578</c:v>
                </c:pt>
                <c:pt idx="28">
                  <c:v>42579</c:v>
                </c:pt>
                <c:pt idx="29">
                  <c:v>42580</c:v>
                </c:pt>
              </c:numCache>
            </c:numRef>
          </c:cat>
          <c:val>
            <c:numRef>
              <c:f>'precio mayorista3'!$I$6:$I$35</c:f>
              <c:numCache>
                <c:formatCode>#,##0</c:formatCode>
                <c:ptCount val="30"/>
                <c:pt idx="0">
                  <c:v>10220.950000000001</c:v>
                </c:pt>
                <c:pt idx="1">
                  <c:v>11049.465</c:v>
                </c:pt>
                <c:pt idx="2">
                  <c:v>11070.03</c:v>
                </c:pt>
                <c:pt idx="3">
                  <c:v>10405.775000000001</c:v>
                </c:pt>
                <c:pt idx="4">
                  <c:v>11087.77</c:v>
                </c:pt>
                <c:pt idx="5">
                  <c:v>10714.29</c:v>
                </c:pt>
                <c:pt idx="6">
                  <c:v>10905.9</c:v>
                </c:pt>
                <c:pt idx="7">
                  <c:v>10444.18</c:v>
                </c:pt>
                <c:pt idx="8">
                  <c:v>10024.01</c:v>
                </c:pt>
                <c:pt idx="9">
                  <c:v>10457.52</c:v>
                </c:pt>
                <c:pt idx="10">
                  <c:v>10852.34</c:v>
                </c:pt>
                <c:pt idx="11">
                  <c:v>9850.61</c:v>
                </c:pt>
                <c:pt idx="12">
                  <c:v>10030.68</c:v>
                </c:pt>
                <c:pt idx="13">
                  <c:v>10444.18</c:v>
                </c:pt>
                <c:pt idx="14">
                  <c:v>10444.18</c:v>
                </c:pt>
                <c:pt idx="15">
                  <c:v>10110.58</c:v>
                </c:pt>
                <c:pt idx="16">
                  <c:v>9457.7350000000006</c:v>
                </c:pt>
                <c:pt idx="17">
                  <c:v>9883.9549999999999</c:v>
                </c:pt>
                <c:pt idx="18">
                  <c:v>9736.59</c:v>
                </c:pt>
                <c:pt idx="19">
                  <c:v>9293.83</c:v>
                </c:pt>
                <c:pt idx="20">
                  <c:v>10179.530000000001</c:v>
                </c:pt>
                <c:pt idx="21">
                  <c:v>9791.74</c:v>
                </c:pt>
                <c:pt idx="22">
                  <c:v>11365.965</c:v>
                </c:pt>
                <c:pt idx="23">
                  <c:v>11284.4</c:v>
                </c:pt>
                <c:pt idx="24">
                  <c:v>10380.620000000001</c:v>
                </c:pt>
                <c:pt idx="25">
                  <c:v>12184.87</c:v>
                </c:pt>
                <c:pt idx="26">
                  <c:v>12364.95</c:v>
                </c:pt>
                <c:pt idx="27">
                  <c:v>11974.79</c:v>
                </c:pt>
                <c:pt idx="28">
                  <c:v>12100.84</c:v>
                </c:pt>
                <c:pt idx="29">
                  <c:v>12184.87</c:v>
                </c:pt>
              </c:numCache>
            </c:numRef>
          </c:val>
          <c:smooth val="0"/>
          <c:extLst>
            <c:ext xmlns:c16="http://schemas.microsoft.com/office/drawing/2014/chart" uri="{C3380CC4-5D6E-409C-BE32-E72D297353CC}">
              <c16:uniqueId val="{00000006-37F7-4C5B-A608-71219F4D91DA}"/>
            </c:ext>
          </c:extLst>
        </c:ser>
        <c:ser>
          <c:idx val="7"/>
          <c:order val="7"/>
          <c:tx>
            <c:strRef>
              <c:f>'precio mayorista3'!$J$5</c:f>
              <c:strCache>
                <c:ptCount val="1"/>
                <c:pt idx="0">
                  <c:v>Vega Monumental Concepción</c:v>
                </c:pt>
              </c:strCache>
            </c:strRef>
          </c:tx>
          <c:spPr>
            <a:ln w="28575" cap="rnd">
              <a:solidFill>
                <a:schemeClr val="accent2">
                  <a:lumMod val="60000"/>
                </a:schemeClr>
              </a:solidFill>
              <a:round/>
            </a:ln>
            <a:effectLst/>
          </c:spPr>
          <c:marker>
            <c:symbol val="circle"/>
            <c:size val="5"/>
            <c:spPr>
              <a:solidFill>
                <a:schemeClr val="accent2">
                  <a:lumMod val="50000"/>
                </a:schemeClr>
              </a:solidFill>
              <a:ln>
                <a:noFill/>
              </a:ln>
            </c:spPr>
          </c:marker>
          <c:cat>
            <c:numRef>
              <c:f>'precio mayorista3'!$B$6:$B$35</c:f>
              <c:numCache>
                <c:formatCode>m/d/yyyy</c:formatCode>
                <c:ptCount val="30"/>
                <c:pt idx="0">
                  <c:v>42538</c:v>
                </c:pt>
                <c:pt idx="1">
                  <c:v>42541</c:v>
                </c:pt>
                <c:pt idx="2">
                  <c:v>42542</c:v>
                </c:pt>
                <c:pt idx="3">
                  <c:v>42543</c:v>
                </c:pt>
                <c:pt idx="4">
                  <c:v>42544</c:v>
                </c:pt>
                <c:pt idx="5">
                  <c:v>42545</c:v>
                </c:pt>
                <c:pt idx="6">
                  <c:v>42549</c:v>
                </c:pt>
                <c:pt idx="7">
                  <c:v>42550</c:v>
                </c:pt>
                <c:pt idx="8">
                  <c:v>42551</c:v>
                </c:pt>
                <c:pt idx="9">
                  <c:v>42552</c:v>
                </c:pt>
                <c:pt idx="10">
                  <c:v>42555</c:v>
                </c:pt>
                <c:pt idx="11">
                  <c:v>42556</c:v>
                </c:pt>
                <c:pt idx="12">
                  <c:v>42557</c:v>
                </c:pt>
                <c:pt idx="13">
                  <c:v>42558</c:v>
                </c:pt>
                <c:pt idx="14">
                  <c:v>42559</c:v>
                </c:pt>
                <c:pt idx="15">
                  <c:v>42562</c:v>
                </c:pt>
                <c:pt idx="16">
                  <c:v>42563</c:v>
                </c:pt>
                <c:pt idx="17">
                  <c:v>42564</c:v>
                </c:pt>
                <c:pt idx="18">
                  <c:v>42565</c:v>
                </c:pt>
                <c:pt idx="19">
                  <c:v>42566</c:v>
                </c:pt>
                <c:pt idx="20">
                  <c:v>42569</c:v>
                </c:pt>
                <c:pt idx="21">
                  <c:v>42570</c:v>
                </c:pt>
                <c:pt idx="22">
                  <c:v>42571</c:v>
                </c:pt>
                <c:pt idx="23">
                  <c:v>42572</c:v>
                </c:pt>
                <c:pt idx="24">
                  <c:v>42573</c:v>
                </c:pt>
                <c:pt idx="25">
                  <c:v>42576</c:v>
                </c:pt>
                <c:pt idx="26">
                  <c:v>42577</c:v>
                </c:pt>
                <c:pt idx="27">
                  <c:v>42578</c:v>
                </c:pt>
                <c:pt idx="28">
                  <c:v>42579</c:v>
                </c:pt>
                <c:pt idx="29">
                  <c:v>42580</c:v>
                </c:pt>
              </c:numCache>
            </c:numRef>
          </c:cat>
          <c:val>
            <c:numRef>
              <c:f>'precio mayorista3'!$J$6:$J$35</c:f>
              <c:numCache>
                <c:formatCode>#,##0</c:formatCode>
                <c:ptCount val="30"/>
                <c:pt idx="0">
                  <c:v>10480.42</c:v>
                </c:pt>
                <c:pt idx="2">
                  <c:v>10521.71</c:v>
                </c:pt>
                <c:pt idx="5">
                  <c:v>10519.76</c:v>
                </c:pt>
                <c:pt idx="6">
                  <c:v>10457.52</c:v>
                </c:pt>
                <c:pt idx="9">
                  <c:v>10471.879999999999</c:v>
                </c:pt>
                <c:pt idx="11">
                  <c:v>11404.56</c:v>
                </c:pt>
                <c:pt idx="14">
                  <c:v>10512.44</c:v>
                </c:pt>
                <c:pt idx="16">
                  <c:v>10924.37</c:v>
                </c:pt>
                <c:pt idx="19">
                  <c:v>10364.15</c:v>
                </c:pt>
                <c:pt idx="21">
                  <c:v>11384.04</c:v>
                </c:pt>
                <c:pt idx="24">
                  <c:v>10542.4</c:v>
                </c:pt>
                <c:pt idx="26">
                  <c:v>10282.445</c:v>
                </c:pt>
                <c:pt idx="29">
                  <c:v>10273.11</c:v>
                </c:pt>
              </c:numCache>
            </c:numRef>
          </c:val>
          <c:smooth val="0"/>
          <c:extLst>
            <c:ext xmlns:c16="http://schemas.microsoft.com/office/drawing/2014/chart" uri="{C3380CC4-5D6E-409C-BE32-E72D297353CC}">
              <c16:uniqueId val="{00000007-37F7-4C5B-A608-71219F4D91DA}"/>
            </c:ext>
          </c:extLst>
        </c:ser>
        <c:ser>
          <c:idx val="8"/>
          <c:order val="8"/>
          <c:tx>
            <c:strRef>
              <c:f>'precio mayorista3'!$K$5</c:f>
              <c:strCache>
                <c:ptCount val="1"/>
                <c:pt idx="0">
                  <c:v>Vega Modelo de Temuco</c:v>
                </c:pt>
              </c:strCache>
            </c:strRef>
          </c:tx>
          <c:spPr>
            <a:ln>
              <a:solidFill>
                <a:schemeClr val="accent3">
                  <a:lumMod val="50000"/>
                </a:schemeClr>
              </a:solidFill>
            </a:ln>
          </c:spPr>
          <c:marker>
            <c:symbol val="circle"/>
            <c:size val="5"/>
            <c:spPr>
              <a:solidFill>
                <a:schemeClr val="accent3">
                  <a:lumMod val="50000"/>
                </a:schemeClr>
              </a:solidFill>
              <a:ln>
                <a:noFill/>
              </a:ln>
            </c:spPr>
          </c:marker>
          <c:cat>
            <c:numRef>
              <c:f>'precio mayorista3'!$B$6:$B$35</c:f>
              <c:numCache>
                <c:formatCode>m/d/yyyy</c:formatCode>
                <c:ptCount val="30"/>
                <c:pt idx="0">
                  <c:v>42538</c:v>
                </c:pt>
                <c:pt idx="1">
                  <c:v>42541</c:v>
                </c:pt>
                <c:pt idx="2">
                  <c:v>42542</c:v>
                </c:pt>
                <c:pt idx="3">
                  <c:v>42543</c:v>
                </c:pt>
                <c:pt idx="4">
                  <c:v>42544</c:v>
                </c:pt>
                <c:pt idx="5">
                  <c:v>42545</c:v>
                </c:pt>
                <c:pt idx="6">
                  <c:v>42549</c:v>
                </c:pt>
                <c:pt idx="7">
                  <c:v>42550</c:v>
                </c:pt>
                <c:pt idx="8">
                  <c:v>42551</c:v>
                </c:pt>
                <c:pt idx="9">
                  <c:v>42552</c:v>
                </c:pt>
                <c:pt idx="10">
                  <c:v>42555</c:v>
                </c:pt>
                <c:pt idx="11">
                  <c:v>42556</c:v>
                </c:pt>
                <c:pt idx="12">
                  <c:v>42557</c:v>
                </c:pt>
                <c:pt idx="13">
                  <c:v>42558</c:v>
                </c:pt>
                <c:pt idx="14">
                  <c:v>42559</c:v>
                </c:pt>
                <c:pt idx="15">
                  <c:v>42562</c:v>
                </c:pt>
                <c:pt idx="16">
                  <c:v>42563</c:v>
                </c:pt>
                <c:pt idx="17">
                  <c:v>42564</c:v>
                </c:pt>
                <c:pt idx="18">
                  <c:v>42565</c:v>
                </c:pt>
                <c:pt idx="19">
                  <c:v>42566</c:v>
                </c:pt>
                <c:pt idx="20">
                  <c:v>42569</c:v>
                </c:pt>
                <c:pt idx="21">
                  <c:v>42570</c:v>
                </c:pt>
                <c:pt idx="22">
                  <c:v>42571</c:v>
                </c:pt>
                <c:pt idx="23">
                  <c:v>42572</c:v>
                </c:pt>
                <c:pt idx="24">
                  <c:v>42573</c:v>
                </c:pt>
                <c:pt idx="25">
                  <c:v>42576</c:v>
                </c:pt>
                <c:pt idx="26">
                  <c:v>42577</c:v>
                </c:pt>
                <c:pt idx="27">
                  <c:v>42578</c:v>
                </c:pt>
                <c:pt idx="28">
                  <c:v>42579</c:v>
                </c:pt>
                <c:pt idx="29">
                  <c:v>42580</c:v>
                </c:pt>
              </c:numCache>
            </c:numRef>
          </c:cat>
          <c:val>
            <c:numRef>
              <c:f>'precio mayorista3'!$K$6:$K$35</c:f>
              <c:numCache>
                <c:formatCode>#,##0</c:formatCode>
                <c:ptCount val="30"/>
                <c:pt idx="1">
                  <c:v>10574.23</c:v>
                </c:pt>
                <c:pt idx="2">
                  <c:v>11379.553333333335</c:v>
                </c:pt>
                <c:pt idx="3">
                  <c:v>10924.37</c:v>
                </c:pt>
                <c:pt idx="4">
                  <c:v>10534.215</c:v>
                </c:pt>
                <c:pt idx="5">
                  <c:v>10474.19</c:v>
                </c:pt>
                <c:pt idx="6">
                  <c:v>10924.37</c:v>
                </c:pt>
                <c:pt idx="7">
                  <c:v>10924.37</c:v>
                </c:pt>
                <c:pt idx="8">
                  <c:v>10924.37</c:v>
                </c:pt>
                <c:pt idx="9">
                  <c:v>10924.37</c:v>
                </c:pt>
                <c:pt idx="10">
                  <c:v>10515.26</c:v>
                </c:pt>
                <c:pt idx="11">
                  <c:v>10504.2</c:v>
                </c:pt>
                <c:pt idx="12">
                  <c:v>10455.09</c:v>
                </c:pt>
                <c:pt idx="13">
                  <c:v>10438.845000000001</c:v>
                </c:pt>
                <c:pt idx="14">
                  <c:v>10527.545</c:v>
                </c:pt>
                <c:pt idx="15">
                  <c:v>10466</c:v>
                </c:pt>
                <c:pt idx="17">
                  <c:v>10504.2</c:v>
                </c:pt>
                <c:pt idx="18">
                  <c:v>11344.54</c:v>
                </c:pt>
                <c:pt idx="19">
                  <c:v>11302.52</c:v>
                </c:pt>
                <c:pt idx="20">
                  <c:v>10534.215</c:v>
                </c:pt>
                <c:pt idx="21">
                  <c:v>10485.1</c:v>
                </c:pt>
                <c:pt idx="23">
                  <c:v>11305.035</c:v>
                </c:pt>
                <c:pt idx="24">
                  <c:v>10457.52</c:v>
                </c:pt>
                <c:pt idx="25">
                  <c:v>10515.56</c:v>
                </c:pt>
                <c:pt idx="26">
                  <c:v>10420.17</c:v>
                </c:pt>
                <c:pt idx="28">
                  <c:v>11369.25</c:v>
                </c:pt>
                <c:pt idx="29">
                  <c:v>10468.19</c:v>
                </c:pt>
              </c:numCache>
            </c:numRef>
          </c:val>
          <c:smooth val="0"/>
          <c:extLst>
            <c:ext xmlns:c16="http://schemas.microsoft.com/office/drawing/2014/chart" uri="{C3380CC4-5D6E-409C-BE32-E72D297353CC}">
              <c16:uniqueId val="{00000008-37F7-4C5B-A608-71219F4D91DA}"/>
            </c:ext>
          </c:extLst>
        </c:ser>
        <c:ser>
          <c:idx val="9"/>
          <c:order val="9"/>
          <c:tx>
            <c:strRef>
              <c:f>'precio mayorista3'!$L$5</c:f>
              <c:strCache>
                <c:ptCount val="1"/>
                <c:pt idx="0">
                  <c:v>Feria Lagunitas de Puerto Montt</c:v>
                </c:pt>
              </c:strCache>
            </c:strRef>
          </c:tx>
          <c:marker>
            <c:symbol val="circle"/>
            <c:size val="5"/>
          </c:marker>
          <c:cat>
            <c:numRef>
              <c:f>'precio mayorista3'!$B$6:$B$35</c:f>
              <c:numCache>
                <c:formatCode>m/d/yyyy</c:formatCode>
                <c:ptCount val="30"/>
                <c:pt idx="0">
                  <c:v>42538</c:v>
                </c:pt>
                <c:pt idx="1">
                  <c:v>42541</c:v>
                </c:pt>
                <c:pt idx="2">
                  <c:v>42542</c:v>
                </c:pt>
                <c:pt idx="3">
                  <c:v>42543</c:v>
                </c:pt>
                <c:pt idx="4">
                  <c:v>42544</c:v>
                </c:pt>
                <c:pt idx="5">
                  <c:v>42545</c:v>
                </c:pt>
                <c:pt idx="6">
                  <c:v>42549</c:v>
                </c:pt>
                <c:pt idx="7">
                  <c:v>42550</c:v>
                </c:pt>
                <c:pt idx="8">
                  <c:v>42551</c:v>
                </c:pt>
                <c:pt idx="9">
                  <c:v>42552</c:v>
                </c:pt>
                <c:pt idx="10">
                  <c:v>42555</c:v>
                </c:pt>
                <c:pt idx="11">
                  <c:v>42556</c:v>
                </c:pt>
                <c:pt idx="12">
                  <c:v>42557</c:v>
                </c:pt>
                <c:pt idx="13">
                  <c:v>42558</c:v>
                </c:pt>
                <c:pt idx="14">
                  <c:v>42559</c:v>
                </c:pt>
                <c:pt idx="15">
                  <c:v>42562</c:v>
                </c:pt>
                <c:pt idx="16">
                  <c:v>42563</c:v>
                </c:pt>
                <c:pt idx="17">
                  <c:v>42564</c:v>
                </c:pt>
                <c:pt idx="18">
                  <c:v>42565</c:v>
                </c:pt>
                <c:pt idx="19">
                  <c:v>42566</c:v>
                </c:pt>
                <c:pt idx="20">
                  <c:v>42569</c:v>
                </c:pt>
                <c:pt idx="21">
                  <c:v>42570</c:v>
                </c:pt>
                <c:pt idx="22">
                  <c:v>42571</c:v>
                </c:pt>
                <c:pt idx="23">
                  <c:v>42572</c:v>
                </c:pt>
                <c:pt idx="24">
                  <c:v>42573</c:v>
                </c:pt>
                <c:pt idx="25">
                  <c:v>42576</c:v>
                </c:pt>
                <c:pt idx="26">
                  <c:v>42577</c:v>
                </c:pt>
                <c:pt idx="27">
                  <c:v>42578</c:v>
                </c:pt>
                <c:pt idx="28">
                  <c:v>42579</c:v>
                </c:pt>
                <c:pt idx="29">
                  <c:v>42580</c:v>
                </c:pt>
              </c:numCache>
            </c:numRef>
          </c:cat>
          <c:val>
            <c:numRef>
              <c:f>'precio mayorista3'!$L$6:$L$35</c:f>
              <c:numCache>
                <c:formatCode>#,##0</c:formatCode>
                <c:ptCount val="30"/>
                <c:pt idx="0">
                  <c:v>11428.57</c:v>
                </c:pt>
                <c:pt idx="2">
                  <c:v>10924.37</c:v>
                </c:pt>
                <c:pt idx="5">
                  <c:v>10924.37</c:v>
                </c:pt>
                <c:pt idx="6">
                  <c:v>11134.45</c:v>
                </c:pt>
                <c:pt idx="7">
                  <c:v>9710.5499999999993</c:v>
                </c:pt>
                <c:pt idx="8">
                  <c:v>9654.5300000000007</c:v>
                </c:pt>
                <c:pt idx="9">
                  <c:v>10084.030000000001</c:v>
                </c:pt>
                <c:pt idx="10">
                  <c:v>10084.030000000001</c:v>
                </c:pt>
                <c:pt idx="11">
                  <c:v>10504.2</c:v>
                </c:pt>
                <c:pt idx="12">
                  <c:v>10714.29</c:v>
                </c:pt>
                <c:pt idx="14">
                  <c:v>10504.2</c:v>
                </c:pt>
                <c:pt idx="15">
                  <c:v>10444.18</c:v>
                </c:pt>
                <c:pt idx="16">
                  <c:v>10539.46</c:v>
                </c:pt>
                <c:pt idx="17">
                  <c:v>10504.2</c:v>
                </c:pt>
                <c:pt idx="18">
                  <c:v>10264.105</c:v>
                </c:pt>
                <c:pt idx="20">
                  <c:v>10504.2</c:v>
                </c:pt>
                <c:pt idx="21">
                  <c:v>10466</c:v>
                </c:pt>
                <c:pt idx="22">
                  <c:v>10924.37</c:v>
                </c:pt>
                <c:pt idx="23">
                  <c:v>11332.53</c:v>
                </c:pt>
                <c:pt idx="24">
                  <c:v>11284.51</c:v>
                </c:pt>
                <c:pt idx="25">
                  <c:v>11764.71</c:v>
                </c:pt>
                <c:pt idx="26">
                  <c:v>10489.71</c:v>
                </c:pt>
                <c:pt idx="27">
                  <c:v>10270.77</c:v>
                </c:pt>
                <c:pt idx="29">
                  <c:v>9663.8700000000008</c:v>
                </c:pt>
              </c:numCache>
            </c:numRef>
          </c:val>
          <c:smooth val="0"/>
          <c:extLst>
            <c:ext xmlns:c16="http://schemas.microsoft.com/office/drawing/2014/chart" uri="{C3380CC4-5D6E-409C-BE32-E72D297353CC}">
              <c16:uniqueId val="{00000009-37F7-4C5B-A608-71219F4D91DA}"/>
            </c:ext>
          </c:extLst>
        </c:ser>
        <c:dLbls>
          <c:showLegendKey val="0"/>
          <c:showVal val="0"/>
          <c:showCatName val="0"/>
          <c:showSerName val="0"/>
          <c:showPercent val="0"/>
          <c:showBubbleSize val="0"/>
        </c:dLbls>
        <c:marker val="1"/>
        <c:smooth val="0"/>
        <c:axId val="6742703"/>
        <c:axId val="1"/>
      </c:lineChart>
      <c:dateAx>
        <c:axId val="6742703"/>
        <c:scaling>
          <c:orientation val="minMax"/>
        </c:scaling>
        <c:delete val="0"/>
        <c:axPos val="b"/>
        <c:numFmt formatCode="dd/mm" sourceLinked="0"/>
        <c:majorTickMark val="out"/>
        <c:minorTickMark val="none"/>
        <c:tickLblPos val="nextTo"/>
        <c:spPr>
          <a:noFill/>
          <a:ln w="9525" cap="flat" cmpd="sng" algn="ctr">
            <a:solidFill>
              <a:schemeClr val="tx1">
                <a:lumMod val="15000"/>
                <a:lumOff val="85000"/>
              </a:schemeClr>
            </a:solidFill>
            <a:round/>
          </a:ln>
          <a:effectLst/>
        </c:spPr>
        <c:txPr>
          <a:bodyPr rot="-2700000" vert="horz"/>
          <a:lstStyle/>
          <a:p>
            <a:pPr>
              <a:defRPr sz="1000" b="0" i="0" u="none" strike="noStrike" baseline="0">
                <a:solidFill>
                  <a:srgbClr val="000000"/>
                </a:solidFill>
                <a:latin typeface="Arial"/>
                <a:ea typeface="Arial"/>
                <a:cs typeface="Arial"/>
              </a:defRPr>
            </a:pPr>
            <a:endParaRPr lang="es-CL"/>
          </a:p>
        </c:txPr>
        <c:crossAx val="1"/>
        <c:crosses val="autoZero"/>
        <c:auto val="1"/>
        <c:lblOffset val="100"/>
        <c:baseTimeUnit val="days"/>
      </c:dateAx>
      <c:valAx>
        <c:axId val="1"/>
        <c:scaling>
          <c:orientation val="minMax"/>
          <c:min val="6000"/>
        </c:scaling>
        <c:delete val="0"/>
        <c:axPos val="l"/>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000000"/>
                    </a:solidFill>
                    <a:latin typeface="Arial"/>
                    <a:ea typeface="Arial"/>
                    <a:cs typeface="Arial"/>
                  </a:defRPr>
                </a:pPr>
                <a:r>
                  <a:rPr lang="es-CL"/>
                  <a:t> $ / saco de 50 kg</a:t>
                </a:r>
              </a:p>
            </c:rich>
          </c:tx>
          <c:overlay val="0"/>
          <c:spPr>
            <a:noFill/>
            <a:ln w="25400">
              <a:noFill/>
            </a:ln>
          </c:spPr>
        </c:title>
        <c:numFmt formatCode="#,##0" sourceLinked="1"/>
        <c:majorTickMark val="none"/>
        <c:minorTickMark val="none"/>
        <c:tickLblPos val="nextTo"/>
        <c:spPr>
          <a:ln w="9525">
            <a:noFill/>
          </a:ln>
        </c:spPr>
        <c:txPr>
          <a:bodyPr rot="0" vert="horz"/>
          <a:lstStyle/>
          <a:p>
            <a:pPr>
              <a:defRPr sz="1000" b="0" i="0" u="none" strike="noStrike" baseline="0">
                <a:solidFill>
                  <a:srgbClr val="000000"/>
                </a:solidFill>
                <a:latin typeface="Arial"/>
                <a:ea typeface="Arial"/>
                <a:cs typeface="Arial"/>
              </a:defRPr>
            </a:pPr>
            <a:endParaRPr lang="es-CL"/>
          </a:p>
        </c:txPr>
        <c:crossAx val="6742703"/>
        <c:crosses val="autoZero"/>
        <c:crossBetween val="between"/>
      </c:valAx>
      <c:spPr>
        <a:noFill/>
        <a:ln w="25400">
          <a:noFill/>
        </a:ln>
      </c:spPr>
    </c:plotArea>
    <c:legend>
      <c:legendPos val="r"/>
      <c:layout>
        <c:manualLayout>
          <c:xMode val="edge"/>
          <c:yMode val="edge"/>
          <c:x val="0.84064985820577665"/>
          <c:y val="2.8120408305016064E-2"/>
          <c:w val="0.15099341715456574"/>
          <c:h val="0.96136645892773676"/>
        </c:manualLayout>
      </c:layout>
      <c:overlay val="0"/>
      <c:spPr>
        <a:noFill/>
        <a:ln w="25400">
          <a:noFill/>
        </a:ln>
      </c:spPr>
      <c:txPr>
        <a:bodyPr/>
        <a:lstStyle/>
        <a:p>
          <a:pPr>
            <a:defRPr sz="755" b="0" i="0" u="none" strike="noStrike" baseline="0">
              <a:solidFill>
                <a:srgbClr val="000000"/>
              </a:solidFill>
              <a:latin typeface="Arial"/>
              <a:ea typeface="Arial"/>
              <a:cs typeface="Arial"/>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s-C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s-CL"/>
              <a:t>Gráfico 4. Precios de papa en supermercados y ferias libres de Santiago</a:t>
            </a:r>
          </a:p>
        </c:rich>
      </c:tx>
      <c:overlay val="0"/>
      <c:spPr>
        <a:noFill/>
        <a:ln w="25400">
          <a:noFill/>
        </a:ln>
      </c:spPr>
    </c:title>
    <c:autoTitleDeleted val="0"/>
    <c:plotArea>
      <c:layout>
        <c:manualLayout>
          <c:layoutTarget val="inner"/>
          <c:xMode val="edge"/>
          <c:yMode val="edge"/>
          <c:x val="8.3933618819006919E-2"/>
          <c:y val="0.10915481787798108"/>
          <c:w val="0.89511068041407293"/>
          <c:h val="0.7004511980966408"/>
        </c:manualLayout>
      </c:layout>
      <c:lineChart>
        <c:grouping val="standard"/>
        <c:varyColors val="0"/>
        <c:ser>
          <c:idx val="0"/>
          <c:order val="0"/>
          <c:tx>
            <c:strRef>
              <c:f>'precio minorista'!$D$24</c:f>
              <c:strCache>
                <c:ptCount val="1"/>
                <c:pt idx="0">
                  <c:v>Supermercados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'precio minorista'!$C$25:$C$45</c:f>
              <c:numCache>
                <c:formatCode>mmm\-yy</c:formatCode>
                <c:ptCount val="21"/>
                <c:pt idx="0">
                  <c:v>41944</c:v>
                </c:pt>
                <c:pt idx="1">
                  <c:v>41974</c:v>
                </c:pt>
                <c:pt idx="2">
                  <c:v>42005</c:v>
                </c:pt>
                <c:pt idx="3">
                  <c:v>42036</c:v>
                </c:pt>
                <c:pt idx="4">
                  <c:v>42064</c:v>
                </c:pt>
                <c:pt idx="5">
                  <c:v>42095</c:v>
                </c:pt>
                <c:pt idx="6">
                  <c:v>42125</c:v>
                </c:pt>
                <c:pt idx="7">
                  <c:v>42156</c:v>
                </c:pt>
                <c:pt idx="8">
                  <c:v>42186</c:v>
                </c:pt>
                <c:pt idx="9">
                  <c:v>42217</c:v>
                </c:pt>
                <c:pt idx="10">
                  <c:v>42248</c:v>
                </c:pt>
                <c:pt idx="11">
                  <c:v>42278</c:v>
                </c:pt>
                <c:pt idx="12">
                  <c:v>42309</c:v>
                </c:pt>
                <c:pt idx="13">
                  <c:v>42339</c:v>
                </c:pt>
                <c:pt idx="14">
                  <c:v>42370</c:v>
                </c:pt>
                <c:pt idx="15">
                  <c:v>42401</c:v>
                </c:pt>
                <c:pt idx="16">
                  <c:v>42430</c:v>
                </c:pt>
                <c:pt idx="17">
                  <c:v>42461</c:v>
                </c:pt>
                <c:pt idx="18">
                  <c:v>42491</c:v>
                </c:pt>
                <c:pt idx="19">
                  <c:v>42522</c:v>
                </c:pt>
                <c:pt idx="20">
                  <c:v>42552</c:v>
                </c:pt>
              </c:numCache>
            </c:numRef>
          </c:cat>
          <c:val>
            <c:numRef>
              <c:f>'precio minorista'!$D$25:$D$45</c:f>
              <c:numCache>
                <c:formatCode>#,##0</c:formatCode>
                <c:ptCount val="21"/>
                <c:pt idx="0">
                  <c:v>1081</c:v>
                </c:pt>
                <c:pt idx="1">
                  <c:v>1071</c:v>
                </c:pt>
                <c:pt idx="2">
                  <c:v>1057</c:v>
                </c:pt>
                <c:pt idx="3">
                  <c:v>981</c:v>
                </c:pt>
                <c:pt idx="4">
                  <c:v>1002</c:v>
                </c:pt>
                <c:pt idx="5">
                  <c:v>991</c:v>
                </c:pt>
                <c:pt idx="6">
                  <c:v>970</c:v>
                </c:pt>
                <c:pt idx="7">
                  <c:v>954</c:v>
                </c:pt>
                <c:pt idx="8">
                  <c:v>974</c:v>
                </c:pt>
                <c:pt idx="9">
                  <c:v>1094</c:v>
                </c:pt>
                <c:pt idx="10">
                  <c:v>1299</c:v>
                </c:pt>
                <c:pt idx="11">
                  <c:v>1367</c:v>
                </c:pt>
                <c:pt idx="12">
                  <c:v>1468</c:v>
                </c:pt>
                <c:pt idx="13">
                  <c:v>1490</c:v>
                </c:pt>
                <c:pt idx="14">
                  <c:v>1409.25</c:v>
                </c:pt>
                <c:pt idx="15">
                  <c:v>1396</c:v>
                </c:pt>
                <c:pt idx="16">
                  <c:v>1197</c:v>
                </c:pt>
                <c:pt idx="17">
                  <c:v>1117</c:v>
                </c:pt>
                <c:pt idx="18">
                  <c:v>1090</c:v>
                </c:pt>
                <c:pt idx="19">
                  <c:v>1136</c:v>
                </c:pt>
                <c:pt idx="20">
                  <c:v>1067</c:v>
                </c:pt>
              </c:numCache>
            </c:numRef>
          </c:val>
          <c:smooth val="0"/>
          <c:extLst>
            <c:ext xmlns:c16="http://schemas.microsoft.com/office/drawing/2014/chart" uri="{C3380CC4-5D6E-409C-BE32-E72D297353CC}">
              <c16:uniqueId val="{00000000-E478-4659-B503-C9C937A2F455}"/>
            </c:ext>
          </c:extLst>
        </c:ser>
        <c:ser>
          <c:idx val="1"/>
          <c:order val="1"/>
          <c:tx>
            <c:strRef>
              <c:f>'precio minorista'!$E$24</c:f>
              <c:strCache>
                <c:ptCount val="1"/>
                <c:pt idx="0">
                  <c:v>Ferias libres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'precio minorista'!$C$25:$C$45</c:f>
              <c:numCache>
                <c:formatCode>mmm\-yy</c:formatCode>
                <c:ptCount val="21"/>
                <c:pt idx="0">
                  <c:v>41944</c:v>
                </c:pt>
                <c:pt idx="1">
                  <c:v>41974</c:v>
                </c:pt>
                <c:pt idx="2">
                  <c:v>42005</c:v>
                </c:pt>
                <c:pt idx="3">
                  <c:v>42036</c:v>
                </c:pt>
                <c:pt idx="4">
                  <c:v>42064</c:v>
                </c:pt>
                <c:pt idx="5">
                  <c:v>42095</c:v>
                </c:pt>
                <c:pt idx="6">
                  <c:v>42125</c:v>
                </c:pt>
                <c:pt idx="7">
                  <c:v>42156</c:v>
                </c:pt>
                <c:pt idx="8">
                  <c:v>42186</c:v>
                </c:pt>
                <c:pt idx="9">
                  <c:v>42217</c:v>
                </c:pt>
                <c:pt idx="10">
                  <c:v>42248</c:v>
                </c:pt>
                <c:pt idx="11">
                  <c:v>42278</c:v>
                </c:pt>
                <c:pt idx="12">
                  <c:v>42309</c:v>
                </c:pt>
                <c:pt idx="13">
                  <c:v>42339</c:v>
                </c:pt>
                <c:pt idx="14">
                  <c:v>42370</c:v>
                </c:pt>
                <c:pt idx="15">
                  <c:v>42401</c:v>
                </c:pt>
                <c:pt idx="16">
                  <c:v>42430</c:v>
                </c:pt>
                <c:pt idx="17">
                  <c:v>42461</c:v>
                </c:pt>
                <c:pt idx="18">
                  <c:v>42491</c:v>
                </c:pt>
                <c:pt idx="19">
                  <c:v>42522</c:v>
                </c:pt>
                <c:pt idx="20">
                  <c:v>42552</c:v>
                </c:pt>
              </c:numCache>
            </c:numRef>
          </c:cat>
          <c:val>
            <c:numRef>
              <c:f>'precio minorista'!$E$25:$E$45</c:f>
              <c:numCache>
                <c:formatCode>#,##0</c:formatCode>
                <c:ptCount val="21"/>
                <c:pt idx="0">
                  <c:v>418</c:v>
                </c:pt>
                <c:pt idx="1">
                  <c:v>421</c:v>
                </c:pt>
                <c:pt idx="2">
                  <c:v>418</c:v>
                </c:pt>
                <c:pt idx="3">
                  <c:v>408</c:v>
                </c:pt>
                <c:pt idx="4">
                  <c:v>442</c:v>
                </c:pt>
                <c:pt idx="5">
                  <c:v>482</c:v>
                </c:pt>
                <c:pt idx="6">
                  <c:v>479</c:v>
                </c:pt>
                <c:pt idx="7">
                  <c:v>455</c:v>
                </c:pt>
                <c:pt idx="8">
                  <c:v>525</c:v>
                </c:pt>
                <c:pt idx="9">
                  <c:v>651</c:v>
                </c:pt>
                <c:pt idx="10">
                  <c:v>624</c:v>
                </c:pt>
                <c:pt idx="11">
                  <c:v>693</c:v>
                </c:pt>
                <c:pt idx="12">
                  <c:v>666</c:v>
                </c:pt>
                <c:pt idx="13">
                  <c:v>563</c:v>
                </c:pt>
                <c:pt idx="14">
                  <c:v>475.75</c:v>
                </c:pt>
                <c:pt idx="15">
                  <c:v>439</c:v>
                </c:pt>
                <c:pt idx="16">
                  <c:v>435</c:v>
                </c:pt>
                <c:pt idx="17">
                  <c:v>470</c:v>
                </c:pt>
                <c:pt idx="18">
                  <c:v>462</c:v>
                </c:pt>
                <c:pt idx="19">
                  <c:v>528</c:v>
                </c:pt>
                <c:pt idx="20">
                  <c:v>522</c:v>
                </c:pt>
              </c:numCache>
            </c:numRef>
          </c:val>
          <c:smooth val="0"/>
          <c:extLst>
            <c:ext xmlns:c16="http://schemas.microsoft.com/office/drawing/2014/chart" uri="{C3380CC4-5D6E-409C-BE32-E72D297353CC}">
              <c16:uniqueId val="{00000001-E478-4659-B503-C9C937A2F455}"/>
            </c:ext>
          </c:extLst>
        </c:ser>
        <c:dLbls>
          <c:showLegendKey val="0"/>
          <c:showVal val="0"/>
          <c:showCatName val="0"/>
          <c:showSerName val="0"/>
          <c:showPercent val="0"/>
          <c:showBubbleSize val="0"/>
        </c:dLbls>
        <c:marker val="1"/>
        <c:smooth val="0"/>
        <c:axId val="6738543"/>
        <c:axId val="1"/>
      </c:lineChart>
      <c:dateAx>
        <c:axId val="6738543"/>
        <c:scaling>
          <c:orientation val="minMax"/>
        </c:scaling>
        <c:delete val="0"/>
        <c:axPos val="b"/>
        <c:numFmt formatCode="mmm/yy" sourceLinked="0"/>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1000" b="0" i="0" u="none" strike="noStrike" baseline="0">
                <a:solidFill>
                  <a:srgbClr val="000000"/>
                </a:solidFill>
                <a:latin typeface="Arial"/>
                <a:ea typeface="Arial"/>
                <a:cs typeface="Arial"/>
              </a:defRPr>
            </a:pPr>
            <a:endParaRPr lang="es-CL"/>
          </a:p>
        </c:txPr>
        <c:crossAx val="1"/>
        <c:crosses val="autoZero"/>
        <c:auto val="1"/>
        <c:lblOffset val="100"/>
        <c:baseTimeUnit val="months"/>
        <c:majorUnit val="2"/>
        <c:majorTimeUnit val="months"/>
      </c:dateAx>
      <c:valAx>
        <c:axId val="1"/>
        <c:scaling>
          <c:orientation val="minMax"/>
          <c:min val="200"/>
        </c:scaling>
        <c:delete val="0"/>
        <c:axPos val="l"/>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000000"/>
                    </a:solidFill>
                    <a:latin typeface="Arial"/>
                    <a:ea typeface="Arial"/>
                    <a:cs typeface="Arial"/>
                  </a:defRPr>
                </a:pPr>
                <a:r>
                  <a:rPr lang="es-CL"/>
                  <a:t>Precio ($ / kilo con IVA)</a:t>
                </a:r>
              </a:p>
            </c:rich>
          </c:tx>
          <c:overlay val="0"/>
          <c:spPr>
            <a:noFill/>
            <a:ln w="25400">
              <a:noFill/>
            </a:ln>
          </c:spPr>
        </c:title>
        <c:numFmt formatCode="#,##0" sourceLinked="0"/>
        <c:majorTickMark val="none"/>
        <c:minorTickMark val="none"/>
        <c:tickLblPos val="nextTo"/>
        <c:spPr>
          <a:ln w="9525">
            <a:noFill/>
          </a:ln>
        </c:spPr>
        <c:txPr>
          <a:bodyPr rot="0" vert="horz"/>
          <a:lstStyle/>
          <a:p>
            <a:pPr>
              <a:defRPr sz="1000" b="0" i="0" u="none" strike="noStrike" baseline="0">
                <a:solidFill>
                  <a:srgbClr val="000000"/>
                </a:solidFill>
                <a:latin typeface="Arial"/>
                <a:ea typeface="Arial"/>
                <a:cs typeface="Arial"/>
              </a:defRPr>
            </a:pPr>
            <a:endParaRPr lang="es-CL"/>
          </a:p>
        </c:txPr>
        <c:crossAx val="6738543"/>
        <c:crosses val="autoZero"/>
        <c:crossBetween val="between"/>
      </c:valAx>
      <c:spPr>
        <a:noFill/>
        <a:ln w="25400">
          <a:noFill/>
        </a:ln>
      </c:spPr>
    </c:plotArea>
    <c:legend>
      <c:legendPos val="r"/>
      <c:layout>
        <c:manualLayout>
          <c:xMode val="edge"/>
          <c:yMode val="edge"/>
          <c:x val="0.32325723582907878"/>
          <c:y val="0.87719051103361678"/>
          <c:w val="0.35277844458059282"/>
          <c:h val="8.1317463547495042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s-CL"/>
    </a:p>
  </c:txPr>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es-CL" sz="1200" b="1" i="0" u="none" strike="noStrike" baseline="0">
                <a:solidFill>
                  <a:srgbClr val="000000"/>
                </a:solidFill>
                <a:latin typeface="Calibri"/>
                <a:cs typeface="Calibri"/>
              </a:rPr>
              <a:t>Gráfico 5. Precio semanal a consumidor de papa en supermercados según región.</a:t>
            </a:r>
          </a:p>
          <a:p>
            <a:pPr>
              <a:defRPr sz="1200" b="0" i="0" u="none" strike="noStrike" baseline="0">
                <a:solidFill>
                  <a:srgbClr val="000000"/>
                </a:solidFill>
                <a:latin typeface="Calibri"/>
                <a:ea typeface="Calibri"/>
                <a:cs typeface="Calibri"/>
              </a:defRPr>
            </a:pPr>
            <a:r>
              <a:rPr lang="es-CL" sz="1200" b="1" i="0" u="none" strike="noStrike" baseline="0">
                <a:solidFill>
                  <a:srgbClr val="000000"/>
                </a:solidFill>
                <a:latin typeface="Calibri"/>
                <a:cs typeface="Calibri"/>
              </a:rPr>
              <a:t>Desde el 8 de febrero al 27 de junio de 2016 ($/ kilo con IVA)</a:t>
            </a:r>
          </a:p>
        </c:rich>
      </c:tx>
      <c:overlay val="0"/>
      <c:spPr>
        <a:noFill/>
        <a:ln w="25400">
          <a:noFill/>
        </a:ln>
      </c:spPr>
    </c:title>
    <c:autoTitleDeleted val="0"/>
    <c:plotArea>
      <c:layout>
        <c:manualLayout>
          <c:layoutTarget val="inner"/>
          <c:xMode val="edge"/>
          <c:yMode val="edge"/>
          <c:x val="0.12915515607680153"/>
          <c:y val="0.12911865746511417"/>
          <c:w val="0.84518138754611427"/>
          <c:h val="0.66729557453966903"/>
        </c:manualLayout>
      </c:layout>
      <c:lineChart>
        <c:grouping val="standard"/>
        <c:varyColors val="0"/>
        <c:ser>
          <c:idx val="0"/>
          <c:order val="0"/>
          <c:tx>
            <c:strRef>
              <c:f>'precio minorista regiones'!$C$6</c:f>
              <c:strCache>
                <c:ptCount val="1"/>
                <c:pt idx="0">
                  <c:v>Arica</c:v>
                </c:pt>
              </c:strCache>
            </c:strRef>
          </c:tx>
          <c:spPr>
            <a:ln w="28575" cap="rnd">
              <a:solidFill>
                <a:schemeClr val="accent1"/>
              </a:solidFill>
              <a:round/>
            </a:ln>
            <a:effectLst/>
          </c:spPr>
          <c:marker>
            <c:symbol val="circle"/>
            <c:size val="5"/>
          </c:marker>
          <c:cat>
            <c:numRef>
              <c:f>'precio minorista regiones'!$B$7:$B$27</c:f>
              <c:numCache>
                <c:formatCode>dd/mm/yy;@</c:formatCode>
                <c:ptCount val="21"/>
                <c:pt idx="0">
                  <c:v>42436</c:v>
                </c:pt>
                <c:pt idx="1">
                  <c:v>42443</c:v>
                </c:pt>
                <c:pt idx="2">
                  <c:v>42450</c:v>
                </c:pt>
                <c:pt idx="3">
                  <c:v>42457</c:v>
                </c:pt>
                <c:pt idx="4">
                  <c:v>42464</c:v>
                </c:pt>
                <c:pt idx="5">
                  <c:v>42471</c:v>
                </c:pt>
                <c:pt idx="6">
                  <c:v>42478</c:v>
                </c:pt>
                <c:pt idx="7">
                  <c:v>42485</c:v>
                </c:pt>
                <c:pt idx="8">
                  <c:v>42492</c:v>
                </c:pt>
                <c:pt idx="9">
                  <c:v>42499</c:v>
                </c:pt>
                <c:pt idx="10">
                  <c:v>42506</c:v>
                </c:pt>
                <c:pt idx="11">
                  <c:v>42513</c:v>
                </c:pt>
                <c:pt idx="12">
                  <c:v>42520</c:v>
                </c:pt>
                <c:pt idx="13">
                  <c:v>42527</c:v>
                </c:pt>
                <c:pt idx="14">
                  <c:v>42534</c:v>
                </c:pt>
                <c:pt idx="15">
                  <c:v>42541</c:v>
                </c:pt>
                <c:pt idx="16">
                  <c:v>42548</c:v>
                </c:pt>
                <c:pt idx="17">
                  <c:v>42555</c:v>
                </c:pt>
                <c:pt idx="18">
                  <c:v>42562</c:v>
                </c:pt>
                <c:pt idx="19">
                  <c:v>42569</c:v>
                </c:pt>
                <c:pt idx="20">
                  <c:v>42576</c:v>
                </c:pt>
              </c:numCache>
            </c:numRef>
          </c:cat>
          <c:val>
            <c:numRef>
              <c:f>'precio minorista regiones'!$C$7:$C$27</c:f>
              <c:numCache>
                <c:formatCode>#,##0</c:formatCode>
                <c:ptCount val="21"/>
                <c:pt idx="0">
                  <c:v>1231</c:v>
                </c:pt>
                <c:pt idx="1">
                  <c:v>823</c:v>
                </c:pt>
                <c:pt idx="2">
                  <c:v>1093</c:v>
                </c:pt>
                <c:pt idx="3">
                  <c:v>1095</c:v>
                </c:pt>
                <c:pt idx="4">
                  <c:v>1078</c:v>
                </c:pt>
                <c:pt idx="5">
                  <c:v>728</c:v>
                </c:pt>
                <c:pt idx="6">
                  <c:v>1027</c:v>
                </c:pt>
                <c:pt idx="7">
                  <c:v>1035</c:v>
                </c:pt>
                <c:pt idx="8">
                  <c:v>1023</c:v>
                </c:pt>
                <c:pt idx="9">
                  <c:v>1064</c:v>
                </c:pt>
                <c:pt idx="10">
                  <c:v>940</c:v>
                </c:pt>
                <c:pt idx="11">
                  <c:v>988</c:v>
                </c:pt>
                <c:pt idx="12">
                  <c:v>1020</c:v>
                </c:pt>
                <c:pt idx="13">
                  <c:v>1163</c:v>
                </c:pt>
                <c:pt idx="14">
                  <c:v>1148</c:v>
                </c:pt>
                <c:pt idx="15">
                  <c:v>1155</c:v>
                </c:pt>
                <c:pt idx="16">
                  <c:v>1149</c:v>
                </c:pt>
                <c:pt idx="17">
                  <c:v>1122</c:v>
                </c:pt>
                <c:pt idx="18">
                  <c:v>1136</c:v>
                </c:pt>
                <c:pt idx="19">
                  <c:v>882</c:v>
                </c:pt>
                <c:pt idx="20">
                  <c:v>1057</c:v>
                </c:pt>
              </c:numCache>
            </c:numRef>
          </c:val>
          <c:smooth val="0"/>
          <c:extLst>
            <c:ext xmlns:c16="http://schemas.microsoft.com/office/drawing/2014/chart" uri="{C3380CC4-5D6E-409C-BE32-E72D297353CC}">
              <c16:uniqueId val="{00000000-27B0-4E41-A53F-F8EB5BFA88F3}"/>
            </c:ext>
          </c:extLst>
        </c:ser>
        <c:ser>
          <c:idx val="1"/>
          <c:order val="1"/>
          <c:tx>
            <c:strRef>
              <c:f>'precio minorista regiones'!$D$6</c:f>
              <c:strCache>
                <c:ptCount val="1"/>
                <c:pt idx="0">
                  <c:v>Coquimbo</c:v>
                </c:pt>
              </c:strCache>
            </c:strRef>
          </c:tx>
          <c:spPr>
            <a:ln w="28575" cap="rnd">
              <a:solidFill>
                <a:schemeClr val="accent2"/>
              </a:solidFill>
              <a:round/>
            </a:ln>
            <a:effectLst/>
          </c:spPr>
          <c:marker>
            <c:symbol val="circle"/>
            <c:size val="5"/>
          </c:marker>
          <c:cat>
            <c:numRef>
              <c:f>'precio minorista regiones'!$B$7:$B$27</c:f>
              <c:numCache>
                <c:formatCode>dd/mm/yy;@</c:formatCode>
                <c:ptCount val="21"/>
                <c:pt idx="0">
                  <c:v>42436</c:v>
                </c:pt>
                <c:pt idx="1">
                  <c:v>42443</c:v>
                </c:pt>
                <c:pt idx="2">
                  <c:v>42450</c:v>
                </c:pt>
                <c:pt idx="3">
                  <c:v>42457</c:v>
                </c:pt>
                <c:pt idx="4">
                  <c:v>42464</c:v>
                </c:pt>
                <c:pt idx="5">
                  <c:v>42471</c:v>
                </c:pt>
                <c:pt idx="6">
                  <c:v>42478</c:v>
                </c:pt>
                <c:pt idx="7">
                  <c:v>42485</c:v>
                </c:pt>
                <c:pt idx="8">
                  <c:v>42492</c:v>
                </c:pt>
                <c:pt idx="9">
                  <c:v>42499</c:v>
                </c:pt>
                <c:pt idx="10">
                  <c:v>42506</c:v>
                </c:pt>
                <c:pt idx="11">
                  <c:v>42513</c:v>
                </c:pt>
                <c:pt idx="12">
                  <c:v>42520</c:v>
                </c:pt>
                <c:pt idx="13">
                  <c:v>42527</c:v>
                </c:pt>
                <c:pt idx="14">
                  <c:v>42534</c:v>
                </c:pt>
                <c:pt idx="15">
                  <c:v>42541</c:v>
                </c:pt>
                <c:pt idx="16">
                  <c:v>42548</c:v>
                </c:pt>
                <c:pt idx="17">
                  <c:v>42555</c:v>
                </c:pt>
                <c:pt idx="18">
                  <c:v>42562</c:v>
                </c:pt>
                <c:pt idx="19">
                  <c:v>42569</c:v>
                </c:pt>
                <c:pt idx="20">
                  <c:v>42576</c:v>
                </c:pt>
              </c:numCache>
            </c:numRef>
          </c:cat>
          <c:val>
            <c:numRef>
              <c:f>'precio minorista regiones'!$D$7:$D$27</c:f>
              <c:numCache>
                <c:formatCode>#,##0</c:formatCode>
                <c:ptCount val="21"/>
                <c:pt idx="0">
                  <c:v>1308</c:v>
                </c:pt>
                <c:pt idx="1">
                  <c:v>1329</c:v>
                </c:pt>
                <c:pt idx="2">
                  <c:v>1327</c:v>
                </c:pt>
                <c:pt idx="3">
                  <c:v>1302</c:v>
                </c:pt>
                <c:pt idx="4">
                  <c:v>1075</c:v>
                </c:pt>
                <c:pt idx="5">
                  <c:v>1114</c:v>
                </c:pt>
                <c:pt idx="6">
                  <c:v>1175</c:v>
                </c:pt>
                <c:pt idx="7">
                  <c:v>1100</c:v>
                </c:pt>
                <c:pt idx="8">
                  <c:v>1068</c:v>
                </c:pt>
                <c:pt idx="9">
                  <c:v>1054</c:v>
                </c:pt>
                <c:pt idx="10">
                  <c:v>1163</c:v>
                </c:pt>
                <c:pt idx="11">
                  <c:v>994</c:v>
                </c:pt>
                <c:pt idx="12">
                  <c:v>1054</c:v>
                </c:pt>
                <c:pt idx="13">
                  <c:v>1154</c:v>
                </c:pt>
                <c:pt idx="14">
                  <c:v>1153</c:v>
                </c:pt>
                <c:pt idx="15">
                  <c:v>1157</c:v>
                </c:pt>
                <c:pt idx="16">
                  <c:v>1149</c:v>
                </c:pt>
                <c:pt idx="17">
                  <c:v>1150</c:v>
                </c:pt>
                <c:pt idx="18">
                  <c:v>1181</c:v>
                </c:pt>
                <c:pt idx="19">
                  <c:v>1139</c:v>
                </c:pt>
                <c:pt idx="20">
                  <c:v>1167</c:v>
                </c:pt>
              </c:numCache>
            </c:numRef>
          </c:val>
          <c:smooth val="0"/>
          <c:extLst>
            <c:ext xmlns:c16="http://schemas.microsoft.com/office/drawing/2014/chart" uri="{C3380CC4-5D6E-409C-BE32-E72D297353CC}">
              <c16:uniqueId val="{00000001-27B0-4E41-A53F-F8EB5BFA88F3}"/>
            </c:ext>
          </c:extLst>
        </c:ser>
        <c:ser>
          <c:idx val="2"/>
          <c:order val="2"/>
          <c:tx>
            <c:strRef>
              <c:f>'precio minorista regiones'!$E$6</c:f>
              <c:strCache>
                <c:ptCount val="1"/>
                <c:pt idx="0">
                  <c:v>Valparaíso</c:v>
                </c:pt>
              </c:strCache>
            </c:strRef>
          </c:tx>
          <c:spPr>
            <a:ln w="28575" cap="rnd">
              <a:solidFill>
                <a:schemeClr val="accent3"/>
              </a:solidFill>
              <a:round/>
            </a:ln>
            <a:effectLst/>
          </c:spPr>
          <c:marker>
            <c:symbol val="circle"/>
            <c:size val="5"/>
          </c:marker>
          <c:cat>
            <c:numRef>
              <c:f>'precio minorista regiones'!$B$7:$B$27</c:f>
              <c:numCache>
                <c:formatCode>dd/mm/yy;@</c:formatCode>
                <c:ptCount val="21"/>
                <c:pt idx="0">
                  <c:v>42436</c:v>
                </c:pt>
                <c:pt idx="1">
                  <c:v>42443</c:v>
                </c:pt>
                <c:pt idx="2">
                  <c:v>42450</c:v>
                </c:pt>
                <c:pt idx="3">
                  <c:v>42457</c:v>
                </c:pt>
                <c:pt idx="4">
                  <c:v>42464</c:v>
                </c:pt>
                <c:pt idx="5">
                  <c:v>42471</c:v>
                </c:pt>
                <c:pt idx="6">
                  <c:v>42478</c:v>
                </c:pt>
                <c:pt idx="7">
                  <c:v>42485</c:v>
                </c:pt>
                <c:pt idx="8">
                  <c:v>42492</c:v>
                </c:pt>
                <c:pt idx="9">
                  <c:v>42499</c:v>
                </c:pt>
                <c:pt idx="10">
                  <c:v>42506</c:v>
                </c:pt>
                <c:pt idx="11">
                  <c:v>42513</c:v>
                </c:pt>
                <c:pt idx="12">
                  <c:v>42520</c:v>
                </c:pt>
                <c:pt idx="13">
                  <c:v>42527</c:v>
                </c:pt>
                <c:pt idx="14">
                  <c:v>42534</c:v>
                </c:pt>
                <c:pt idx="15">
                  <c:v>42541</c:v>
                </c:pt>
                <c:pt idx="16">
                  <c:v>42548</c:v>
                </c:pt>
                <c:pt idx="17">
                  <c:v>42555</c:v>
                </c:pt>
                <c:pt idx="18">
                  <c:v>42562</c:v>
                </c:pt>
                <c:pt idx="19">
                  <c:v>42569</c:v>
                </c:pt>
                <c:pt idx="20">
                  <c:v>42576</c:v>
                </c:pt>
              </c:numCache>
            </c:numRef>
          </c:cat>
          <c:val>
            <c:numRef>
              <c:f>'precio minorista regiones'!$E$7:$E$27</c:f>
              <c:numCache>
                <c:formatCode>#,##0</c:formatCode>
                <c:ptCount val="21"/>
                <c:pt idx="0">
                  <c:v>1275</c:v>
                </c:pt>
                <c:pt idx="1">
                  <c:v>932</c:v>
                </c:pt>
                <c:pt idx="2">
                  <c:v>1116</c:v>
                </c:pt>
                <c:pt idx="3">
                  <c:v>1120</c:v>
                </c:pt>
                <c:pt idx="4">
                  <c:v>1108</c:v>
                </c:pt>
                <c:pt idx="5">
                  <c:v>877</c:v>
                </c:pt>
                <c:pt idx="6">
                  <c:v>1049</c:v>
                </c:pt>
                <c:pt idx="7">
                  <c:v>1088</c:v>
                </c:pt>
                <c:pt idx="8">
                  <c:v>1094</c:v>
                </c:pt>
                <c:pt idx="9">
                  <c:v>1094</c:v>
                </c:pt>
                <c:pt idx="10">
                  <c:v>1052</c:v>
                </c:pt>
                <c:pt idx="11">
                  <c:v>1015</c:v>
                </c:pt>
                <c:pt idx="12">
                  <c:v>1048</c:v>
                </c:pt>
                <c:pt idx="13">
                  <c:v>1109</c:v>
                </c:pt>
                <c:pt idx="14">
                  <c:v>1135</c:v>
                </c:pt>
                <c:pt idx="15">
                  <c:v>1123</c:v>
                </c:pt>
                <c:pt idx="16">
                  <c:v>1119</c:v>
                </c:pt>
                <c:pt idx="17">
                  <c:v>1102</c:v>
                </c:pt>
                <c:pt idx="18">
                  <c:v>1041</c:v>
                </c:pt>
                <c:pt idx="19">
                  <c:v>1049</c:v>
                </c:pt>
                <c:pt idx="20">
                  <c:v>1093</c:v>
                </c:pt>
              </c:numCache>
            </c:numRef>
          </c:val>
          <c:smooth val="0"/>
          <c:extLst>
            <c:ext xmlns:c16="http://schemas.microsoft.com/office/drawing/2014/chart" uri="{C3380CC4-5D6E-409C-BE32-E72D297353CC}">
              <c16:uniqueId val="{00000002-27B0-4E41-A53F-F8EB5BFA88F3}"/>
            </c:ext>
          </c:extLst>
        </c:ser>
        <c:ser>
          <c:idx val="3"/>
          <c:order val="3"/>
          <c:tx>
            <c:strRef>
              <c:f>'precio minorista regiones'!$F$6</c:f>
              <c:strCache>
                <c:ptCount val="1"/>
                <c:pt idx="0">
                  <c:v>RM</c:v>
                </c:pt>
              </c:strCache>
            </c:strRef>
          </c:tx>
          <c:spPr>
            <a:ln w="28575" cap="rnd">
              <a:solidFill>
                <a:schemeClr val="accent4"/>
              </a:solidFill>
              <a:round/>
            </a:ln>
            <a:effectLst/>
          </c:spPr>
          <c:marker>
            <c:symbol val="circle"/>
            <c:size val="5"/>
          </c:marker>
          <c:cat>
            <c:numRef>
              <c:f>'precio minorista regiones'!$B$7:$B$27</c:f>
              <c:numCache>
                <c:formatCode>dd/mm/yy;@</c:formatCode>
                <c:ptCount val="21"/>
                <c:pt idx="0">
                  <c:v>42436</c:v>
                </c:pt>
                <c:pt idx="1">
                  <c:v>42443</c:v>
                </c:pt>
                <c:pt idx="2">
                  <c:v>42450</c:v>
                </c:pt>
                <c:pt idx="3">
                  <c:v>42457</c:v>
                </c:pt>
                <c:pt idx="4">
                  <c:v>42464</c:v>
                </c:pt>
                <c:pt idx="5">
                  <c:v>42471</c:v>
                </c:pt>
                <c:pt idx="6">
                  <c:v>42478</c:v>
                </c:pt>
                <c:pt idx="7">
                  <c:v>42485</c:v>
                </c:pt>
                <c:pt idx="8">
                  <c:v>42492</c:v>
                </c:pt>
                <c:pt idx="9">
                  <c:v>42499</c:v>
                </c:pt>
                <c:pt idx="10">
                  <c:v>42506</c:v>
                </c:pt>
                <c:pt idx="11">
                  <c:v>42513</c:v>
                </c:pt>
                <c:pt idx="12">
                  <c:v>42520</c:v>
                </c:pt>
                <c:pt idx="13">
                  <c:v>42527</c:v>
                </c:pt>
                <c:pt idx="14">
                  <c:v>42534</c:v>
                </c:pt>
                <c:pt idx="15">
                  <c:v>42541</c:v>
                </c:pt>
                <c:pt idx="16">
                  <c:v>42548</c:v>
                </c:pt>
                <c:pt idx="17">
                  <c:v>42555</c:v>
                </c:pt>
                <c:pt idx="18">
                  <c:v>42562</c:v>
                </c:pt>
                <c:pt idx="19">
                  <c:v>42569</c:v>
                </c:pt>
                <c:pt idx="20">
                  <c:v>42576</c:v>
                </c:pt>
              </c:numCache>
            </c:numRef>
          </c:cat>
          <c:val>
            <c:numRef>
              <c:f>'precio minorista regiones'!$F$7:$F$27</c:f>
              <c:numCache>
                <c:formatCode>#,##0</c:formatCode>
                <c:ptCount val="21"/>
                <c:pt idx="0">
                  <c:v>1259</c:v>
                </c:pt>
                <c:pt idx="1">
                  <c:v>1088</c:v>
                </c:pt>
                <c:pt idx="2">
                  <c:v>1223</c:v>
                </c:pt>
                <c:pt idx="3">
                  <c:v>1211</c:v>
                </c:pt>
                <c:pt idx="4">
                  <c:v>1108</c:v>
                </c:pt>
                <c:pt idx="5">
                  <c:v>877</c:v>
                </c:pt>
                <c:pt idx="6">
                  <c:v>1049</c:v>
                </c:pt>
                <c:pt idx="7">
                  <c:v>1088</c:v>
                </c:pt>
                <c:pt idx="8">
                  <c:v>1094</c:v>
                </c:pt>
                <c:pt idx="9">
                  <c:v>1094</c:v>
                </c:pt>
                <c:pt idx="10">
                  <c:v>1065</c:v>
                </c:pt>
                <c:pt idx="11">
                  <c:v>1038</c:v>
                </c:pt>
                <c:pt idx="12">
                  <c:v>1081</c:v>
                </c:pt>
                <c:pt idx="13">
                  <c:v>1174</c:v>
                </c:pt>
                <c:pt idx="14">
                  <c:v>1119</c:v>
                </c:pt>
                <c:pt idx="15">
                  <c:v>1158</c:v>
                </c:pt>
                <c:pt idx="16">
                  <c:v>1149</c:v>
                </c:pt>
                <c:pt idx="17">
                  <c:v>1109</c:v>
                </c:pt>
                <c:pt idx="18">
                  <c:v>1068</c:v>
                </c:pt>
                <c:pt idx="19">
                  <c:v>1003</c:v>
                </c:pt>
                <c:pt idx="20">
                  <c:v>1089</c:v>
                </c:pt>
              </c:numCache>
            </c:numRef>
          </c:val>
          <c:smooth val="0"/>
          <c:extLst>
            <c:ext xmlns:c16="http://schemas.microsoft.com/office/drawing/2014/chart" uri="{C3380CC4-5D6E-409C-BE32-E72D297353CC}">
              <c16:uniqueId val="{00000003-27B0-4E41-A53F-F8EB5BFA88F3}"/>
            </c:ext>
          </c:extLst>
        </c:ser>
        <c:ser>
          <c:idx val="4"/>
          <c:order val="4"/>
          <c:tx>
            <c:strRef>
              <c:f>'precio minorista regiones'!$G$6</c:f>
              <c:strCache>
                <c:ptCount val="1"/>
                <c:pt idx="0">
                  <c:v>Maule</c:v>
                </c:pt>
              </c:strCache>
            </c:strRef>
          </c:tx>
          <c:spPr>
            <a:ln w="28575" cap="rnd">
              <a:solidFill>
                <a:schemeClr val="accent5"/>
              </a:solidFill>
              <a:round/>
            </a:ln>
            <a:effectLst/>
          </c:spPr>
          <c:marker>
            <c:symbol val="circle"/>
            <c:size val="5"/>
          </c:marker>
          <c:cat>
            <c:numRef>
              <c:f>'precio minorista regiones'!$B$7:$B$27</c:f>
              <c:numCache>
                <c:formatCode>dd/mm/yy;@</c:formatCode>
                <c:ptCount val="21"/>
                <c:pt idx="0">
                  <c:v>42436</c:v>
                </c:pt>
                <c:pt idx="1">
                  <c:v>42443</c:v>
                </c:pt>
                <c:pt idx="2">
                  <c:v>42450</c:v>
                </c:pt>
                <c:pt idx="3">
                  <c:v>42457</c:v>
                </c:pt>
                <c:pt idx="4">
                  <c:v>42464</c:v>
                </c:pt>
                <c:pt idx="5">
                  <c:v>42471</c:v>
                </c:pt>
                <c:pt idx="6">
                  <c:v>42478</c:v>
                </c:pt>
                <c:pt idx="7">
                  <c:v>42485</c:v>
                </c:pt>
                <c:pt idx="8">
                  <c:v>42492</c:v>
                </c:pt>
                <c:pt idx="9">
                  <c:v>42499</c:v>
                </c:pt>
                <c:pt idx="10">
                  <c:v>42506</c:v>
                </c:pt>
                <c:pt idx="11">
                  <c:v>42513</c:v>
                </c:pt>
                <c:pt idx="12">
                  <c:v>42520</c:v>
                </c:pt>
                <c:pt idx="13">
                  <c:v>42527</c:v>
                </c:pt>
                <c:pt idx="14">
                  <c:v>42534</c:v>
                </c:pt>
                <c:pt idx="15">
                  <c:v>42541</c:v>
                </c:pt>
                <c:pt idx="16">
                  <c:v>42548</c:v>
                </c:pt>
                <c:pt idx="17">
                  <c:v>42555</c:v>
                </c:pt>
                <c:pt idx="18">
                  <c:v>42562</c:v>
                </c:pt>
                <c:pt idx="19">
                  <c:v>42569</c:v>
                </c:pt>
                <c:pt idx="20">
                  <c:v>42576</c:v>
                </c:pt>
              </c:numCache>
            </c:numRef>
          </c:cat>
          <c:val>
            <c:numRef>
              <c:f>'precio minorista regiones'!$G$7:$G$27</c:f>
              <c:numCache>
                <c:formatCode>#,##0</c:formatCode>
                <c:ptCount val="21"/>
                <c:pt idx="0">
                  <c:v>1264</c:v>
                </c:pt>
                <c:pt idx="1">
                  <c:v>1007</c:v>
                </c:pt>
                <c:pt idx="2">
                  <c:v>1204</c:v>
                </c:pt>
                <c:pt idx="3">
                  <c:v>1108</c:v>
                </c:pt>
                <c:pt idx="4">
                  <c:v>1045.5</c:v>
                </c:pt>
                <c:pt idx="5">
                  <c:v>985</c:v>
                </c:pt>
                <c:pt idx="6">
                  <c:v>1075</c:v>
                </c:pt>
                <c:pt idx="7">
                  <c:v>1015</c:v>
                </c:pt>
                <c:pt idx="8">
                  <c:v>968</c:v>
                </c:pt>
                <c:pt idx="9">
                  <c:v>971</c:v>
                </c:pt>
                <c:pt idx="10">
                  <c:v>941</c:v>
                </c:pt>
                <c:pt idx="11">
                  <c:v>938</c:v>
                </c:pt>
                <c:pt idx="12">
                  <c:v>956</c:v>
                </c:pt>
                <c:pt idx="13">
                  <c:v>1075</c:v>
                </c:pt>
                <c:pt idx="14">
                  <c:v>1071</c:v>
                </c:pt>
                <c:pt idx="15">
                  <c:v>1099</c:v>
                </c:pt>
                <c:pt idx="16">
                  <c:v>1104</c:v>
                </c:pt>
                <c:pt idx="17">
                  <c:v>1097</c:v>
                </c:pt>
                <c:pt idx="18">
                  <c:v>1022</c:v>
                </c:pt>
                <c:pt idx="19">
                  <c:v>1110</c:v>
                </c:pt>
                <c:pt idx="20">
                  <c:v>1042</c:v>
                </c:pt>
              </c:numCache>
            </c:numRef>
          </c:val>
          <c:smooth val="0"/>
          <c:extLst>
            <c:ext xmlns:c16="http://schemas.microsoft.com/office/drawing/2014/chart" uri="{C3380CC4-5D6E-409C-BE32-E72D297353CC}">
              <c16:uniqueId val="{00000004-27B0-4E41-A53F-F8EB5BFA88F3}"/>
            </c:ext>
          </c:extLst>
        </c:ser>
        <c:ser>
          <c:idx val="5"/>
          <c:order val="5"/>
          <c:tx>
            <c:strRef>
              <c:f>'precio minorista regiones'!$H$6</c:f>
              <c:strCache>
                <c:ptCount val="1"/>
                <c:pt idx="0">
                  <c:v>Bío Bío</c:v>
                </c:pt>
              </c:strCache>
            </c:strRef>
          </c:tx>
          <c:spPr>
            <a:ln w="28575" cap="rnd">
              <a:solidFill>
                <a:schemeClr val="accent6"/>
              </a:solidFill>
              <a:round/>
            </a:ln>
            <a:effectLst/>
          </c:spPr>
          <c:marker>
            <c:symbol val="circle"/>
            <c:size val="5"/>
          </c:marker>
          <c:cat>
            <c:numRef>
              <c:f>'precio minorista regiones'!$B$7:$B$27</c:f>
              <c:numCache>
                <c:formatCode>dd/mm/yy;@</c:formatCode>
                <c:ptCount val="21"/>
                <c:pt idx="0">
                  <c:v>42436</c:v>
                </c:pt>
                <c:pt idx="1">
                  <c:v>42443</c:v>
                </c:pt>
                <c:pt idx="2">
                  <c:v>42450</c:v>
                </c:pt>
                <c:pt idx="3">
                  <c:v>42457</c:v>
                </c:pt>
                <c:pt idx="4">
                  <c:v>42464</c:v>
                </c:pt>
                <c:pt idx="5">
                  <c:v>42471</c:v>
                </c:pt>
                <c:pt idx="6">
                  <c:v>42478</c:v>
                </c:pt>
                <c:pt idx="7">
                  <c:v>42485</c:v>
                </c:pt>
                <c:pt idx="8">
                  <c:v>42492</c:v>
                </c:pt>
                <c:pt idx="9">
                  <c:v>42499</c:v>
                </c:pt>
                <c:pt idx="10">
                  <c:v>42506</c:v>
                </c:pt>
                <c:pt idx="11">
                  <c:v>42513</c:v>
                </c:pt>
                <c:pt idx="12">
                  <c:v>42520</c:v>
                </c:pt>
                <c:pt idx="13">
                  <c:v>42527</c:v>
                </c:pt>
                <c:pt idx="14">
                  <c:v>42534</c:v>
                </c:pt>
                <c:pt idx="15">
                  <c:v>42541</c:v>
                </c:pt>
                <c:pt idx="16">
                  <c:v>42548</c:v>
                </c:pt>
                <c:pt idx="17">
                  <c:v>42555</c:v>
                </c:pt>
                <c:pt idx="18">
                  <c:v>42562</c:v>
                </c:pt>
                <c:pt idx="19">
                  <c:v>42569</c:v>
                </c:pt>
                <c:pt idx="20">
                  <c:v>42576</c:v>
                </c:pt>
              </c:numCache>
            </c:numRef>
          </c:cat>
          <c:val>
            <c:numRef>
              <c:f>'precio minorista regiones'!$H$7:$H$27</c:f>
              <c:numCache>
                <c:formatCode>#,##0</c:formatCode>
                <c:ptCount val="21"/>
                <c:pt idx="0">
                  <c:v>1240</c:v>
                </c:pt>
                <c:pt idx="1">
                  <c:v>901</c:v>
                </c:pt>
                <c:pt idx="2">
                  <c:v>1096</c:v>
                </c:pt>
                <c:pt idx="3">
                  <c:v>1034</c:v>
                </c:pt>
                <c:pt idx="4">
                  <c:v>1102.5</c:v>
                </c:pt>
                <c:pt idx="5">
                  <c:v>1097</c:v>
                </c:pt>
                <c:pt idx="6">
                  <c:v>1039</c:v>
                </c:pt>
                <c:pt idx="7">
                  <c:v>1000</c:v>
                </c:pt>
                <c:pt idx="8">
                  <c:v>983</c:v>
                </c:pt>
                <c:pt idx="9">
                  <c:v>1029</c:v>
                </c:pt>
                <c:pt idx="10">
                  <c:v>909</c:v>
                </c:pt>
                <c:pt idx="11">
                  <c:v>1002</c:v>
                </c:pt>
                <c:pt idx="12">
                  <c:v>1001</c:v>
                </c:pt>
                <c:pt idx="13">
                  <c:v>1089</c:v>
                </c:pt>
                <c:pt idx="14">
                  <c:v>1117</c:v>
                </c:pt>
                <c:pt idx="15">
                  <c:v>1132</c:v>
                </c:pt>
                <c:pt idx="16">
                  <c:v>1150</c:v>
                </c:pt>
                <c:pt idx="17">
                  <c:v>1137</c:v>
                </c:pt>
                <c:pt idx="18">
                  <c:v>1089</c:v>
                </c:pt>
                <c:pt idx="19">
                  <c:v>1055</c:v>
                </c:pt>
                <c:pt idx="20">
                  <c:v>1002</c:v>
                </c:pt>
              </c:numCache>
            </c:numRef>
          </c:val>
          <c:smooth val="0"/>
          <c:extLst>
            <c:ext xmlns:c16="http://schemas.microsoft.com/office/drawing/2014/chart" uri="{C3380CC4-5D6E-409C-BE32-E72D297353CC}">
              <c16:uniqueId val="{00000005-27B0-4E41-A53F-F8EB5BFA88F3}"/>
            </c:ext>
          </c:extLst>
        </c:ser>
        <c:ser>
          <c:idx val="6"/>
          <c:order val="6"/>
          <c:tx>
            <c:strRef>
              <c:f>'precio minorista regiones'!$I$6</c:f>
              <c:strCache>
                <c:ptCount val="1"/>
                <c:pt idx="0">
                  <c:v>La Araucanía</c:v>
                </c:pt>
              </c:strCache>
            </c:strRef>
          </c:tx>
          <c:spPr>
            <a:ln w="28575" cap="rnd">
              <a:solidFill>
                <a:schemeClr val="accent1">
                  <a:lumMod val="60000"/>
                </a:schemeClr>
              </a:solidFill>
              <a:round/>
            </a:ln>
            <a:effectLst/>
          </c:spPr>
          <c:marker>
            <c:symbol val="circle"/>
            <c:size val="5"/>
            <c:spPr>
              <a:solidFill>
                <a:schemeClr val="accent1">
                  <a:lumMod val="50000"/>
                </a:schemeClr>
              </a:solidFill>
              <a:ln>
                <a:noFill/>
              </a:ln>
            </c:spPr>
          </c:marker>
          <c:cat>
            <c:numRef>
              <c:f>'precio minorista regiones'!$B$7:$B$27</c:f>
              <c:numCache>
                <c:formatCode>dd/mm/yy;@</c:formatCode>
                <c:ptCount val="21"/>
                <c:pt idx="0">
                  <c:v>42436</c:v>
                </c:pt>
                <c:pt idx="1">
                  <c:v>42443</c:v>
                </c:pt>
                <c:pt idx="2">
                  <c:v>42450</c:v>
                </c:pt>
                <c:pt idx="3">
                  <c:v>42457</c:v>
                </c:pt>
                <c:pt idx="4">
                  <c:v>42464</c:v>
                </c:pt>
                <c:pt idx="5">
                  <c:v>42471</c:v>
                </c:pt>
                <c:pt idx="6">
                  <c:v>42478</c:v>
                </c:pt>
                <c:pt idx="7">
                  <c:v>42485</c:v>
                </c:pt>
                <c:pt idx="8">
                  <c:v>42492</c:v>
                </c:pt>
                <c:pt idx="9">
                  <c:v>42499</c:v>
                </c:pt>
                <c:pt idx="10">
                  <c:v>42506</c:v>
                </c:pt>
                <c:pt idx="11">
                  <c:v>42513</c:v>
                </c:pt>
                <c:pt idx="12">
                  <c:v>42520</c:v>
                </c:pt>
                <c:pt idx="13">
                  <c:v>42527</c:v>
                </c:pt>
                <c:pt idx="14">
                  <c:v>42534</c:v>
                </c:pt>
                <c:pt idx="15">
                  <c:v>42541</c:v>
                </c:pt>
                <c:pt idx="16">
                  <c:v>42548</c:v>
                </c:pt>
                <c:pt idx="17">
                  <c:v>42555</c:v>
                </c:pt>
                <c:pt idx="18">
                  <c:v>42562</c:v>
                </c:pt>
                <c:pt idx="19">
                  <c:v>42569</c:v>
                </c:pt>
                <c:pt idx="20">
                  <c:v>42576</c:v>
                </c:pt>
              </c:numCache>
            </c:numRef>
          </c:cat>
          <c:val>
            <c:numRef>
              <c:f>'precio minorista regiones'!$I$7:$I$27</c:f>
              <c:numCache>
                <c:formatCode>#,##0</c:formatCode>
                <c:ptCount val="21"/>
                <c:pt idx="0">
                  <c:v>1178</c:v>
                </c:pt>
                <c:pt idx="1">
                  <c:v>1120</c:v>
                </c:pt>
                <c:pt idx="2">
                  <c:v>1186</c:v>
                </c:pt>
                <c:pt idx="3">
                  <c:v>1131</c:v>
                </c:pt>
                <c:pt idx="4">
                  <c:v>1064</c:v>
                </c:pt>
                <c:pt idx="5">
                  <c:v>1024</c:v>
                </c:pt>
                <c:pt idx="6">
                  <c:v>1016</c:v>
                </c:pt>
                <c:pt idx="7">
                  <c:v>1039</c:v>
                </c:pt>
                <c:pt idx="8">
                  <c:v>1013</c:v>
                </c:pt>
                <c:pt idx="9">
                  <c:v>1059</c:v>
                </c:pt>
                <c:pt idx="10">
                  <c:v>1005</c:v>
                </c:pt>
                <c:pt idx="11">
                  <c:v>953</c:v>
                </c:pt>
                <c:pt idx="12">
                  <c:v>1174</c:v>
                </c:pt>
                <c:pt idx="13">
                  <c:v>1104</c:v>
                </c:pt>
                <c:pt idx="14">
                  <c:v>1129</c:v>
                </c:pt>
                <c:pt idx="15">
                  <c:v>1124</c:v>
                </c:pt>
                <c:pt idx="16">
                  <c:v>1127</c:v>
                </c:pt>
                <c:pt idx="17">
                  <c:v>1084</c:v>
                </c:pt>
                <c:pt idx="18">
                  <c:v>1206</c:v>
                </c:pt>
                <c:pt idx="19">
                  <c:v>1005</c:v>
                </c:pt>
                <c:pt idx="20">
                  <c:v>1048</c:v>
                </c:pt>
              </c:numCache>
            </c:numRef>
          </c:val>
          <c:smooth val="0"/>
          <c:extLst>
            <c:ext xmlns:c16="http://schemas.microsoft.com/office/drawing/2014/chart" uri="{C3380CC4-5D6E-409C-BE32-E72D297353CC}">
              <c16:uniqueId val="{00000006-27B0-4E41-A53F-F8EB5BFA88F3}"/>
            </c:ext>
          </c:extLst>
        </c:ser>
        <c:ser>
          <c:idx val="7"/>
          <c:order val="7"/>
          <c:tx>
            <c:strRef>
              <c:f>'precio minorista regiones'!$J$6</c:f>
              <c:strCache>
                <c:ptCount val="1"/>
                <c:pt idx="0">
                  <c:v>Los Lagos</c:v>
                </c:pt>
              </c:strCache>
            </c:strRef>
          </c:tx>
          <c:marker>
            <c:symbol val="circle"/>
            <c:size val="5"/>
          </c:marker>
          <c:cat>
            <c:numRef>
              <c:f>'precio minorista regiones'!$B$7:$B$27</c:f>
              <c:numCache>
                <c:formatCode>dd/mm/yy;@</c:formatCode>
                <c:ptCount val="21"/>
                <c:pt idx="0">
                  <c:v>42436</c:v>
                </c:pt>
                <c:pt idx="1">
                  <c:v>42443</c:v>
                </c:pt>
                <c:pt idx="2">
                  <c:v>42450</c:v>
                </c:pt>
                <c:pt idx="3">
                  <c:v>42457</c:v>
                </c:pt>
                <c:pt idx="4">
                  <c:v>42464</c:v>
                </c:pt>
                <c:pt idx="5">
                  <c:v>42471</c:v>
                </c:pt>
                <c:pt idx="6">
                  <c:v>42478</c:v>
                </c:pt>
                <c:pt idx="7">
                  <c:v>42485</c:v>
                </c:pt>
                <c:pt idx="8">
                  <c:v>42492</c:v>
                </c:pt>
                <c:pt idx="9">
                  <c:v>42499</c:v>
                </c:pt>
                <c:pt idx="10">
                  <c:v>42506</c:v>
                </c:pt>
                <c:pt idx="11">
                  <c:v>42513</c:v>
                </c:pt>
                <c:pt idx="12">
                  <c:v>42520</c:v>
                </c:pt>
                <c:pt idx="13">
                  <c:v>42527</c:v>
                </c:pt>
                <c:pt idx="14">
                  <c:v>42534</c:v>
                </c:pt>
                <c:pt idx="15">
                  <c:v>42541</c:v>
                </c:pt>
                <c:pt idx="16">
                  <c:v>42548</c:v>
                </c:pt>
                <c:pt idx="17">
                  <c:v>42555</c:v>
                </c:pt>
                <c:pt idx="18">
                  <c:v>42562</c:v>
                </c:pt>
                <c:pt idx="19">
                  <c:v>42569</c:v>
                </c:pt>
                <c:pt idx="20">
                  <c:v>42576</c:v>
                </c:pt>
              </c:numCache>
            </c:numRef>
          </c:cat>
          <c:val>
            <c:numRef>
              <c:f>'precio minorista regiones'!$J$7:$J$27</c:f>
              <c:numCache>
                <c:formatCode>#,##0</c:formatCode>
                <c:ptCount val="21"/>
                <c:pt idx="0">
                  <c:v>1146</c:v>
                </c:pt>
                <c:pt idx="1">
                  <c:v>856</c:v>
                </c:pt>
                <c:pt idx="2">
                  <c:v>1156</c:v>
                </c:pt>
                <c:pt idx="3">
                  <c:v>947</c:v>
                </c:pt>
                <c:pt idx="4">
                  <c:v>1020</c:v>
                </c:pt>
                <c:pt idx="5">
                  <c:v>1047</c:v>
                </c:pt>
                <c:pt idx="6">
                  <c:v>973</c:v>
                </c:pt>
                <c:pt idx="7">
                  <c:v>948</c:v>
                </c:pt>
                <c:pt idx="8">
                  <c:v>1033</c:v>
                </c:pt>
                <c:pt idx="9">
                  <c:v>1031</c:v>
                </c:pt>
                <c:pt idx="10">
                  <c:v>873</c:v>
                </c:pt>
                <c:pt idx="11">
                  <c:v>961</c:v>
                </c:pt>
                <c:pt idx="12">
                  <c:v>976</c:v>
                </c:pt>
                <c:pt idx="13">
                  <c:v>1089</c:v>
                </c:pt>
                <c:pt idx="14">
                  <c:v>1121</c:v>
                </c:pt>
                <c:pt idx="15">
                  <c:v>1108</c:v>
                </c:pt>
                <c:pt idx="16">
                  <c:v>1110</c:v>
                </c:pt>
                <c:pt idx="17">
                  <c:v>1123</c:v>
                </c:pt>
                <c:pt idx="18">
                  <c:v>1057</c:v>
                </c:pt>
                <c:pt idx="19">
                  <c:v>1013</c:v>
                </c:pt>
                <c:pt idx="20">
                  <c:v>972</c:v>
                </c:pt>
              </c:numCache>
            </c:numRef>
          </c:val>
          <c:smooth val="0"/>
          <c:extLst>
            <c:ext xmlns:c16="http://schemas.microsoft.com/office/drawing/2014/chart" uri="{C3380CC4-5D6E-409C-BE32-E72D297353CC}">
              <c16:uniqueId val="{00000007-27B0-4E41-A53F-F8EB5BFA88F3}"/>
            </c:ext>
          </c:extLst>
        </c:ser>
        <c:dLbls>
          <c:showLegendKey val="0"/>
          <c:showVal val="0"/>
          <c:showCatName val="0"/>
          <c:showSerName val="0"/>
          <c:showPercent val="0"/>
          <c:showBubbleSize val="0"/>
        </c:dLbls>
        <c:marker val="1"/>
        <c:smooth val="0"/>
        <c:axId val="6754767"/>
        <c:axId val="1"/>
      </c:lineChart>
      <c:dateAx>
        <c:axId val="6754767"/>
        <c:scaling>
          <c:orientation val="minMax"/>
        </c:scaling>
        <c:delete val="0"/>
        <c:axPos val="b"/>
        <c:numFmt formatCode="dd/mm" sourceLinked="0"/>
        <c:majorTickMark val="out"/>
        <c:minorTickMark val="none"/>
        <c:tickLblPos val="nextTo"/>
        <c:spPr>
          <a:noFill/>
          <a:ln w="9525" cap="flat" cmpd="sng" algn="ctr">
            <a:solidFill>
              <a:schemeClr val="tx1">
                <a:lumMod val="15000"/>
                <a:lumOff val="85000"/>
              </a:schemeClr>
            </a:solidFill>
            <a:round/>
          </a:ln>
          <a:effectLst/>
        </c:spPr>
        <c:txPr>
          <a:bodyPr rot="0" vert="horz"/>
          <a:lstStyle/>
          <a:p>
            <a:pPr>
              <a:defRPr sz="1200" b="0" i="0" u="none" strike="noStrike" baseline="0">
                <a:solidFill>
                  <a:srgbClr val="000000"/>
                </a:solidFill>
                <a:latin typeface="Calibri"/>
                <a:ea typeface="Calibri"/>
                <a:cs typeface="Calibri"/>
              </a:defRPr>
            </a:pPr>
            <a:endParaRPr lang="es-CL"/>
          </a:p>
        </c:txPr>
        <c:crossAx val="1"/>
        <c:crosses val="autoZero"/>
        <c:auto val="1"/>
        <c:lblOffset val="100"/>
        <c:baseTimeUnit val="days"/>
      </c:dateAx>
      <c:valAx>
        <c:axId val="1"/>
        <c:scaling>
          <c:orientation val="minMax"/>
          <c:min val="700"/>
        </c:scaling>
        <c:delete val="0"/>
        <c:axPos val="l"/>
        <c:majorGridlines>
          <c:spPr>
            <a:ln w="9525" cap="flat" cmpd="sng" algn="ctr">
              <a:solidFill>
                <a:schemeClr val="tx1">
                  <a:lumMod val="15000"/>
                  <a:lumOff val="85000"/>
                </a:schemeClr>
              </a:solidFill>
              <a:round/>
            </a:ln>
            <a:effectLst/>
          </c:spPr>
        </c:majorGridlines>
        <c:title>
          <c:tx>
            <c:rich>
              <a:bodyPr/>
              <a:lstStyle/>
              <a:p>
                <a:pPr>
                  <a:defRPr sz="1200" b="1" i="0" u="none" strike="noStrike" baseline="0">
                    <a:solidFill>
                      <a:srgbClr val="000000"/>
                    </a:solidFill>
                    <a:latin typeface="Calibri"/>
                    <a:ea typeface="Calibri"/>
                    <a:cs typeface="Calibri"/>
                  </a:defRPr>
                </a:pPr>
                <a:r>
                  <a:rPr lang="es-CL"/>
                  <a:t>$ por kilo con IVA</a:t>
                </a:r>
              </a:p>
            </c:rich>
          </c:tx>
          <c:overlay val="0"/>
        </c:title>
        <c:numFmt formatCode="#,##0" sourceLinked="1"/>
        <c:majorTickMark val="none"/>
        <c:minorTickMark val="none"/>
        <c:tickLblPos val="nextTo"/>
        <c:spPr>
          <a:ln w="9525">
            <a:noFill/>
          </a:ln>
        </c:spPr>
        <c:txPr>
          <a:bodyPr rot="0" vert="horz"/>
          <a:lstStyle/>
          <a:p>
            <a:pPr>
              <a:defRPr sz="1200" b="0" i="0" u="none" strike="noStrike" baseline="0">
                <a:solidFill>
                  <a:srgbClr val="000000"/>
                </a:solidFill>
                <a:latin typeface="Calibri"/>
                <a:ea typeface="Calibri"/>
                <a:cs typeface="Calibri"/>
              </a:defRPr>
            </a:pPr>
            <a:endParaRPr lang="es-CL"/>
          </a:p>
        </c:txPr>
        <c:crossAx val="6754767"/>
        <c:crosses val="autoZero"/>
        <c:crossBetween val="between"/>
      </c:valAx>
      <c:spPr>
        <a:noFill/>
        <a:ln w="25400">
          <a:noFill/>
        </a:ln>
      </c:spPr>
    </c:plotArea>
    <c:legend>
      <c:legendPos val="r"/>
      <c:layout>
        <c:manualLayout>
          <c:xMode val="edge"/>
          <c:yMode val="edge"/>
          <c:x val="0.18243254597535502"/>
          <c:y val="0.91471490836619307"/>
          <c:w val="0.6912352430075378"/>
          <c:h val="6.8533685795020588E-2"/>
        </c:manualLayout>
      </c:layout>
      <c:overlay val="0"/>
      <c:spPr>
        <a:noFill/>
        <a:ln w="25400">
          <a:noFill/>
        </a:ln>
      </c:spPr>
      <c:txPr>
        <a:bodyPr/>
        <a:lstStyle/>
        <a:p>
          <a:pPr>
            <a:defRPr sz="1010" b="0" i="0" u="none" strike="noStrike" baseline="0">
              <a:solidFill>
                <a:srgbClr val="000000"/>
              </a:solidFill>
              <a:latin typeface="Calibri"/>
              <a:ea typeface="Calibri"/>
              <a:cs typeface="Calibri"/>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b="0" i="0" u="none" strike="noStrike" baseline="0">
          <a:solidFill>
            <a:srgbClr val="000000"/>
          </a:solidFill>
          <a:latin typeface="Calibri"/>
          <a:ea typeface="Calibri"/>
          <a:cs typeface="Calibri"/>
        </a:defRPr>
      </a:pPr>
      <a:endParaRPr lang="es-CL"/>
    </a:p>
  </c:txPr>
  <c:printSettings>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es-CL" sz="1200" b="1" i="0" u="none" strike="noStrike" baseline="0">
                <a:solidFill>
                  <a:srgbClr val="000000"/>
                </a:solidFill>
                <a:latin typeface="Calibri"/>
                <a:cs typeface="Calibri"/>
              </a:rPr>
              <a:t>Gráfico 6. Precio semanal a consumidor de papa en ferias según región. </a:t>
            </a:r>
          </a:p>
          <a:p>
            <a:pPr>
              <a:defRPr sz="1200" b="0" i="0" u="none" strike="noStrike" baseline="0">
                <a:solidFill>
                  <a:srgbClr val="000000"/>
                </a:solidFill>
                <a:latin typeface="Calibri"/>
                <a:ea typeface="Calibri"/>
                <a:cs typeface="Calibri"/>
              </a:defRPr>
            </a:pPr>
            <a:r>
              <a:rPr lang="es-CL" sz="1200" b="1" i="0" u="none" strike="noStrike" baseline="0">
                <a:solidFill>
                  <a:srgbClr val="000000"/>
                </a:solidFill>
                <a:latin typeface="Calibri"/>
                <a:cs typeface="Calibri"/>
              </a:rPr>
              <a:t>Desde el 8 de febrero al 27 de junio de 2016 ($/ kilo con IVA)</a:t>
            </a:r>
          </a:p>
        </c:rich>
      </c:tx>
      <c:overlay val="0"/>
      <c:spPr>
        <a:noFill/>
        <a:ln w="25400">
          <a:noFill/>
        </a:ln>
      </c:spPr>
    </c:title>
    <c:autoTitleDeleted val="0"/>
    <c:plotArea>
      <c:layout>
        <c:manualLayout>
          <c:layoutTarget val="inner"/>
          <c:xMode val="edge"/>
          <c:yMode val="edge"/>
          <c:x val="0.10622137775494132"/>
          <c:y val="0.12781118576394168"/>
          <c:w val="0.86811516115349263"/>
          <c:h val="0.66784787036755555"/>
        </c:manualLayout>
      </c:layout>
      <c:lineChart>
        <c:grouping val="standard"/>
        <c:varyColors val="0"/>
        <c:ser>
          <c:idx val="0"/>
          <c:order val="0"/>
          <c:tx>
            <c:strRef>
              <c:f>'precio minorista regiones'!$K$6</c:f>
              <c:strCache>
                <c:ptCount val="1"/>
                <c:pt idx="0">
                  <c:v>Arica</c:v>
                </c:pt>
              </c:strCache>
            </c:strRef>
          </c:tx>
          <c:spPr>
            <a:ln w="28575" cap="rnd">
              <a:solidFill>
                <a:schemeClr val="accent1"/>
              </a:solidFill>
              <a:round/>
            </a:ln>
            <a:effectLst/>
          </c:spPr>
          <c:marker>
            <c:symbol val="circle"/>
            <c:size val="5"/>
          </c:marker>
          <c:dPt>
            <c:idx val="0"/>
            <c:bubble3D val="0"/>
            <c:extLst>
              <c:ext xmlns:c16="http://schemas.microsoft.com/office/drawing/2014/chart" uri="{C3380CC4-5D6E-409C-BE32-E72D297353CC}">
                <c16:uniqueId val="{00000001-3E7F-4E8E-98BC-4EF028721C49}"/>
              </c:ext>
            </c:extLst>
          </c:dPt>
          <c:dPt>
            <c:idx val="1"/>
            <c:bubble3D val="0"/>
            <c:extLst>
              <c:ext xmlns:c16="http://schemas.microsoft.com/office/drawing/2014/chart" uri="{C3380CC4-5D6E-409C-BE32-E72D297353CC}">
                <c16:uniqueId val="{00000003-3E7F-4E8E-98BC-4EF028721C49}"/>
              </c:ext>
            </c:extLst>
          </c:dPt>
          <c:dPt>
            <c:idx val="2"/>
            <c:bubble3D val="0"/>
            <c:extLst>
              <c:ext xmlns:c16="http://schemas.microsoft.com/office/drawing/2014/chart" uri="{C3380CC4-5D6E-409C-BE32-E72D297353CC}">
                <c16:uniqueId val="{00000005-3E7F-4E8E-98BC-4EF028721C49}"/>
              </c:ext>
            </c:extLst>
          </c:dPt>
          <c:dPt>
            <c:idx val="3"/>
            <c:bubble3D val="0"/>
            <c:extLst>
              <c:ext xmlns:c16="http://schemas.microsoft.com/office/drawing/2014/chart" uri="{C3380CC4-5D6E-409C-BE32-E72D297353CC}">
                <c16:uniqueId val="{00000007-3E7F-4E8E-98BC-4EF028721C49}"/>
              </c:ext>
            </c:extLst>
          </c:dPt>
          <c:dPt>
            <c:idx val="4"/>
            <c:bubble3D val="0"/>
            <c:extLst>
              <c:ext xmlns:c16="http://schemas.microsoft.com/office/drawing/2014/chart" uri="{C3380CC4-5D6E-409C-BE32-E72D297353CC}">
                <c16:uniqueId val="{00000009-3E7F-4E8E-98BC-4EF028721C49}"/>
              </c:ext>
            </c:extLst>
          </c:dPt>
          <c:dPt>
            <c:idx val="5"/>
            <c:bubble3D val="0"/>
            <c:extLst>
              <c:ext xmlns:c16="http://schemas.microsoft.com/office/drawing/2014/chart" uri="{C3380CC4-5D6E-409C-BE32-E72D297353CC}">
                <c16:uniqueId val="{0000000B-3E7F-4E8E-98BC-4EF028721C49}"/>
              </c:ext>
            </c:extLst>
          </c:dPt>
          <c:dPt>
            <c:idx val="6"/>
            <c:bubble3D val="0"/>
            <c:extLst>
              <c:ext xmlns:c16="http://schemas.microsoft.com/office/drawing/2014/chart" uri="{C3380CC4-5D6E-409C-BE32-E72D297353CC}">
                <c16:uniqueId val="{0000000D-3E7F-4E8E-98BC-4EF028721C49}"/>
              </c:ext>
            </c:extLst>
          </c:dPt>
          <c:dPt>
            <c:idx val="7"/>
            <c:bubble3D val="0"/>
            <c:extLst>
              <c:ext xmlns:c16="http://schemas.microsoft.com/office/drawing/2014/chart" uri="{C3380CC4-5D6E-409C-BE32-E72D297353CC}">
                <c16:uniqueId val="{0000000F-3E7F-4E8E-98BC-4EF028721C49}"/>
              </c:ext>
            </c:extLst>
          </c:dPt>
          <c:dPt>
            <c:idx val="8"/>
            <c:bubble3D val="0"/>
            <c:extLst>
              <c:ext xmlns:c16="http://schemas.microsoft.com/office/drawing/2014/chart" uri="{C3380CC4-5D6E-409C-BE32-E72D297353CC}">
                <c16:uniqueId val="{00000011-3E7F-4E8E-98BC-4EF028721C49}"/>
              </c:ext>
            </c:extLst>
          </c:dPt>
          <c:dPt>
            <c:idx val="9"/>
            <c:bubble3D val="0"/>
            <c:extLst>
              <c:ext xmlns:c16="http://schemas.microsoft.com/office/drawing/2014/chart" uri="{C3380CC4-5D6E-409C-BE32-E72D297353CC}">
                <c16:uniqueId val="{00000013-3E7F-4E8E-98BC-4EF028721C49}"/>
              </c:ext>
            </c:extLst>
          </c:dPt>
          <c:dPt>
            <c:idx val="10"/>
            <c:bubble3D val="0"/>
            <c:extLst>
              <c:ext xmlns:c16="http://schemas.microsoft.com/office/drawing/2014/chart" uri="{C3380CC4-5D6E-409C-BE32-E72D297353CC}">
                <c16:uniqueId val="{00000015-3E7F-4E8E-98BC-4EF028721C49}"/>
              </c:ext>
            </c:extLst>
          </c:dPt>
          <c:dPt>
            <c:idx val="11"/>
            <c:bubble3D val="0"/>
            <c:extLst>
              <c:ext xmlns:c16="http://schemas.microsoft.com/office/drawing/2014/chart" uri="{C3380CC4-5D6E-409C-BE32-E72D297353CC}">
                <c16:uniqueId val="{00000017-3E7F-4E8E-98BC-4EF028721C49}"/>
              </c:ext>
            </c:extLst>
          </c:dPt>
          <c:dPt>
            <c:idx val="12"/>
            <c:bubble3D val="0"/>
            <c:extLst>
              <c:ext xmlns:c16="http://schemas.microsoft.com/office/drawing/2014/chart" uri="{C3380CC4-5D6E-409C-BE32-E72D297353CC}">
                <c16:uniqueId val="{00000019-3E7F-4E8E-98BC-4EF028721C49}"/>
              </c:ext>
            </c:extLst>
          </c:dPt>
          <c:dPt>
            <c:idx val="16"/>
            <c:bubble3D val="0"/>
            <c:extLst>
              <c:ext xmlns:c16="http://schemas.microsoft.com/office/drawing/2014/chart" uri="{C3380CC4-5D6E-409C-BE32-E72D297353CC}">
                <c16:uniqueId val="{0000001B-3E7F-4E8E-98BC-4EF028721C49}"/>
              </c:ext>
            </c:extLst>
          </c:dPt>
          <c:dPt>
            <c:idx val="17"/>
            <c:bubble3D val="0"/>
            <c:extLst>
              <c:ext xmlns:c16="http://schemas.microsoft.com/office/drawing/2014/chart" uri="{C3380CC4-5D6E-409C-BE32-E72D297353CC}">
                <c16:uniqueId val="{0000001D-3E7F-4E8E-98BC-4EF028721C49}"/>
              </c:ext>
            </c:extLst>
          </c:dPt>
          <c:dPt>
            <c:idx val="18"/>
            <c:bubble3D val="0"/>
            <c:extLst>
              <c:ext xmlns:c16="http://schemas.microsoft.com/office/drawing/2014/chart" uri="{C3380CC4-5D6E-409C-BE32-E72D297353CC}">
                <c16:uniqueId val="{0000001F-3E7F-4E8E-98BC-4EF028721C49}"/>
              </c:ext>
            </c:extLst>
          </c:dPt>
          <c:dPt>
            <c:idx val="19"/>
            <c:bubble3D val="0"/>
            <c:extLst>
              <c:ext xmlns:c16="http://schemas.microsoft.com/office/drawing/2014/chart" uri="{C3380CC4-5D6E-409C-BE32-E72D297353CC}">
                <c16:uniqueId val="{00000021-3E7F-4E8E-98BC-4EF028721C49}"/>
              </c:ext>
            </c:extLst>
          </c:dPt>
          <c:dPt>
            <c:idx val="20"/>
            <c:bubble3D val="0"/>
            <c:extLst>
              <c:ext xmlns:c16="http://schemas.microsoft.com/office/drawing/2014/chart" uri="{C3380CC4-5D6E-409C-BE32-E72D297353CC}">
                <c16:uniqueId val="{00000023-3E7F-4E8E-98BC-4EF028721C49}"/>
              </c:ext>
            </c:extLst>
          </c:dPt>
          <c:cat>
            <c:numRef>
              <c:f>'precio minorista regiones'!$B$7:$B$27</c:f>
              <c:numCache>
                <c:formatCode>dd/mm/yy;@</c:formatCode>
                <c:ptCount val="21"/>
                <c:pt idx="0">
                  <c:v>42436</c:v>
                </c:pt>
                <c:pt idx="1">
                  <c:v>42443</c:v>
                </c:pt>
                <c:pt idx="2">
                  <c:v>42450</c:v>
                </c:pt>
                <c:pt idx="3">
                  <c:v>42457</c:v>
                </c:pt>
                <c:pt idx="4">
                  <c:v>42464</c:v>
                </c:pt>
                <c:pt idx="5">
                  <c:v>42471</c:v>
                </c:pt>
                <c:pt idx="6">
                  <c:v>42478</c:v>
                </c:pt>
                <c:pt idx="7">
                  <c:v>42485</c:v>
                </c:pt>
                <c:pt idx="8">
                  <c:v>42492</c:v>
                </c:pt>
                <c:pt idx="9">
                  <c:v>42499</c:v>
                </c:pt>
                <c:pt idx="10">
                  <c:v>42506</c:v>
                </c:pt>
                <c:pt idx="11">
                  <c:v>42513</c:v>
                </c:pt>
                <c:pt idx="12">
                  <c:v>42520</c:v>
                </c:pt>
                <c:pt idx="13">
                  <c:v>42527</c:v>
                </c:pt>
                <c:pt idx="14">
                  <c:v>42534</c:v>
                </c:pt>
                <c:pt idx="15">
                  <c:v>42541</c:v>
                </c:pt>
                <c:pt idx="16">
                  <c:v>42548</c:v>
                </c:pt>
                <c:pt idx="17">
                  <c:v>42555</c:v>
                </c:pt>
                <c:pt idx="18">
                  <c:v>42562</c:v>
                </c:pt>
                <c:pt idx="19">
                  <c:v>42569</c:v>
                </c:pt>
                <c:pt idx="20">
                  <c:v>42576</c:v>
                </c:pt>
              </c:numCache>
            </c:numRef>
          </c:cat>
          <c:val>
            <c:numRef>
              <c:f>'precio minorista regiones'!$K$7:$K$27</c:f>
              <c:numCache>
                <c:formatCode>#,##0</c:formatCode>
                <c:ptCount val="21"/>
                <c:pt idx="0">
                  <c:v>513</c:v>
                </c:pt>
                <c:pt idx="1">
                  <c:v>533</c:v>
                </c:pt>
                <c:pt idx="2">
                  <c:v>488</c:v>
                </c:pt>
                <c:pt idx="3">
                  <c:v>500</c:v>
                </c:pt>
                <c:pt idx="4">
                  <c:v>488</c:v>
                </c:pt>
                <c:pt idx="5">
                  <c:v>482</c:v>
                </c:pt>
                <c:pt idx="6">
                  <c:v>513</c:v>
                </c:pt>
                <c:pt idx="7">
                  <c:v>493</c:v>
                </c:pt>
                <c:pt idx="8">
                  <c:v>483</c:v>
                </c:pt>
                <c:pt idx="9">
                  <c:v>483</c:v>
                </c:pt>
                <c:pt idx="10">
                  <c:v>550</c:v>
                </c:pt>
                <c:pt idx="11">
                  <c:v>546</c:v>
                </c:pt>
                <c:pt idx="12">
                  <c:v>638</c:v>
                </c:pt>
                <c:pt idx="13">
                  <c:v>620</c:v>
                </c:pt>
                <c:pt idx="14">
                  <c:v>616</c:v>
                </c:pt>
                <c:pt idx="15">
                  <c:v>610</c:v>
                </c:pt>
                <c:pt idx="16">
                  <c:v>583</c:v>
                </c:pt>
                <c:pt idx="17">
                  <c:v>610</c:v>
                </c:pt>
                <c:pt idx="18">
                  <c:v>613</c:v>
                </c:pt>
                <c:pt idx="19">
                  <c:v>575</c:v>
                </c:pt>
                <c:pt idx="20">
                  <c:v>595</c:v>
                </c:pt>
              </c:numCache>
            </c:numRef>
          </c:val>
          <c:smooth val="0"/>
          <c:extLst>
            <c:ext xmlns:c16="http://schemas.microsoft.com/office/drawing/2014/chart" uri="{C3380CC4-5D6E-409C-BE32-E72D297353CC}">
              <c16:uniqueId val="{00000024-3E7F-4E8E-98BC-4EF028721C49}"/>
            </c:ext>
          </c:extLst>
        </c:ser>
        <c:ser>
          <c:idx val="1"/>
          <c:order val="1"/>
          <c:tx>
            <c:strRef>
              <c:f>'precio minorista regiones'!$L$6</c:f>
              <c:strCache>
                <c:ptCount val="1"/>
                <c:pt idx="0">
                  <c:v>Coquimbo</c:v>
                </c:pt>
              </c:strCache>
            </c:strRef>
          </c:tx>
          <c:spPr>
            <a:ln w="28575" cap="rnd">
              <a:solidFill>
                <a:schemeClr val="accent2"/>
              </a:solidFill>
              <a:round/>
            </a:ln>
            <a:effectLst/>
          </c:spPr>
          <c:marker>
            <c:symbol val="circle"/>
            <c:size val="5"/>
          </c:marker>
          <c:cat>
            <c:numRef>
              <c:f>'precio minorista regiones'!$B$7:$B$27</c:f>
              <c:numCache>
                <c:formatCode>dd/mm/yy;@</c:formatCode>
                <c:ptCount val="21"/>
                <c:pt idx="0">
                  <c:v>42436</c:v>
                </c:pt>
                <c:pt idx="1">
                  <c:v>42443</c:v>
                </c:pt>
                <c:pt idx="2">
                  <c:v>42450</c:v>
                </c:pt>
                <c:pt idx="3">
                  <c:v>42457</c:v>
                </c:pt>
                <c:pt idx="4">
                  <c:v>42464</c:v>
                </c:pt>
                <c:pt idx="5">
                  <c:v>42471</c:v>
                </c:pt>
                <c:pt idx="6">
                  <c:v>42478</c:v>
                </c:pt>
                <c:pt idx="7">
                  <c:v>42485</c:v>
                </c:pt>
                <c:pt idx="8">
                  <c:v>42492</c:v>
                </c:pt>
                <c:pt idx="9">
                  <c:v>42499</c:v>
                </c:pt>
                <c:pt idx="10">
                  <c:v>42506</c:v>
                </c:pt>
                <c:pt idx="11">
                  <c:v>42513</c:v>
                </c:pt>
                <c:pt idx="12">
                  <c:v>42520</c:v>
                </c:pt>
                <c:pt idx="13">
                  <c:v>42527</c:v>
                </c:pt>
                <c:pt idx="14">
                  <c:v>42534</c:v>
                </c:pt>
                <c:pt idx="15">
                  <c:v>42541</c:v>
                </c:pt>
                <c:pt idx="16">
                  <c:v>42548</c:v>
                </c:pt>
                <c:pt idx="17">
                  <c:v>42555</c:v>
                </c:pt>
                <c:pt idx="18">
                  <c:v>42562</c:v>
                </c:pt>
                <c:pt idx="19">
                  <c:v>42569</c:v>
                </c:pt>
                <c:pt idx="20">
                  <c:v>42576</c:v>
                </c:pt>
              </c:numCache>
            </c:numRef>
          </c:cat>
          <c:val>
            <c:numRef>
              <c:f>'precio minorista regiones'!$L$7:$L$27</c:f>
              <c:numCache>
                <c:formatCode>#,##0</c:formatCode>
                <c:ptCount val="21"/>
                <c:pt idx="0">
                  <c:v>513</c:v>
                </c:pt>
                <c:pt idx="1">
                  <c:v>499</c:v>
                </c:pt>
                <c:pt idx="2">
                  <c:v>468</c:v>
                </c:pt>
                <c:pt idx="3">
                  <c:v>452</c:v>
                </c:pt>
                <c:pt idx="4">
                  <c:v>479</c:v>
                </c:pt>
                <c:pt idx="5">
                  <c:v>472</c:v>
                </c:pt>
                <c:pt idx="6">
                  <c:v>463</c:v>
                </c:pt>
                <c:pt idx="7">
                  <c:v>489</c:v>
                </c:pt>
                <c:pt idx="8">
                  <c:v>471</c:v>
                </c:pt>
                <c:pt idx="9">
                  <c:v>451</c:v>
                </c:pt>
                <c:pt idx="10">
                  <c:v>547</c:v>
                </c:pt>
                <c:pt idx="11">
                  <c:v>552</c:v>
                </c:pt>
                <c:pt idx="12">
                  <c:v>558</c:v>
                </c:pt>
                <c:pt idx="13">
                  <c:v>556</c:v>
                </c:pt>
                <c:pt idx="14">
                  <c:v>533</c:v>
                </c:pt>
                <c:pt idx="15">
                  <c:v>522</c:v>
                </c:pt>
                <c:pt idx="16">
                  <c:v>538</c:v>
                </c:pt>
                <c:pt idx="17">
                  <c:v>529</c:v>
                </c:pt>
                <c:pt idx="18">
                  <c:v>538</c:v>
                </c:pt>
                <c:pt idx="19">
                  <c:v>507</c:v>
                </c:pt>
                <c:pt idx="20">
                  <c:v>526</c:v>
                </c:pt>
              </c:numCache>
            </c:numRef>
          </c:val>
          <c:smooth val="0"/>
          <c:extLst>
            <c:ext xmlns:c16="http://schemas.microsoft.com/office/drawing/2014/chart" uri="{C3380CC4-5D6E-409C-BE32-E72D297353CC}">
              <c16:uniqueId val="{00000025-3E7F-4E8E-98BC-4EF028721C49}"/>
            </c:ext>
          </c:extLst>
        </c:ser>
        <c:ser>
          <c:idx val="2"/>
          <c:order val="2"/>
          <c:tx>
            <c:strRef>
              <c:f>'precio minorista regiones'!$M$6</c:f>
              <c:strCache>
                <c:ptCount val="1"/>
                <c:pt idx="0">
                  <c:v>Valparaíso</c:v>
                </c:pt>
              </c:strCache>
            </c:strRef>
          </c:tx>
          <c:spPr>
            <a:ln w="28575" cap="rnd">
              <a:solidFill>
                <a:schemeClr val="accent3"/>
              </a:solidFill>
              <a:round/>
            </a:ln>
            <a:effectLst/>
          </c:spPr>
          <c:marker>
            <c:symbol val="circle"/>
            <c:size val="5"/>
          </c:marker>
          <c:cat>
            <c:numRef>
              <c:f>'precio minorista regiones'!$B$7:$B$27</c:f>
              <c:numCache>
                <c:formatCode>dd/mm/yy;@</c:formatCode>
                <c:ptCount val="21"/>
                <c:pt idx="0">
                  <c:v>42436</c:v>
                </c:pt>
                <c:pt idx="1">
                  <c:v>42443</c:v>
                </c:pt>
                <c:pt idx="2">
                  <c:v>42450</c:v>
                </c:pt>
                <c:pt idx="3">
                  <c:v>42457</c:v>
                </c:pt>
                <c:pt idx="4">
                  <c:v>42464</c:v>
                </c:pt>
                <c:pt idx="5">
                  <c:v>42471</c:v>
                </c:pt>
                <c:pt idx="6">
                  <c:v>42478</c:v>
                </c:pt>
                <c:pt idx="7">
                  <c:v>42485</c:v>
                </c:pt>
                <c:pt idx="8">
                  <c:v>42492</c:v>
                </c:pt>
                <c:pt idx="9">
                  <c:v>42499</c:v>
                </c:pt>
                <c:pt idx="10">
                  <c:v>42506</c:v>
                </c:pt>
                <c:pt idx="11">
                  <c:v>42513</c:v>
                </c:pt>
                <c:pt idx="12">
                  <c:v>42520</c:v>
                </c:pt>
                <c:pt idx="13">
                  <c:v>42527</c:v>
                </c:pt>
                <c:pt idx="14">
                  <c:v>42534</c:v>
                </c:pt>
                <c:pt idx="15">
                  <c:v>42541</c:v>
                </c:pt>
                <c:pt idx="16">
                  <c:v>42548</c:v>
                </c:pt>
                <c:pt idx="17">
                  <c:v>42555</c:v>
                </c:pt>
                <c:pt idx="18">
                  <c:v>42562</c:v>
                </c:pt>
                <c:pt idx="19">
                  <c:v>42569</c:v>
                </c:pt>
                <c:pt idx="20">
                  <c:v>42576</c:v>
                </c:pt>
              </c:numCache>
            </c:numRef>
          </c:cat>
          <c:val>
            <c:numRef>
              <c:f>'precio minorista regiones'!$M$7:$M$27</c:f>
              <c:numCache>
                <c:formatCode>#,##0</c:formatCode>
                <c:ptCount val="21"/>
                <c:pt idx="0">
                  <c:v>313</c:v>
                </c:pt>
                <c:pt idx="1">
                  <c:v>344</c:v>
                </c:pt>
                <c:pt idx="2">
                  <c:v>338</c:v>
                </c:pt>
                <c:pt idx="3">
                  <c:v>375</c:v>
                </c:pt>
                <c:pt idx="4">
                  <c:v>366</c:v>
                </c:pt>
                <c:pt idx="5">
                  <c:v>375</c:v>
                </c:pt>
                <c:pt idx="6">
                  <c:v>373</c:v>
                </c:pt>
                <c:pt idx="7">
                  <c:v>361</c:v>
                </c:pt>
                <c:pt idx="8">
                  <c:v>349</c:v>
                </c:pt>
                <c:pt idx="9">
                  <c:v>338</c:v>
                </c:pt>
                <c:pt idx="10">
                  <c:v>390</c:v>
                </c:pt>
                <c:pt idx="11">
                  <c:v>494</c:v>
                </c:pt>
                <c:pt idx="12">
                  <c:v>513</c:v>
                </c:pt>
                <c:pt idx="13">
                  <c:v>513</c:v>
                </c:pt>
                <c:pt idx="14">
                  <c:v>546</c:v>
                </c:pt>
                <c:pt idx="15">
                  <c:v>425</c:v>
                </c:pt>
                <c:pt idx="16">
                  <c:v>413</c:v>
                </c:pt>
                <c:pt idx="17">
                  <c:v>413</c:v>
                </c:pt>
                <c:pt idx="18">
                  <c:v>479</c:v>
                </c:pt>
                <c:pt idx="19">
                  <c:v>483</c:v>
                </c:pt>
                <c:pt idx="20">
                  <c:v>431</c:v>
                </c:pt>
              </c:numCache>
            </c:numRef>
          </c:val>
          <c:smooth val="0"/>
          <c:extLst>
            <c:ext xmlns:c16="http://schemas.microsoft.com/office/drawing/2014/chart" uri="{C3380CC4-5D6E-409C-BE32-E72D297353CC}">
              <c16:uniqueId val="{00000026-3E7F-4E8E-98BC-4EF028721C49}"/>
            </c:ext>
          </c:extLst>
        </c:ser>
        <c:ser>
          <c:idx val="3"/>
          <c:order val="3"/>
          <c:tx>
            <c:strRef>
              <c:f>'precio minorista regiones'!$N$6</c:f>
              <c:strCache>
                <c:ptCount val="1"/>
                <c:pt idx="0">
                  <c:v>RM</c:v>
                </c:pt>
              </c:strCache>
            </c:strRef>
          </c:tx>
          <c:spPr>
            <a:ln w="28575" cap="rnd">
              <a:solidFill>
                <a:schemeClr val="accent4"/>
              </a:solidFill>
              <a:round/>
            </a:ln>
            <a:effectLst/>
          </c:spPr>
          <c:marker>
            <c:symbol val="circle"/>
            <c:size val="5"/>
          </c:marker>
          <c:cat>
            <c:numRef>
              <c:f>'precio minorista regiones'!$B$7:$B$27</c:f>
              <c:numCache>
                <c:formatCode>dd/mm/yy;@</c:formatCode>
                <c:ptCount val="21"/>
                <c:pt idx="0">
                  <c:v>42436</c:v>
                </c:pt>
                <c:pt idx="1">
                  <c:v>42443</c:v>
                </c:pt>
                <c:pt idx="2">
                  <c:v>42450</c:v>
                </c:pt>
                <c:pt idx="3">
                  <c:v>42457</c:v>
                </c:pt>
                <c:pt idx="4">
                  <c:v>42464</c:v>
                </c:pt>
                <c:pt idx="5">
                  <c:v>42471</c:v>
                </c:pt>
                <c:pt idx="6">
                  <c:v>42478</c:v>
                </c:pt>
                <c:pt idx="7">
                  <c:v>42485</c:v>
                </c:pt>
                <c:pt idx="8">
                  <c:v>42492</c:v>
                </c:pt>
                <c:pt idx="9">
                  <c:v>42499</c:v>
                </c:pt>
                <c:pt idx="10">
                  <c:v>42506</c:v>
                </c:pt>
                <c:pt idx="11">
                  <c:v>42513</c:v>
                </c:pt>
                <c:pt idx="12">
                  <c:v>42520</c:v>
                </c:pt>
                <c:pt idx="13">
                  <c:v>42527</c:v>
                </c:pt>
                <c:pt idx="14">
                  <c:v>42534</c:v>
                </c:pt>
                <c:pt idx="15">
                  <c:v>42541</c:v>
                </c:pt>
                <c:pt idx="16">
                  <c:v>42548</c:v>
                </c:pt>
                <c:pt idx="17">
                  <c:v>42555</c:v>
                </c:pt>
                <c:pt idx="18">
                  <c:v>42562</c:v>
                </c:pt>
                <c:pt idx="19">
                  <c:v>42569</c:v>
                </c:pt>
                <c:pt idx="20">
                  <c:v>42576</c:v>
                </c:pt>
              </c:numCache>
            </c:numRef>
          </c:cat>
          <c:val>
            <c:numRef>
              <c:f>'precio minorista regiones'!$N$7:$N$27</c:f>
              <c:numCache>
                <c:formatCode>#,##0</c:formatCode>
                <c:ptCount val="21"/>
                <c:pt idx="0">
                  <c:v>415</c:v>
                </c:pt>
                <c:pt idx="1">
                  <c:v>437</c:v>
                </c:pt>
                <c:pt idx="2">
                  <c:v>430</c:v>
                </c:pt>
                <c:pt idx="3">
                  <c:v>450</c:v>
                </c:pt>
                <c:pt idx="4">
                  <c:v>366</c:v>
                </c:pt>
                <c:pt idx="5">
                  <c:v>375</c:v>
                </c:pt>
                <c:pt idx="6">
                  <c:v>373</c:v>
                </c:pt>
                <c:pt idx="7">
                  <c:v>361</c:v>
                </c:pt>
                <c:pt idx="8">
                  <c:v>349</c:v>
                </c:pt>
                <c:pt idx="9">
                  <c:v>338</c:v>
                </c:pt>
                <c:pt idx="10">
                  <c:v>473</c:v>
                </c:pt>
                <c:pt idx="11">
                  <c:v>514</c:v>
                </c:pt>
                <c:pt idx="12">
                  <c:v>530</c:v>
                </c:pt>
                <c:pt idx="13">
                  <c:v>529</c:v>
                </c:pt>
                <c:pt idx="14">
                  <c:v>512</c:v>
                </c:pt>
                <c:pt idx="15">
                  <c:v>537</c:v>
                </c:pt>
                <c:pt idx="16">
                  <c:v>527</c:v>
                </c:pt>
                <c:pt idx="17">
                  <c:v>506</c:v>
                </c:pt>
                <c:pt idx="18">
                  <c:v>509</c:v>
                </c:pt>
                <c:pt idx="19">
                  <c:v>547</c:v>
                </c:pt>
                <c:pt idx="20">
                  <c:v>524</c:v>
                </c:pt>
              </c:numCache>
            </c:numRef>
          </c:val>
          <c:smooth val="0"/>
          <c:extLst>
            <c:ext xmlns:c16="http://schemas.microsoft.com/office/drawing/2014/chart" uri="{C3380CC4-5D6E-409C-BE32-E72D297353CC}">
              <c16:uniqueId val="{00000027-3E7F-4E8E-98BC-4EF028721C49}"/>
            </c:ext>
          </c:extLst>
        </c:ser>
        <c:ser>
          <c:idx val="4"/>
          <c:order val="4"/>
          <c:tx>
            <c:strRef>
              <c:f>'precio minorista regiones'!$O$6</c:f>
              <c:strCache>
                <c:ptCount val="1"/>
                <c:pt idx="0">
                  <c:v>Maule</c:v>
                </c:pt>
              </c:strCache>
            </c:strRef>
          </c:tx>
          <c:spPr>
            <a:ln w="28575" cap="rnd">
              <a:solidFill>
                <a:schemeClr val="accent5"/>
              </a:solidFill>
              <a:round/>
            </a:ln>
            <a:effectLst/>
          </c:spPr>
          <c:marker>
            <c:symbol val="circle"/>
            <c:size val="5"/>
          </c:marker>
          <c:cat>
            <c:numRef>
              <c:f>'precio minorista regiones'!$B$7:$B$27</c:f>
              <c:numCache>
                <c:formatCode>dd/mm/yy;@</c:formatCode>
                <c:ptCount val="21"/>
                <c:pt idx="0">
                  <c:v>42436</c:v>
                </c:pt>
                <c:pt idx="1">
                  <c:v>42443</c:v>
                </c:pt>
                <c:pt idx="2">
                  <c:v>42450</c:v>
                </c:pt>
                <c:pt idx="3">
                  <c:v>42457</c:v>
                </c:pt>
                <c:pt idx="4">
                  <c:v>42464</c:v>
                </c:pt>
                <c:pt idx="5">
                  <c:v>42471</c:v>
                </c:pt>
                <c:pt idx="6">
                  <c:v>42478</c:v>
                </c:pt>
                <c:pt idx="7">
                  <c:v>42485</c:v>
                </c:pt>
                <c:pt idx="8">
                  <c:v>42492</c:v>
                </c:pt>
                <c:pt idx="9">
                  <c:v>42499</c:v>
                </c:pt>
                <c:pt idx="10">
                  <c:v>42506</c:v>
                </c:pt>
                <c:pt idx="11">
                  <c:v>42513</c:v>
                </c:pt>
                <c:pt idx="12">
                  <c:v>42520</c:v>
                </c:pt>
                <c:pt idx="13">
                  <c:v>42527</c:v>
                </c:pt>
                <c:pt idx="14">
                  <c:v>42534</c:v>
                </c:pt>
                <c:pt idx="15">
                  <c:v>42541</c:v>
                </c:pt>
                <c:pt idx="16">
                  <c:v>42548</c:v>
                </c:pt>
                <c:pt idx="17">
                  <c:v>42555</c:v>
                </c:pt>
                <c:pt idx="18">
                  <c:v>42562</c:v>
                </c:pt>
                <c:pt idx="19">
                  <c:v>42569</c:v>
                </c:pt>
                <c:pt idx="20">
                  <c:v>42576</c:v>
                </c:pt>
              </c:numCache>
            </c:numRef>
          </c:cat>
          <c:val>
            <c:numRef>
              <c:f>'precio minorista regiones'!$O$7:$O$27</c:f>
              <c:numCache>
                <c:formatCode>#,##0</c:formatCode>
                <c:ptCount val="21"/>
                <c:pt idx="0">
                  <c:v>438</c:v>
                </c:pt>
                <c:pt idx="1">
                  <c:v>436</c:v>
                </c:pt>
                <c:pt idx="2">
                  <c:v>429</c:v>
                </c:pt>
                <c:pt idx="3">
                  <c:v>438</c:v>
                </c:pt>
                <c:pt idx="4">
                  <c:v>447</c:v>
                </c:pt>
                <c:pt idx="5">
                  <c:v>444</c:v>
                </c:pt>
                <c:pt idx="6">
                  <c:v>461</c:v>
                </c:pt>
                <c:pt idx="7">
                  <c:v>438</c:v>
                </c:pt>
                <c:pt idx="8">
                  <c:v>433</c:v>
                </c:pt>
                <c:pt idx="9">
                  <c:v>438</c:v>
                </c:pt>
                <c:pt idx="10">
                  <c:v>530</c:v>
                </c:pt>
                <c:pt idx="11">
                  <c:v>521</c:v>
                </c:pt>
                <c:pt idx="12">
                  <c:v>538</c:v>
                </c:pt>
                <c:pt idx="13">
                  <c:v>517</c:v>
                </c:pt>
                <c:pt idx="14">
                  <c:v>491</c:v>
                </c:pt>
                <c:pt idx="15">
                  <c:v>492</c:v>
                </c:pt>
                <c:pt idx="16">
                  <c:v>492</c:v>
                </c:pt>
                <c:pt idx="17">
                  <c:v>482</c:v>
                </c:pt>
                <c:pt idx="18">
                  <c:v>488</c:v>
                </c:pt>
                <c:pt idx="19">
                  <c:v>500</c:v>
                </c:pt>
                <c:pt idx="20">
                  <c:v>533</c:v>
                </c:pt>
              </c:numCache>
            </c:numRef>
          </c:val>
          <c:smooth val="0"/>
          <c:extLst>
            <c:ext xmlns:c16="http://schemas.microsoft.com/office/drawing/2014/chart" uri="{C3380CC4-5D6E-409C-BE32-E72D297353CC}">
              <c16:uniqueId val="{00000028-3E7F-4E8E-98BC-4EF028721C49}"/>
            </c:ext>
          </c:extLst>
        </c:ser>
        <c:ser>
          <c:idx val="5"/>
          <c:order val="5"/>
          <c:tx>
            <c:strRef>
              <c:f>'precio minorista regiones'!$P$6</c:f>
              <c:strCache>
                <c:ptCount val="1"/>
                <c:pt idx="0">
                  <c:v>Bío Bío</c:v>
                </c:pt>
              </c:strCache>
            </c:strRef>
          </c:tx>
          <c:spPr>
            <a:ln w="28575" cap="rnd">
              <a:solidFill>
                <a:schemeClr val="accent6"/>
              </a:solidFill>
              <a:round/>
            </a:ln>
            <a:effectLst/>
          </c:spPr>
          <c:marker>
            <c:symbol val="circle"/>
            <c:size val="5"/>
          </c:marker>
          <c:cat>
            <c:numRef>
              <c:f>'precio minorista regiones'!$B$7:$B$27</c:f>
              <c:numCache>
                <c:formatCode>dd/mm/yy;@</c:formatCode>
                <c:ptCount val="21"/>
                <c:pt idx="0">
                  <c:v>42436</c:v>
                </c:pt>
                <c:pt idx="1">
                  <c:v>42443</c:v>
                </c:pt>
                <c:pt idx="2">
                  <c:v>42450</c:v>
                </c:pt>
                <c:pt idx="3">
                  <c:v>42457</c:v>
                </c:pt>
                <c:pt idx="4">
                  <c:v>42464</c:v>
                </c:pt>
                <c:pt idx="5">
                  <c:v>42471</c:v>
                </c:pt>
                <c:pt idx="6">
                  <c:v>42478</c:v>
                </c:pt>
                <c:pt idx="7">
                  <c:v>42485</c:v>
                </c:pt>
                <c:pt idx="8">
                  <c:v>42492</c:v>
                </c:pt>
                <c:pt idx="9">
                  <c:v>42499</c:v>
                </c:pt>
                <c:pt idx="10">
                  <c:v>42506</c:v>
                </c:pt>
                <c:pt idx="11">
                  <c:v>42513</c:v>
                </c:pt>
                <c:pt idx="12">
                  <c:v>42520</c:v>
                </c:pt>
                <c:pt idx="13">
                  <c:v>42527</c:v>
                </c:pt>
                <c:pt idx="14">
                  <c:v>42534</c:v>
                </c:pt>
                <c:pt idx="15">
                  <c:v>42541</c:v>
                </c:pt>
                <c:pt idx="16">
                  <c:v>42548</c:v>
                </c:pt>
                <c:pt idx="17">
                  <c:v>42555</c:v>
                </c:pt>
                <c:pt idx="18">
                  <c:v>42562</c:v>
                </c:pt>
                <c:pt idx="19">
                  <c:v>42569</c:v>
                </c:pt>
                <c:pt idx="20">
                  <c:v>42576</c:v>
                </c:pt>
              </c:numCache>
            </c:numRef>
          </c:cat>
          <c:val>
            <c:numRef>
              <c:f>'precio minorista regiones'!$P$7:$P$27</c:f>
              <c:numCache>
                <c:formatCode>#,##0</c:formatCode>
                <c:ptCount val="21"/>
                <c:pt idx="0">
                  <c:v>365</c:v>
                </c:pt>
                <c:pt idx="1">
                  <c:v>368</c:v>
                </c:pt>
                <c:pt idx="2">
                  <c:v>372</c:v>
                </c:pt>
                <c:pt idx="3">
                  <c:v>359</c:v>
                </c:pt>
                <c:pt idx="4">
                  <c:v>337</c:v>
                </c:pt>
                <c:pt idx="5">
                  <c:v>328</c:v>
                </c:pt>
                <c:pt idx="6">
                  <c:v>326</c:v>
                </c:pt>
                <c:pt idx="7">
                  <c:v>335</c:v>
                </c:pt>
                <c:pt idx="8">
                  <c:v>288</c:v>
                </c:pt>
                <c:pt idx="9">
                  <c:v>310</c:v>
                </c:pt>
                <c:pt idx="10">
                  <c:v>364</c:v>
                </c:pt>
                <c:pt idx="11">
                  <c:v>369</c:v>
                </c:pt>
                <c:pt idx="12">
                  <c:v>364</c:v>
                </c:pt>
                <c:pt idx="13">
                  <c:v>404</c:v>
                </c:pt>
                <c:pt idx="14">
                  <c:v>388</c:v>
                </c:pt>
                <c:pt idx="15">
                  <c:v>378</c:v>
                </c:pt>
                <c:pt idx="16">
                  <c:v>393</c:v>
                </c:pt>
                <c:pt idx="17">
                  <c:v>366</c:v>
                </c:pt>
                <c:pt idx="18">
                  <c:v>385</c:v>
                </c:pt>
                <c:pt idx="19">
                  <c:v>366</c:v>
                </c:pt>
                <c:pt idx="20">
                  <c:v>375</c:v>
                </c:pt>
              </c:numCache>
            </c:numRef>
          </c:val>
          <c:smooth val="0"/>
          <c:extLst>
            <c:ext xmlns:c16="http://schemas.microsoft.com/office/drawing/2014/chart" uri="{C3380CC4-5D6E-409C-BE32-E72D297353CC}">
              <c16:uniqueId val="{00000029-3E7F-4E8E-98BC-4EF028721C49}"/>
            </c:ext>
          </c:extLst>
        </c:ser>
        <c:ser>
          <c:idx val="6"/>
          <c:order val="6"/>
          <c:tx>
            <c:strRef>
              <c:f>'precio minorista regiones'!$Q$6</c:f>
              <c:strCache>
                <c:ptCount val="1"/>
                <c:pt idx="0">
                  <c:v>La Araucanía</c:v>
                </c:pt>
              </c:strCache>
            </c:strRef>
          </c:tx>
          <c:spPr>
            <a:ln w="28575" cap="rnd">
              <a:solidFill>
                <a:schemeClr val="accent1">
                  <a:lumMod val="60000"/>
                </a:schemeClr>
              </a:solidFill>
              <a:round/>
            </a:ln>
            <a:effectLst/>
          </c:spPr>
          <c:marker>
            <c:symbol val="circle"/>
            <c:size val="5"/>
            <c:spPr>
              <a:solidFill>
                <a:schemeClr val="tx2">
                  <a:lumMod val="75000"/>
                </a:schemeClr>
              </a:solidFill>
              <a:ln>
                <a:solidFill>
                  <a:schemeClr val="tx2"/>
                </a:solidFill>
              </a:ln>
            </c:spPr>
          </c:marker>
          <c:cat>
            <c:numRef>
              <c:f>'precio minorista regiones'!$B$7:$B$27</c:f>
              <c:numCache>
                <c:formatCode>dd/mm/yy;@</c:formatCode>
                <c:ptCount val="21"/>
                <c:pt idx="0">
                  <c:v>42436</c:v>
                </c:pt>
                <c:pt idx="1">
                  <c:v>42443</c:v>
                </c:pt>
                <c:pt idx="2">
                  <c:v>42450</c:v>
                </c:pt>
                <c:pt idx="3">
                  <c:v>42457</c:v>
                </c:pt>
                <c:pt idx="4">
                  <c:v>42464</c:v>
                </c:pt>
                <c:pt idx="5">
                  <c:v>42471</c:v>
                </c:pt>
                <c:pt idx="6">
                  <c:v>42478</c:v>
                </c:pt>
                <c:pt idx="7">
                  <c:v>42485</c:v>
                </c:pt>
                <c:pt idx="8">
                  <c:v>42492</c:v>
                </c:pt>
                <c:pt idx="9">
                  <c:v>42499</c:v>
                </c:pt>
                <c:pt idx="10">
                  <c:v>42506</c:v>
                </c:pt>
                <c:pt idx="11">
                  <c:v>42513</c:v>
                </c:pt>
                <c:pt idx="12">
                  <c:v>42520</c:v>
                </c:pt>
                <c:pt idx="13">
                  <c:v>42527</c:v>
                </c:pt>
                <c:pt idx="14">
                  <c:v>42534</c:v>
                </c:pt>
                <c:pt idx="15">
                  <c:v>42541</c:v>
                </c:pt>
                <c:pt idx="16">
                  <c:v>42548</c:v>
                </c:pt>
                <c:pt idx="17">
                  <c:v>42555</c:v>
                </c:pt>
                <c:pt idx="18">
                  <c:v>42562</c:v>
                </c:pt>
                <c:pt idx="19">
                  <c:v>42569</c:v>
                </c:pt>
                <c:pt idx="20">
                  <c:v>42576</c:v>
                </c:pt>
              </c:numCache>
            </c:numRef>
          </c:cat>
          <c:val>
            <c:numRef>
              <c:f>'precio minorista regiones'!$Q$7:$Q$27</c:f>
              <c:numCache>
                <c:formatCode>#,##0</c:formatCode>
                <c:ptCount val="21"/>
                <c:pt idx="0">
                  <c:v>358</c:v>
                </c:pt>
                <c:pt idx="1">
                  <c:v>356</c:v>
                </c:pt>
                <c:pt idx="2">
                  <c:v>310</c:v>
                </c:pt>
                <c:pt idx="3">
                  <c:v>367</c:v>
                </c:pt>
                <c:pt idx="4">
                  <c:v>338</c:v>
                </c:pt>
                <c:pt idx="5">
                  <c:v>354</c:v>
                </c:pt>
                <c:pt idx="6">
                  <c:v>363</c:v>
                </c:pt>
                <c:pt idx="7">
                  <c:v>316</c:v>
                </c:pt>
                <c:pt idx="8">
                  <c:v>294</c:v>
                </c:pt>
                <c:pt idx="9">
                  <c:v>346</c:v>
                </c:pt>
                <c:pt idx="10">
                  <c:v>329</c:v>
                </c:pt>
                <c:pt idx="11">
                  <c:v>383</c:v>
                </c:pt>
                <c:pt idx="12">
                  <c:v>375</c:v>
                </c:pt>
                <c:pt idx="13">
                  <c:v>360</c:v>
                </c:pt>
                <c:pt idx="14">
                  <c:v>350</c:v>
                </c:pt>
                <c:pt idx="15">
                  <c:v>375</c:v>
                </c:pt>
                <c:pt idx="16">
                  <c:v>438</c:v>
                </c:pt>
                <c:pt idx="17">
                  <c:v>375</c:v>
                </c:pt>
                <c:pt idx="18">
                  <c:v>375</c:v>
                </c:pt>
                <c:pt idx="19">
                  <c:v>375</c:v>
                </c:pt>
                <c:pt idx="20">
                  <c:v>385</c:v>
                </c:pt>
              </c:numCache>
            </c:numRef>
          </c:val>
          <c:smooth val="0"/>
          <c:extLst>
            <c:ext xmlns:c16="http://schemas.microsoft.com/office/drawing/2014/chart" uri="{C3380CC4-5D6E-409C-BE32-E72D297353CC}">
              <c16:uniqueId val="{0000002A-3E7F-4E8E-98BC-4EF028721C49}"/>
            </c:ext>
          </c:extLst>
        </c:ser>
        <c:ser>
          <c:idx val="7"/>
          <c:order val="7"/>
          <c:tx>
            <c:strRef>
              <c:f>'precio minorista regiones'!$R$6</c:f>
              <c:strCache>
                <c:ptCount val="1"/>
                <c:pt idx="0">
                  <c:v>Los Lagos</c:v>
                </c:pt>
              </c:strCache>
            </c:strRef>
          </c:tx>
          <c:marker>
            <c:symbol val="circle"/>
            <c:size val="5"/>
          </c:marker>
          <c:cat>
            <c:numRef>
              <c:f>'precio minorista regiones'!$B$7:$B$27</c:f>
              <c:numCache>
                <c:formatCode>dd/mm/yy;@</c:formatCode>
                <c:ptCount val="21"/>
                <c:pt idx="0">
                  <c:v>42436</c:v>
                </c:pt>
                <c:pt idx="1">
                  <c:v>42443</c:v>
                </c:pt>
                <c:pt idx="2">
                  <c:v>42450</c:v>
                </c:pt>
                <c:pt idx="3">
                  <c:v>42457</c:v>
                </c:pt>
                <c:pt idx="4">
                  <c:v>42464</c:v>
                </c:pt>
                <c:pt idx="5">
                  <c:v>42471</c:v>
                </c:pt>
                <c:pt idx="6">
                  <c:v>42478</c:v>
                </c:pt>
                <c:pt idx="7">
                  <c:v>42485</c:v>
                </c:pt>
                <c:pt idx="8">
                  <c:v>42492</c:v>
                </c:pt>
                <c:pt idx="9">
                  <c:v>42499</c:v>
                </c:pt>
                <c:pt idx="10">
                  <c:v>42506</c:v>
                </c:pt>
                <c:pt idx="11">
                  <c:v>42513</c:v>
                </c:pt>
                <c:pt idx="12">
                  <c:v>42520</c:v>
                </c:pt>
                <c:pt idx="13">
                  <c:v>42527</c:v>
                </c:pt>
                <c:pt idx="14">
                  <c:v>42534</c:v>
                </c:pt>
                <c:pt idx="15">
                  <c:v>42541</c:v>
                </c:pt>
                <c:pt idx="16">
                  <c:v>42548</c:v>
                </c:pt>
                <c:pt idx="17">
                  <c:v>42555</c:v>
                </c:pt>
                <c:pt idx="18">
                  <c:v>42562</c:v>
                </c:pt>
                <c:pt idx="19">
                  <c:v>42569</c:v>
                </c:pt>
                <c:pt idx="20">
                  <c:v>42576</c:v>
                </c:pt>
              </c:numCache>
            </c:numRef>
          </c:cat>
          <c:val>
            <c:numRef>
              <c:f>'precio minorista regiones'!$R$7:$R$27</c:f>
              <c:numCache>
                <c:formatCode>#,##0</c:formatCode>
                <c:ptCount val="21"/>
                <c:pt idx="0">
                  <c:v>350</c:v>
                </c:pt>
                <c:pt idx="1">
                  <c:v>350</c:v>
                </c:pt>
                <c:pt idx="2">
                  <c:v>350</c:v>
                </c:pt>
                <c:pt idx="3">
                  <c:v>375</c:v>
                </c:pt>
                <c:pt idx="4">
                  <c:v>350</c:v>
                </c:pt>
                <c:pt idx="5">
                  <c:v>325</c:v>
                </c:pt>
                <c:pt idx="6">
                  <c:v>338</c:v>
                </c:pt>
                <c:pt idx="7">
                  <c:v>375</c:v>
                </c:pt>
                <c:pt idx="8">
                  <c:v>325</c:v>
                </c:pt>
                <c:pt idx="9">
                  <c:v>300</c:v>
                </c:pt>
                <c:pt idx="10">
                  <c:v>350</c:v>
                </c:pt>
                <c:pt idx="11">
                  <c:v>400</c:v>
                </c:pt>
                <c:pt idx="12">
                  <c:v>400</c:v>
                </c:pt>
                <c:pt idx="13">
                  <c:v>400</c:v>
                </c:pt>
                <c:pt idx="14">
                  <c:v>375</c:v>
                </c:pt>
                <c:pt idx="15">
                  <c:v>375</c:v>
                </c:pt>
                <c:pt idx="16">
                  <c:v>350</c:v>
                </c:pt>
                <c:pt idx="17">
                  <c:v>375</c:v>
                </c:pt>
                <c:pt idx="19">
                  <c:v>400</c:v>
                </c:pt>
                <c:pt idx="20">
                  <c:v>438</c:v>
                </c:pt>
              </c:numCache>
            </c:numRef>
          </c:val>
          <c:smooth val="0"/>
          <c:extLst>
            <c:ext xmlns:c16="http://schemas.microsoft.com/office/drawing/2014/chart" uri="{C3380CC4-5D6E-409C-BE32-E72D297353CC}">
              <c16:uniqueId val="{0000002B-3E7F-4E8E-98BC-4EF028721C49}"/>
            </c:ext>
          </c:extLst>
        </c:ser>
        <c:dLbls>
          <c:showLegendKey val="0"/>
          <c:showVal val="0"/>
          <c:showCatName val="0"/>
          <c:showSerName val="0"/>
          <c:showPercent val="0"/>
          <c:showBubbleSize val="0"/>
        </c:dLbls>
        <c:marker val="1"/>
        <c:smooth val="0"/>
        <c:axId val="6746863"/>
        <c:axId val="1"/>
      </c:lineChart>
      <c:dateAx>
        <c:axId val="6746863"/>
        <c:scaling>
          <c:orientation val="minMax"/>
        </c:scaling>
        <c:delete val="0"/>
        <c:axPos val="b"/>
        <c:numFmt formatCode="dd/mm" sourceLinked="0"/>
        <c:majorTickMark val="out"/>
        <c:minorTickMark val="none"/>
        <c:tickLblPos val="nextTo"/>
        <c:spPr>
          <a:noFill/>
          <a:ln w="9525" cap="flat" cmpd="sng" algn="ctr">
            <a:solidFill>
              <a:schemeClr val="tx1">
                <a:lumMod val="15000"/>
                <a:lumOff val="85000"/>
              </a:schemeClr>
            </a:solidFill>
            <a:round/>
          </a:ln>
          <a:effectLst/>
        </c:spPr>
        <c:txPr>
          <a:bodyPr rot="0" vert="horz"/>
          <a:lstStyle/>
          <a:p>
            <a:pPr>
              <a:defRPr sz="1200" b="0" i="0" u="none" strike="noStrike" baseline="0">
                <a:solidFill>
                  <a:srgbClr val="000000"/>
                </a:solidFill>
                <a:latin typeface="Calibri"/>
                <a:ea typeface="Calibri"/>
                <a:cs typeface="Calibri"/>
              </a:defRPr>
            </a:pPr>
            <a:endParaRPr lang="es-CL"/>
          </a:p>
        </c:txPr>
        <c:crossAx val="1"/>
        <c:crosses val="autoZero"/>
        <c:auto val="1"/>
        <c:lblOffset val="100"/>
        <c:baseTimeUnit val="days"/>
      </c:dateAx>
      <c:valAx>
        <c:axId val="1"/>
        <c:scaling>
          <c:orientation val="minMax"/>
          <c:max val="650"/>
          <c:min val="250"/>
        </c:scaling>
        <c:delete val="0"/>
        <c:axPos val="l"/>
        <c:majorGridlines>
          <c:spPr>
            <a:ln w="9525" cap="flat" cmpd="sng" algn="ctr">
              <a:solidFill>
                <a:schemeClr val="tx1">
                  <a:lumMod val="15000"/>
                  <a:lumOff val="85000"/>
                </a:schemeClr>
              </a:solidFill>
              <a:round/>
            </a:ln>
            <a:effectLst/>
          </c:spPr>
        </c:majorGridlines>
        <c:title>
          <c:tx>
            <c:rich>
              <a:bodyPr/>
              <a:lstStyle/>
              <a:p>
                <a:pPr>
                  <a:defRPr sz="1200" b="1" i="0" u="none" strike="noStrike" baseline="0">
                    <a:solidFill>
                      <a:srgbClr val="000000"/>
                    </a:solidFill>
                    <a:latin typeface="Calibri"/>
                    <a:ea typeface="Calibri"/>
                    <a:cs typeface="Calibri"/>
                  </a:defRPr>
                </a:pPr>
                <a:r>
                  <a:rPr lang="es-CL"/>
                  <a:t>$ por kilo con IVA</a:t>
                </a:r>
              </a:p>
            </c:rich>
          </c:tx>
          <c:overlay val="0"/>
        </c:title>
        <c:numFmt formatCode="#,##0" sourceLinked="1"/>
        <c:majorTickMark val="none"/>
        <c:minorTickMark val="none"/>
        <c:tickLblPos val="nextTo"/>
        <c:spPr>
          <a:ln w="9525">
            <a:noFill/>
          </a:ln>
        </c:spPr>
        <c:txPr>
          <a:bodyPr rot="0" vert="horz"/>
          <a:lstStyle/>
          <a:p>
            <a:pPr>
              <a:defRPr sz="1200" b="0" i="0" u="none" strike="noStrike" baseline="0">
                <a:solidFill>
                  <a:srgbClr val="000000"/>
                </a:solidFill>
                <a:latin typeface="Calibri"/>
                <a:ea typeface="Calibri"/>
                <a:cs typeface="Calibri"/>
              </a:defRPr>
            </a:pPr>
            <a:endParaRPr lang="es-CL"/>
          </a:p>
        </c:txPr>
        <c:crossAx val="6746863"/>
        <c:crosses val="autoZero"/>
        <c:crossBetween val="between"/>
      </c:valAx>
      <c:spPr>
        <a:noFill/>
        <a:ln w="25400">
          <a:noFill/>
        </a:ln>
      </c:spPr>
    </c:plotArea>
    <c:legend>
      <c:legendPos val="r"/>
      <c:layout>
        <c:manualLayout>
          <c:xMode val="edge"/>
          <c:yMode val="edge"/>
          <c:x val="0.17116901011882832"/>
          <c:y val="0.91051896841955915"/>
          <c:w val="0.67287128115677342"/>
          <c:h val="7.1330979092776525E-2"/>
        </c:manualLayout>
      </c:layout>
      <c:overlay val="0"/>
      <c:spPr>
        <a:noFill/>
        <a:ln w="25400">
          <a:noFill/>
        </a:ln>
      </c:spPr>
      <c:txPr>
        <a:bodyPr/>
        <a:lstStyle/>
        <a:p>
          <a:pPr>
            <a:defRPr sz="1010" b="0" i="0" u="none" strike="noStrike" baseline="0">
              <a:solidFill>
                <a:srgbClr val="000000"/>
              </a:solidFill>
              <a:latin typeface="Calibri"/>
              <a:ea typeface="Calibri"/>
              <a:cs typeface="Calibri"/>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b="0" i="0" u="none" strike="noStrike" baseline="0">
          <a:solidFill>
            <a:srgbClr val="000000"/>
          </a:solidFill>
          <a:latin typeface="Calibri"/>
          <a:ea typeface="Calibri"/>
          <a:cs typeface="Calibri"/>
        </a:defRPr>
      </a:pPr>
      <a:endParaRPr lang="es-CL"/>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s-CL"/>
              <a:t>Gráfico 7. Evolución de la superficie y producción de papa</a:t>
            </a:r>
          </a:p>
        </c:rich>
      </c:tx>
      <c:overlay val="0"/>
      <c:spPr>
        <a:noFill/>
        <a:ln w="25400">
          <a:noFill/>
        </a:ln>
      </c:spPr>
    </c:title>
    <c:autoTitleDeleted val="0"/>
    <c:plotArea>
      <c:layout>
        <c:manualLayout>
          <c:layoutTarget val="inner"/>
          <c:xMode val="edge"/>
          <c:yMode val="edge"/>
          <c:x val="0.13116129374620383"/>
          <c:y val="0.10935149322550897"/>
          <c:w val="0.72050560895783811"/>
          <c:h val="0.64735617507271059"/>
        </c:manualLayout>
      </c:layout>
      <c:lineChart>
        <c:grouping val="standard"/>
        <c:varyColors val="0"/>
        <c:ser>
          <c:idx val="0"/>
          <c:order val="0"/>
          <c:tx>
            <c:strRef>
              <c:f>'sup, prod y rend'!$D$5:$D$6</c:f>
              <c:strCache>
                <c:ptCount val="2"/>
                <c:pt idx="0">
                  <c:v>Superficie (ha)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'sup, prod y rend'!$C$7:$C$22</c:f>
              <c:strCache>
                <c:ptCount val="16"/>
                <c:pt idx="0">
                  <c:v>2000/01</c:v>
                </c:pt>
                <c:pt idx="1">
                  <c:v>2001/02</c:v>
                </c:pt>
                <c:pt idx="2">
                  <c:v>2002/03</c:v>
                </c:pt>
                <c:pt idx="3">
                  <c:v>2003/04</c:v>
                </c:pt>
                <c:pt idx="4">
                  <c:v>2004/05</c:v>
                </c:pt>
                <c:pt idx="5">
                  <c:v>2005/06</c:v>
                </c:pt>
                <c:pt idx="6">
                  <c:v>2006/07</c:v>
                </c:pt>
                <c:pt idx="7">
                  <c:v>2007/08</c:v>
                </c:pt>
                <c:pt idx="8">
                  <c:v>2008/09</c:v>
                </c:pt>
                <c:pt idx="9">
                  <c:v>2009/10</c:v>
                </c:pt>
                <c:pt idx="10">
                  <c:v>2010/11</c:v>
                </c:pt>
                <c:pt idx="11">
                  <c:v>2011/12</c:v>
                </c:pt>
                <c:pt idx="12">
                  <c:v>2012/13</c:v>
                </c:pt>
                <c:pt idx="13">
                  <c:v>2013/14</c:v>
                </c:pt>
                <c:pt idx="14">
                  <c:v>2014/15</c:v>
                </c:pt>
                <c:pt idx="15">
                  <c:v>2015/16</c:v>
                </c:pt>
              </c:strCache>
            </c:strRef>
          </c:cat>
          <c:val>
            <c:numRef>
              <c:f>'sup, prod y rend'!$D$7:$D$22</c:f>
              <c:numCache>
                <c:formatCode>#,##0</c:formatCode>
                <c:ptCount val="16"/>
                <c:pt idx="0">
                  <c:v>63110</c:v>
                </c:pt>
                <c:pt idx="1">
                  <c:v>61360</c:v>
                </c:pt>
                <c:pt idx="2">
                  <c:v>56000</c:v>
                </c:pt>
                <c:pt idx="3">
                  <c:v>59560</c:v>
                </c:pt>
                <c:pt idx="4">
                  <c:v>55620</c:v>
                </c:pt>
                <c:pt idx="5">
                  <c:v>63200</c:v>
                </c:pt>
                <c:pt idx="6">
                  <c:v>54145</c:v>
                </c:pt>
                <c:pt idx="7">
                  <c:v>55976</c:v>
                </c:pt>
                <c:pt idx="8">
                  <c:v>45078</c:v>
                </c:pt>
                <c:pt idx="9">
                  <c:v>50771</c:v>
                </c:pt>
                <c:pt idx="10">
                  <c:v>53653</c:v>
                </c:pt>
                <c:pt idx="11">
                  <c:v>41534</c:v>
                </c:pt>
                <c:pt idx="12">
                  <c:v>49576</c:v>
                </c:pt>
                <c:pt idx="13">
                  <c:v>48965</c:v>
                </c:pt>
                <c:pt idx="14">
                  <c:v>50526.337967409301</c:v>
                </c:pt>
                <c:pt idx="15">
                  <c:v>53485</c:v>
                </c:pt>
              </c:numCache>
            </c:numRef>
          </c:val>
          <c:smooth val="0"/>
          <c:extLst>
            <c:ext xmlns:c16="http://schemas.microsoft.com/office/drawing/2014/chart" uri="{C3380CC4-5D6E-409C-BE32-E72D297353CC}">
              <c16:uniqueId val="{00000000-A847-453C-A336-A2404264E7A6}"/>
            </c:ext>
          </c:extLst>
        </c:ser>
        <c:dLbls>
          <c:showLegendKey val="0"/>
          <c:showVal val="0"/>
          <c:showCatName val="0"/>
          <c:showSerName val="0"/>
          <c:showPercent val="0"/>
          <c:showBubbleSize val="0"/>
        </c:dLbls>
        <c:marker val="1"/>
        <c:smooth val="0"/>
        <c:axId val="6739375"/>
        <c:axId val="1"/>
      </c:lineChart>
      <c:lineChart>
        <c:grouping val="standard"/>
        <c:varyColors val="0"/>
        <c:ser>
          <c:idx val="1"/>
          <c:order val="1"/>
          <c:tx>
            <c:strRef>
              <c:f>'sup, prod y rend'!$E$5:$E$6</c:f>
              <c:strCache>
                <c:ptCount val="2"/>
                <c:pt idx="0">
                  <c:v>Producción (ton)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'sup, prod y rend'!$C$7:$C$22</c:f>
              <c:strCache>
                <c:ptCount val="16"/>
                <c:pt idx="0">
                  <c:v>2000/01</c:v>
                </c:pt>
                <c:pt idx="1">
                  <c:v>2001/02</c:v>
                </c:pt>
                <c:pt idx="2">
                  <c:v>2002/03</c:v>
                </c:pt>
                <c:pt idx="3">
                  <c:v>2003/04</c:v>
                </c:pt>
                <c:pt idx="4">
                  <c:v>2004/05</c:v>
                </c:pt>
                <c:pt idx="5">
                  <c:v>2005/06</c:v>
                </c:pt>
                <c:pt idx="6">
                  <c:v>2006/07</c:v>
                </c:pt>
                <c:pt idx="7">
                  <c:v>2007/08</c:v>
                </c:pt>
                <c:pt idx="8">
                  <c:v>2008/09</c:v>
                </c:pt>
                <c:pt idx="9">
                  <c:v>2009/10</c:v>
                </c:pt>
                <c:pt idx="10">
                  <c:v>2010/11</c:v>
                </c:pt>
                <c:pt idx="11">
                  <c:v>2011/12</c:v>
                </c:pt>
                <c:pt idx="12">
                  <c:v>2012/13</c:v>
                </c:pt>
                <c:pt idx="13">
                  <c:v>2013/14</c:v>
                </c:pt>
                <c:pt idx="14">
                  <c:v>2014/15</c:v>
                </c:pt>
                <c:pt idx="15">
                  <c:v>2015/16</c:v>
                </c:pt>
              </c:strCache>
            </c:strRef>
          </c:cat>
          <c:val>
            <c:numRef>
              <c:f>'sup, prod y rend'!$E$7:$E$22</c:f>
              <c:numCache>
                <c:formatCode>#,##0</c:formatCode>
                <c:ptCount val="16"/>
                <c:pt idx="0">
                  <c:v>1210044.3</c:v>
                </c:pt>
                <c:pt idx="1">
                  <c:v>1303267.5</c:v>
                </c:pt>
                <c:pt idx="2">
                  <c:v>1093728.3999999999</c:v>
                </c:pt>
                <c:pt idx="3">
                  <c:v>1144170</c:v>
                </c:pt>
                <c:pt idx="4">
                  <c:v>1115735.7</c:v>
                </c:pt>
                <c:pt idx="5">
                  <c:v>1391378.2</c:v>
                </c:pt>
                <c:pt idx="6">
                  <c:v>834859.9</c:v>
                </c:pt>
                <c:pt idx="7">
                  <c:v>965939.5</c:v>
                </c:pt>
                <c:pt idx="8">
                  <c:v>924548.1</c:v>
                </c:pt>
                <c:pt idx="9">
                  <c:v>1081349.2</c:v>
                </c:pt>
                <c:pt idx="10">
                  <c:v>1676444</c:v>
                </c:pt>
                <c:pt idx="11">
                  <c:v>1093452</c:v>
                </c:pt>
                <c:pt idx="12">
                  <c:v>1159022.1000000001</c:v>
                </c:pt>
                <c:pt idx="13">
                  <c:v>1061324.9400000002</c:v>
                </c:pt>
                <c:pt idx="14">
                  <c:v>960502</c:v>
                </c:pt>
                <c:pt idx="15">
                  <c:v>1165973</c:v>
                </c:pt>
              </c:numCache>
            </c:numRef>
          </c:val>
          <c:smooth val="0"/>
          <c:extLst>
            <c:ext xmlns:c16="http://schemas.microsoft.com/office/drawing/2014/chart" uri="{C3380CC4-5D6E-409C-BE32-E72D297353CC}">
              <c16:uniqueId val="{00000001-A847-453C-A336-A2404264E7A6}"/>
            </c:ext>
          </c:extLst>
        </c:ser>
        <c:dLbls>
          <c:showLegendKey val="0"/>
          <c:showVal val="0"/>
          <c:showCatName val="0"/>
          <c:showSerName val="0"/>
          <c:showPercent val="0"/>
          <c:showBubbleSize val="0"/>
        </c:dLbls>
        <c:marker val="1"/>
        <c:smooth val="0"/>
        <c:axId val="3"/>
        <c:axId val="4"/>
      </c:lineChart>
      <c:catAx>
        <c:axId val="6739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vert="horz"/>
          <a:lstStyle/>
          <a:p>
            <a:pPr>
              <a:defRPr sz="1000" b="0" i="0" u="none" strike="noStrike" baseline="0">
                <a:solidFill>
                  <a:srgbClr val="000000"/>
                </a:solidFill>
                <a:latin typeface="Arial"/>
                <a:ea typeface="Arial"/>
                <a:cs typeface="Arial"/>
              </a:defRPr>
            </a:pPr>
            <a:endParaRPr lang="es-CL"/>
          </a:p>
        </c:txPr>
        <c:crossAx val="1"/>
        <c:crosses val="autoZero"/>
        <c:auto val="1"/>
        <c:lblAlgn val="ctr"/>
        <c:lblOffset val="100"/>
        <c:noMultiLvlLbl val="0"/>
      </c:catAx>
      <c:valAx>
        <c:axId val="1"/>
        <c:scaling>
          <c:orientation val="minMax"/>
          <c:min val="35000"/>
        </c:scaling>
        <c:delete val="0"/>
        <c:axPos val="l"/>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333399"/>
                    </a:solidFill>
                    <a:latin typeface="Arial"/>
                    <a:ea typeface="Arial"/>
                    <a:cs typeface="Arial"/>
                  </a:defRPr>
                </a:pPr>
                <a:r>
                  <a:rPr lang="es-CL"/>
                  <a:t>Superficie (ha)</a:t>
                </a:r>
              </a:p>
            </c:rich>
          </c:tx>
          <c:layout>
            <c:manualLayout>
              <c:xMode val="edge"/>
              <c:yMode val="edge"/>
              <c:x val="6.3480404870339818E-3"/>
              <c:y val="0.3211073809572253"/>
            </c:manualLayout>
          </c:layout>
          <c:overlay val="0"/>
          <c:spPr>
            <a:noFill/>
            <a:ln w="25400">
              <a:noFill/>
            </a:ln>
          </c:spPr>
        </c:title>
        <c:numFmt formatCode="#,##0" sourceLinked="1"/>
        <c:majorTickMark val="none"/>
        <c:minorTickMark val="none"/>
        <c:tickLblPos val="nextTo"/>
        <c:spPr>
          <a:ln w="9525">
            <a:noFill/>
          </a:ln>
        </c:spPr>
        <c:txPr>
          <a:bodyPr rot="0" vert="horz"/>
          <a:lstStyle/>
          <a:p>
            <a:pPr>
              <a:defRPr sz="1000" b="0" i="0" u="none" strike="noStrike" baseline="0">
                <a:solidFill>
                  <a:srgbClr val="333399"/>
                </a:solidFill>
                <a:latin typeface="Arial"/>
                <a:ea typeface="Arial"/>
                <a:cs typeface="Arial"/>
              </a:defRPr>
            </a:pPr>
            <a:endParaRPr lang="es-CL"/>
          </a:p>
        </c:txPr>
        <c:crossAx val="6739375"/>
        <c:crosses val="autoZero"/>
        <c:crossBetween val="between"/>
      </c:valAx>
      <c:catAx>
        <c:axId val="3"/>
        <c:scaling>
          <c:orientation val="minMax"/>
        </c:scaling>
        <c:delete val="1"/>
        <c:axPos val="b"/>
        <c:numFmt formatCode="General" sourceLinked="1"/>
        <c:majorTickMark val="out"/>
        <c:minorTickMark val="none"/>
        <c:tickLblPos val="nextTo"/>
        <c:crossAx val="4"/>
        <c:crosses val="autoZero"/>
        <c:auto val="1"/>
        <c:lblAlgn val="ctr"/>
        <c:lblOffset val="100"/>
        <c:noMultiLvlLbl val="0"/>
      </c:catAx>
      <c:valAx>
        <c:axId val="4"/>
        <c:scaling>
          <c:orientation val="minMax"/>
          <c:min val="700000"/>
        </c:scaling>
        <c:delete val="0"/>
        <c:axPos val="r"/>
        <c:title>
          <c:tx>
            <c:rich>
              <a:bodyPr/>
              <a:lstStyle/>
              <a:p>
                <a:pPr>
                  <a:defRPr sz="1000" b="0" i="0" u="none" strike="noStrike" baseline="0">
                    <a:solidFill>
                      <a:srgbClr val="FF0000"/>
                    </a:solidFill>
                    <a:latin typeface="Arial"/>
                    <a:ea typeface="Arial"/>
                    <a:cs typeface="Arial"/>
                  </a:defRPr>
                </a:pPr>
                <a:r>
                  <a:rPr lang="es-CL"/>
                  <a:t>Producción (ton)</a:t>
                </a:r>
              </a:p>
            </c:rich>
          </c:tx>
          <c:overlay val="0"/>
          <c:spPr>
            <a:noFill/>
            <a:ln w="25400">
              <a:noFill/>
            </a:ln>
          </c:spPr>
        </c:title>
        <c:numFmt formatCode="#,##0" sourceLinked="1"/>
        <c:majorTickMark val="out"/>
        <c:minorTickMark val="none"/>
        <c:tickLblPos val="nextTo"/>
        <c:spPr>
          <a:ln w="9525">
            <a:noFill/>
          </a:ln>
        </c:spPr>
        <c:txPr>
          <a:bodyPr rot="0" vert="horz"/>
          <a:lstStyle/>
          <a:p>
            <a:pPr>
              <a:defRPr sz="1000" b="0" i="0" u="none" strike="noStrike" baseline="0">
                <a:solidFill>
                  <a:srgbClr val="993366"/>
                </a:solidFill>
                <a:latin typeface="Arial"/>
                <a:ea typeface="Arial"/>
                <a:cs typeface="Arial"/>
              </a:defRPr>
            </a:pPr>
            <a:endParaRPr lang="es-CL"/>
          </a:p>
        </c:txPr>
        <c:crossAx val="3"/>
        <c:crosses val="max"/>
        <c:crossBetween val="between"/>
      </c:valAx>
      <c:spPr>
        <a:noFill/>
        <a:ln w="25400">
          <a:noFill/>
        </a:ln>
      </c:spPr>
    </c:plotArea>
    <c:legend>
      <c:legendPos val="r"/>
      <c:legendEntry>
        <c:idx val="0"/>
        <c:txPr>
          <a:bodyPr/>
          <a:lstStyle/>
          <a:p>
            <a:pPr>
              <a:defRPr sz="845" b="0" i="0" u="none" strike="noStrike" baseline="0">
                <a:solidFill>
                  <a:srgbClr val="333399"/>
                </a:solidFill>
                <a:latin typeface="Arial"/>
                <a:ea typeface="Arial"/>
                <a:cs typeface="Arial"/>
              </a:defRPr>
            </a:pPr>
            <a:endParaRPr lang="es-CL"/>
          </a:p>
        </c:txPr>
      </c:legendEntry>
      <c:legendEntry>
        <c:idx val="1"/>
        <c:txPr>
          <a:bodyPr/>
          <a:lstStyle/>
          <a:p>
            <a:pPr>
              <a:defRPr sz="845" b="0" i="0" u="none" strike="noStrike" baseline="0">
                <a:solidFill>
                  <a:srgbClr val="993366"/>
                </a:solidFill>
                <a:latin typeface="Arial"/>
                <a:ea typeface="Arial"/>
                <a:cs typeface="Arial"/>
              </a:defRPr>
            </a:pPr>
            <a:endParaRPr lang="es-CL"/>
          </a:p>
        </c:txPr>
      </c:legendEntry>
      <c:layout>
        <c:manualLayout>
          <c:xMode val="edge"/>
          <c:yMode val="edge"/>
          <c:x val="0.16361127811121187"/>
          <c:y val="0.91534662170952896"/>
          <c:w val="0.58766499893006718"/>
          <c:h val="7.0272673713920528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s-CL"/>
    </a:p>
  </c:txPr>
  <c:printSettings>
    <c:headerFooter/>
    <c:pageMargins b="0.75" l="0.7" r="0.7" t="0.75" header="0.3" footer="0.3"/>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s-CL"/>
              <a:t>Gráfico 8. Superficie regional de papa entre las regiones de Coquimbo y Los Lagos (hectáreas)</a:t>
            </a:r>
          </a:p>
        </c:rich>
      </c:tx>
      <c:overlay val="0"/>
      <c:spPr>
        <a:noFill/>
        <a:ln w="25400">
          <a:noFill/>
        </a:ln>
      </c:spPr>
    </c:title>
    <c:autoTitleDeleted val="0"/>
    <c:plotArea>
      <c:layout>
        <c:manualLayout>
          <c:layoutTarget val="inner"/>
          <c:xMode val="edge"/>
          <c:yMode val="edge"/>
          <c:x val="0.10334840464506168"/>
          <c:y val="0.11430360024872667"/>
          <c:w val="0.8766788309427731"/>
          <c:h val="0.72217062929245646"/>
        </c:manualLayout>
      </c:layout>
      <c:barChart>
        <c:barDir val="col"/>
        <c:grouping val="clustered"/>
        <c:varyColors val="0"/>
        <c:ser>
          <c:idx val="0"/>
          <c:order val="0"/>
          <c:tx>
            <c:strRef>
              <c:f>'sup región'!$B$20</c:f>
              <c:strCache>
                <c:ptCount val="1"/>
                <c:pt idx="0">
                  <c:v>2013/14</c:v>
                </c:pt>
              </c:strCache>
            </c:strRef>
          </c:tx>
          <c:spPr>
            <a:solidFill>
              <a:srgbClr val="4F81BD"/>
            </a:solidFill>
            <a:ln w="25400">
              <a:noFill/>
            </a:ln>
          </c:spPr>
          <c:invertIfNegative val="0"/>
          <c:cat>
            <c:strRef>
              <c:f>'sup región'!$C$7:$K$7</c:f>
              <c:strCache>
                <c:ptCount val="9"/>
                <c:pt idx="0">
                  <c:v>Coquimbo</c:v>
                </c:pt>
                <c:pt idx="1">
                  <c:v>Valparaíso</c:v>
                </c:pt>
                <c:pt idx="2">
                  <c:v>Metropolitana</c:v>
                </c:pt>
                <c:pt idx="3">
                  <c:v>O´Higgins</c:v>
                </c:pt>
                <c:pt idx="4">
                  <c:v>Maule</c:v>
                </c:pt>
                <c:pt idx="5">
                  <c:v>Bío Bío</c:v>
                </c:pt>
                <c:pt idx="6">
                  <c:v>La Araucanía</c:v>
                </c:pt>
                <c:pt idx="7">
                  <c:v>Los Ríos</c:v>
                </c:pt>
                <c:pt idx="8">
                  <c:v>Los Lagos</c:v>
                </c:pt>
              </c:strCache>
            </c:strRef>
          </c:cat>
          <c:val>
            <c:numRef>
              <c:f>'sup región'!$C$20:$K$20</c:f>
              <c:numCache>
                <c:formatCode>#,##0</c:formatCode>
                <c:ptCount val="9"/>
                <c:pt idx="0">
                  <c:v>2197</c:v>
                </c:pt>
                <c:pt idx="1">
                  <c:v>1480</c:v>
                </c:pt>
                <c:pt idx="2">
                  <c:v>3299</c:v>
                </c:pt>
                <c:pt idx="3">
                  <c:v>1394</c:v>
                </c:pt>
                <c:pt idx="4">
                  <c:v>3557</c:v>
                </c:pt>
                <c:pt idx="5">
                  <c:v>8532</c:v>
                </c:pt>
                <c:pt idx="6">
                  <c:v>13054</c:v>
                </c:pt>
                <c:pt idx="7">
                  <c:v>4007</c:v>
                </c:pt>
                <c:pt idx="8">
                  <c:v>10758</c:v>
                </c:pt>
              </c:numCache>
            </c:numRef>
          </c:val>
          <c:extLst>
            <c:ext xmlns:c16="http://schemas.microsoft.com/office/drawing/2014/chart" uri="{C3380CC4-5D6E-409C-BE32-E72D297353CC}">
              <c16:uniqueId val="{00000000-211C-4CA2-8318-773BBE844DB9}"/>
            </c:ext>
          </c:extLst>
        </c:ser>
        <c:ser>
          <c:idx val="1"/>
          <c:order val="1"/>
          <c:tx>
            <c:strRef>
              <c:f>'sup región'!$B$21</c:f>
              <c:strCache>
                <c:ptCount val="1"/>
                <c:pt idx="0">
                  <c:v>2014/15</c:v>
                </c:pt>
              </c:strCache>
            </c:strRef>
          </c:tx>
          <c:spPr>
            <a:solidFill>
              <a:srgbClr val="C0504D"/>
            </a:solidFill>
            <a:ln w="25400">
              <a:noFill/>
            </a:ln>
          </c:spPr>
          <c:invertIfNegative val="0"/>
          <c:cat>
            <c:strRef>
              <c:f>'sup región'!$C$7:$K$7</c:f>
              <c:strCache>
                <c:ptCount val="9"/>
                <c:pt idx="0">
                  <c:v>Coquimbo</c:v>
                </c:pt>
                <c:pt idx="1">
                  <c:v>Valparaíso</c:v>
                </c:pt>
                <c:pt idx="2">
                  <c:v>Metropolitana</c:v>
                </c:pt>
                <c:pt idx="3">
                  <c:v>O´Higgins</c:v>
                </c:pt>
                <c:pt idx="4">
                  <c:v>Maule</c:v>
                </c:pt>
                <c:pt idx="5">
                  <c:v>Bío Bío</c:v>
                </c:pt>
                <c:pt idx="6">
                  <c:v>La Araucanía</c:v>
                </c:pt>
                <c:pt idx="7">
                  <c:v>Los Ríos</c:v>
                </c:pt>
                <c:pt idx="8">
                  <c:v>Los Lagos</c:v>
                </c:pt>
              </c:strCache>
            </c:strRef>
          </c:cat>
          <c:val>
            <c:numRef>
              <c:f>'sup región'!$C$21:$K$21</c:f>
              <c:numCache>
                <c:formatCode>#,##0</c:formatCode>
                <c:ptCount val="9"/>
                <c:pt idx="0">
                  <c:v>1874.8517657009927</c:v>
                </c:pt>
                <c:pt idx="1">
                  <c:v>1451.3199862357419</c:v>
                </c:pt>
                <c:pt idx="2">
                  <c:v>4939.8094869007145</c:v>
                </c:pt>
                <c:pt idx="3">
                  <c:v>2047.8950515475051</c:v>
                </c:pt>
                <c:pt idx="4">
                  <c:v>3593.5396570323278</c:v>
                </c:pt>
                <c:pt idx="5">
                  <c:v>8685.4599664461075</c:v>
                </c:pt>
                <c:pt idx="6">
                  <c:v>16788.425585779605</c:v>
                </c:pt>
                <c:pt idx="7">
                  <c:v>3490.6066401256444</c:v>
                </c:pt>
                <c:pt idx="8">
                  <c:v>6967.4298276406953</c:v>
                </c:pt>
              </c:numCache>
            </c:numRef>
          </c:val>
          <c:extLst>
            <c:ext xmlns:c16="http://schemas.microsoft.com/office/drawing/2014/chart" uri="{C3380CC4-5D6E-409C-BE32-E72D297353CC}">
              <c16:uniqueId val="{00000001-211C-4CA2-8318-773BBE844DB9}"/>
            </c:ext>
          </c:extLst>
        </c:ser>
        <c:ser>
          <c:idx val="2"/>
          <c:order val="2"/>
          <c:tx>
            <c:strRef>
              <c:f>'sup región'!$B$22</c:f>
              <c:strCache>
                <c:ptCount val="1"/>
                <c:pt idx="0">
                  <c:v>2015/16</c:v>
                </c:pt>
              </c:strCache>
            </c:strRef>
          </c:tx>
          <c:spPr>
            <a:solidFill>
              <a:srgbClr val="9BBB59"/>
            </a:solidFill>
            <a:ln w="25400">
              <a:noFill/>
            </a:ln>
          </c:spPr>
          <c:invertIfNegative val="0"/>
          <c:cat>
            <c:strRef>
              <c:f>'sup región'!$C$7:$K$7</c:f>
              <c:strCache>
                <c:ptCount val="9"/>
                <c:pt idx="0">
                  <c:v>Coquimbo</c:v>
                </c:pt>
                <c:pt idx="1">
                  <c:v>Valparaíso</c:v>
                </c:pt>
                <c:pt idx="2">
                  <c:v>Metropolitana</c:v>
                </c:pt>
                <c:pt idx="3">
                  <c:v>O´Higgins</c:v>
                </c:pt>
                <c:pt idx="4">
                  <c:v>Maule</c:v>
                </c:pt>
                <c:pt idx="5">
                  <c:v>Bío Bío</c:v>
                </c:pt>
                <c:pt idx="6">
                  <c:v>La Araucanía</c:v>
                </c:pt>
                <c:pt idx="7">
                  <c:v>Los Ríos</c:v>
                </c:pt>
                <c:pt idx="8">
                  <c:v>Los Lagos</c:v>
                </c:pt>
              </c:strCache>
            </c:strRef>
          </c:cat>
          <c:val>
            <c:numRef>
              <c:f>'sup región'!$C$22:$K$22</c:f>
              <c:numCache>
                <c:formatCode>#,##0</c:formatCode>
                <c:ptCount val="9"/>
                <c:pt idx="0">
                  <c:v>2244</c:v>
                </c:pt>
                <c:pt idx="1">
                  <c:v>776</c:v>
                </c:pt>
                <c:pt idx="2">
                  <c:v>4449</c:v>
                </c:pt>
                <c:pt idx="3">
                  <c:v>2251</c:v>
                </c:pt>
                <c:pt idx="4">
                  <c:v>5243</c:v>
                </c:pt>
                <c:pt idx="5">
                  <c:v>8946</c:v>
                </c:pt>
                <c:pt idx="6">
                  <c:v>14976</c:v>
                </c:pt>
                <c:pt idx="7">
                  <c:v>3369</c:v>
                </c:pt>
                <c:pt idx="8">
                  <c:v>10544</c:v>
                </c:pt>
              </c:numCache>
            </c:numRef>
          </c:val>
          <c:extLst>
            <c:ext xmlns:c16="http://schemas.microsoft.com/office/drawing/2014/chart" uri="{C3380CC4-5D6E-409C-BE32-E72D297353CC}">
              <c16:uniqueId val="{00000002-211C-4CA2-8318-773BBE844DB9}"/>
            </c:ext>
          </c:extLst>
        </c:ser>
        <c:dLbls>
          <c:showLegendKey val="0"/>
          <c:showVal val="0"/>
          <c:showCatName val="0"/>
          <c:showSerName val="0"/>
          <c:showPercent val="0"/>
          <c:showBubbleSize val="0"/>
        </c:dLbls>
        <c:gapWidth val="219"/>
        <c:overlap val="-27"/>
        <c:axId val="6747695"/>
        <c:axId val="1"/>
      </c:barChart>
      <c:catAx>
        <c:axId val="6747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1000" b="0" i="0" u="none" strike="noStrike" baseline="0">
                <a:solidFill>
                  <a:srgbClr val="000000"/>
                </a:solidFill>
                <a:latin typeface="Arial"/>
                <a:ea typeface="Arial"/>
                <a:cs typeface="Arial"/>
              </a:defRPr>
            </a:pPr>
            <a:endParaRPr lang="es-CL"/>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000000"/>
                    </a:solidFill>
                    <a:latin typeface="Arial"/>
                    <a:ea typeface="Arial"/>
                    <a:cs typeface="Arial"/>
                  </a:defRPr>
                </a:pPr>
                <a:r>
                  <a:rPr lang="es-CL"/>
                  <a:t>Hectáreas</a:t>
                </a:r>
              </a:p>
            </c:rich>
          </c:tx>
          <c:overlay val="0"/>
        </c:title>
        <c:numFmt formatCode="#,##0" sourceLinked="1"/>
        <c:majorTickMark val="none"/>
        <c:minorTickMark val="none"/>
        <c:tickLblPos val="nextTo"/>
        <c:spPr>
          <a:ln w="9525">
            <a:noFill/>
          </a:ln>
        </c:spPr>
        <c:txPr>
          <a:bodyPr rot="0" vert="horz"/>
          <a:lstStyle/>
          <a:p>
            <a:pPr>
              <a:defRPr sz="1000" b="0" i="0" u="none" strike="noStrike" baseline="0">
                <a:solidFill>
                  <a:srgbClr val="000000"/>
                </a:solidFill>
                <a:latin typeface="Arial"/>
                <a:ea typeface="Arial"/>
                <a:cs typeface="Arial"/>
              </a:defRPr>
            </a:pPr>
            <a:endParaRPr lang="es-CL"/>
          </a:p>
        </c:txPr>
        <c:crossAx val="6747695"/>
        <c:crosses val="autoZero"/>
        <c:crossBetween val="between"/>
      </c:valAx>
      <c:spPr>
        <a:noFill/>
        <a:ln w="25400">
          <a:noFill/>
        </a:ln>
      </c:spPr>
    </c:plotArea>
    <c:legend>
      <c:legendPos val="r"/>
      <c:layout>
        <c:manualLayout>
          <c:xMode val="edge"/>
          <c:yMode val="edge"/>
          <c:x val="0.38639123007877213"/>
          <c:y val="0.91457488755297744"/>
          <c:w val="0.22794302781625406"/>
          <c:h val="6.0001930992541266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s-CL"/>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s-CL"/>
              <a:t>Gráfico 9. Producción regional de papa entre las regiones de Coquimbo y Los Lagos (toneladas)</a:t>
            </a:r>
          </a:p>
        </c:rich>
      </c:tx>
      <c:overlay val="0"/>
      <c:spPr>
        <a:noFill/>
        <a:ln w="25400">
          <a:noFill/>
        </a:ln>
      </c:spPr>
    </c:title>
    <c:autoTitleDeleted val="0"/>
    <c:plotArea>
      <c:layout>
        <c:manualLayout>
          <c:layoutTarget val="inner"/>
          <c:xMode val="edge"/>
          <c:yMode val="edge"/>
          <c:x val="0.11554180192493504"/>
          <c:y val="0.11055863269329728"/>
          <c:w val="0.86616551434980504"/>
          <c:h val="0.72773309617785775"/>
        </c:manualLayout>
      </c:layout>
      <c:barChart>
        <c:barDir val="col"/>
        <c:grouping val="clustered"/>
        <c:varyColors val="0"/>
        <c:ser>
          <c:idx val="0"/>
          <c:order val="0"/>
          <c:tx>
            <c:strRef>
              <c:f>'prod región'!$B$20</c:f>
              <c:strCache>
                <c:ptCount val="1"/>
                <c:pt idx="0">
                  <c:v>2013/14</c:v>
                </c:pt>
              </c:strCache>
            </c:strRef>
          </c:tx>
          <c:spPr>
            <a:solidFill>
              <a:srgbClr val="4F81BD"/>
            </a:solidFill>
            <a:ln w="25400">
              <a:noFill/>
            </a:ln>
          </c:spPr>
          <c:invertIfNegative val="0"/>
          <c:cat>
            <c:strRef>
              <c:f>'prod región'!$C$7:$K$7</c:f>
              <c:strCache>
                <c:ptCount val="9"/>
                <c:pt idx="0">
                  <c:v>Coquimbo</c:v>
                </c:pt>
                <c:pt idx="1">
                  <c:v>Valparaíso</c:v>
                </c:pt>
                <c:pt idx="2">
                  <c:v>Metropolitana</c:v>
                </c:pt>
                <c:pt idx="3">
                  <c:v>O´Higgins</c:v>
                </c:pt>
                <c:pt idx="4">
                  <c:v>Maule</c:v>
                </c:pt>
                <c:pt idx="5">
                  <c:v>Bío Bío</c:v>
                </c:pt>
                <c:pt idx="6">
                  <c:v>La Araucanía</c:v>
                </c:pt>
                <c:pt idx="7">
                  <c:v>Los Ríos</c:v>
                </c:pt>
                <c:pt idx="8">
                  <c:v>Los Lagos</c:v>
                </c:pt>
              </c:strCache>
            </c:strRef>
          </c:cat>
          <c:val>
            <c:numRef>
              <c:f>'prod región'!$C$20:$K$20</c:f>
              <c:numCache>
                <c:formatCode>#,##0</c:formatCode>
                <c:ptCount val="9"/>
                <c:pt idx="0">
                  <c:v>47235.5</c:v>
                </c:pt>
                <c:pt idx="1">
                  <c:v>18070.8</c:v>
                </c:pt>
                <c:pt idx="2">
                  <c:v>77889.39</c:v>
                </c:pt>
                <c:pt idx="3">
                  <c:v>17620.16</c:v>
                </c:pt>
                <c:pt idx="4">
                  <c:v>45494.03</c:v>
                </c:pt>
                <c:pt idx="5">
                  <c:v>131819.4</c:v>
                </c:pt>
                <c:pt idx="6">
                  <c:v>272045.36</c:v>
                </c:pt>
                <c:pt idx="7">
                  <c:v>100735.98000000001</c:v>
                </c:pt>
                <c:pt idx="8">
                  <c:v>344148.42000000004</c:v>
                </c:pt>
              </c:numCache>
            </c:numRef>
          </c:val>
          <c:extLst>
            <c:ext xmlns:c16="http://schemas.microsoft.com/office/drawing/2014/chart" uri="{C3380CC4-5D6E-409C-BE32-E72D297353CC}">
              <c16:uniqueId val="{00000000-F063-41BD-837E-41E0CF9CD5DC}"/>
            </c:ext>
          </c:extLst>
        </c:ser>
        <c:ser>
          <c:idx val="1"/>
          <c:order val="1"/>
          <c:tx>
            <c:strRef>
              <c:f>'prod región'!$B$21</c:f>
              <c:strCache>
                <c:ptCount val="1"/>
                <c:pt idx="0">
                  <c:v>2014/15</c:v>
                </c:pt>
              </c:strCache>
            </c:strRef>
          </c:tx>
          <c:spPr>
            <a:solidFill>
              <a:srgbClr val="C0504D"/>
            </a:solidFill>
            <a:ln w="25400">
              <a:noFill/>
            </a:ln>
          </c:spPr>
          <c:invertIfNegative val="0"/>
          <c:cat>
            <c:strRef>
              <c:f>'prod región'!$C$7:$K$7</c:f>
              <c:strCache>
                <c:ptCount val="9"/>
                <c:pt idx="0">
                  <c:v>Coquimbo</c:v>
                </c:pt>
                <c:pt idx="1">
                  <c:v>Valparaíso</c:v>
                </c:pt>
                <c:pt idx="2">
                  <c:v>Metropolitana</c:v>
                </c:pt>
                <c:pt idx="3">
                  <c:v>O´Higgins</c:v>
                </c:pt>
                <c:pt idx="4">
                  <c:v>Maule</c:v>
                </c:pt>
                <c:pt idx="5">
                  <c:v>Bío Bío</c:v>
                </c:pt>
                <c:pt idx="6">
                  <c:v>La Araucanía</c:v>
                </c:pt>
                <c:pt idx="7">
                  <c:v>Los Ríos</c:v>
                </c:pt>
                <c:pt idx="8">
                  <c:v>Los Lagos</c:v>
                </c:pt>
              </c:strCache>
            </c:strRef>
          </c:cat>
          <c:val>
            <c:numRef>
              <c:f>'prod región'!$C$21:$K$21</c:f>
              <c:numCache>
                <c:formatCode>#,##0</c:formatCode>
                <c:ptCount val="9"/>
                <c:pt idx="0">
                  <c:v>43406.3</c:v>
                </c:pt>
                <c:pt idx="1">
                  <c:v>21881.1</c:v>
                </c:pt>
                <c:pt idx="2">
                  <c:v>112928.4</c:v>
                </c:pt>
                <c:pt idx="3">
                  <c:v>33402.9</c:v>
                </c:pt>
                <c:pt idx="4">
                  <c:v>59085.4</c:v>
                </c:pt>
                <c:pt idx="5">
                  <c:v>137049.29999999999</c:v>
                </c:pt>
                <c:pt idx="6">
                  <c:v>305709.5</c:v>
                </c:pt>
                <c:pt idx="7">
                  <c:v>62139.8</c:v>
                </c:pt>
                <c:pt idx="8">
                  <c:v>178633.9</c:v>
                </c:pt>
              </c:numCache>
            </c:numRef>
          </c:val>
          <c:extLst>
            <c:ext xmlns:c16="http://schemas.microsoft.com/office/drawing/2014/chart" uri="{C3380CC4-5D6E-409C-BE32-E72D297353CC}">
              <c16:uniqueId val="{00000001-F063-41BD-837E-41E0CF9CD5DC}"/>
            </c:ext>
          </c:extLst>
        </c:ser>
        <c:ser>
          <c:idx val="2"/>
          <c:order val="2"/>
          <c:tx>
            <c:strRef>
              <c:f>'prod región'!$B$22</c:f>
              <c:strCache>
                <c:ptCount val="1"/>
                <c:pt idx="0">
                  <c:v>2015/16</c:v>
                </c:pt>
              </c:strCache>
            </c:strRef>
          </c:tx>
          <c:spPr>
            <a:solidFill>
              <a:srgbClr val="9BBB59"/>
            </a:solidFill>
            <a:ln w="25400">
              <a:noFill/>
            </a:ln>
          </c:spPr>
          <c:invertIfNegative val="0"/>
          <c:cat>
            <c:strRef>
              <c:f>'prod región'!$C$7:$K$7</c:f>
              <c:strCache>
                <c:ptCount val="9"/>
                <c:pt idx="0">
                  <c:v>Coquimbo</c:v>
                </c:pt>
                <c:pt idx="1">
                  <c:v>Valparaíso</c:v>
                </c:pt>
                <c:pt idx="2">
                  <c:v>Metropolitana</c:v>
                </c:pt>
                <c:pt idx="3">
                  <c:v>O´Higgins</c:v>
                </c:pt>
                <c:pt idx="4">
                  <c:v>Maule</c:v>
                </c:pt>
                <c:pt idx="5">
                  <c:v>Bío Bío</c:v>
                </c:pt>
                <c:pt idx="6">
                  <c:v>La Araucanía</c:v>
                </c:pt>
                <c:pt idx="7">
                  <c:v>Los Ríos</c:v>
                </c:pt>
                <c:pt idx="8">
                  <c:v>Los Lagos</c:v>
                </c:pt>
              </c:strCache>
            </c:strRef>
          </c:cat>
          <c:val>
            <c:numRef>
              <c:f>'prod región'!$C$22:$K$22</c:f>
              <c:numCache>
                <c:formatCode>#,##0</c:formatCode>
                <c:ptCount val="9"/>
                <c:pt idx="0">
                  <c:v>54372.12</c:v>
                </c:pt>
                <c:pt idx="1">
                  <c:v>13820.56</c:v>
                </c:pt>
                <c:pt idx="2">
                  <c:v>76522.8</c:v>
                </c:pt>
                <c:pt idx="3">
                  <c:v>30906.23</c:v>
                </c:pt>
                <c:pt idx="4">
                  <c:v>88711.559999999983</c:v>
                </c:pt>
                <c:pt idx="5">
                  <c:v>132490.25999999998</c:v>
                </c:pt>
                <c:pt idx="6">
                  <c:v>338757.11999999994</c:v>
                </c:pt>
                <c:pt idx="7">
                  <c:v>74118</c:v>
                </c:pt>
                <c:pt idx="8">
                  <c:v>350060.80000000005</c:v>
                </c:pt>
              </c:numCache>
            </c:numRef>
          </c:val>
          <c:extLst>
            <c:ext xmlns:c16="http://schemas.microsoft.com/office/drawing/2014/chart" uri="{C3380CC4-5D6E-409C-BE32-E72D297353CC}">
              <c16:uniqueId val="{00000002-F063-41BD-837E-41E0CF9CD5DC}"/>
            </c:ext>
          </c:extLst>
        </c:ser>
        <c:dLbls>
          <c:showLegendKey val="0"/>
          <c:showVal val="0"/>
          <c:showCatName val="0"/>
          <c:showSerName val="0"/>
          <c:showPercent val="0"/>
          <c:showBubbleSize val="0"/>
        </c:dLbls>
        <c:gapWidth val="219"/>
        <c:overlap val="-27"/>
        <c:axId val="6741455"/>
        <c:axId val="1"/>
      </c:barChart>
      <c:catAx>
        <c:axId val="6741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1000" b="0" i="0" u="none" strike="noStrike" baseline="0">
                <a:solidFill>
                  <a:srgbClr val="000000"/>
                </a:solidFill>
                <a:latin typeface="Arial"/>
                <a:ea typeface="Arial"/>
                <a:cs typeface="Arial"/>
              </a:defRPr>
            </a:pPr>
            <a:endParaRPr lang="es-CL"/>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000000"/>
                    </a:solidFill>
                    <a:latin typeface="Arial"/>
                    <a:ea typeface="Arial"/>
                    <a:cs typeface="Arial"/>
                  </a:defRPr>
                </a:pPr>
                <a:r>
                  <a:rPr lang="es-CL"/>
                  <a:t>Toneladas</a:t>
                </a:r>
              </a:p>
            </c:rich>
          </c:tx>
          <c:layout>
            <c:manualLayout>
              <c:xMode val="edge"/>
              <c:yMode val="edge"/>
              <c:x val="1.8986934325517003E-2"/>
              <c:y val="0.38373632042923378"/>
            </c:manualLayout>
          </c:layout>
          <c:overlay val="0"/>
        </c:title>
        <c:numFmt formatCode="#,##0" sourceLinked="1"/>
        <c:majorTickMark val="none"/>
        <c:minorTickMark val="none"/>
        <c:tickLblPos val="nextTo"/>
        <c:spPr>
          <a:ln w="9525">
            <a:noFill/>
          </a:ln>
        </c:spPr>
        <c:txPr>
          <a:bodyPr rot="0" vert="horz"/>
          <a:lstStyle/>
          <a:p>
            <a:pPr>
              <a:defRPr sz="1000" b="0" i="0" u="none" strike="noStrike" baseline="0">
                <a:solidFill>
                  <a:srgbClr val="000000"/>
                </a:solidFill>
                <a:latin typeface="Arial"/>
                <a:ea typeface="Arial"/>
                <a:cs typeface="Arial"/>
              </a:defRPr>
            </a:pPr>
            <a:endParaRPr lang="es-CL"/>
          </a:p>
        </c:txPr>
        <c:crossAx val="6741455"/>
        <c:crosses val="autoZero"/>
        <c:crossBetween val="between"/>
      </c:valAx>
      <c:spPr>
        <a:noFill/>
        <a:ln w="25400">
          <a:noFill/>
        </a:ln>
      </c:spPr>
    </c:plotArea>
    <c:legend>
      <c:legendPos val="r"/>
      <c:layout>
        <c:manualLayout>
          <c:xMode val="edge"/>
          <c:yMode val="edge"/>
          <c:x val="0.38387169279463801"/>
          <c:y val="0.9191352619852281"/>
          <c:w val="0.2329897660106395"/>
          <c:h val="5.6800493718188252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s-CL"/>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88900</xdr:colOff>
      <xdr:row>0</xdr:row>
      <xdr:rowOff>57150</xdr:rowOff>
    </xdr:from>
    <xdr:to>
      <xdr:col>2</xdr:col>
      <xdr:colOff>406400</xdr:colOff>
      <xdr:row>8</xdr:row>
      <xdr:rowOff>63500</xdr:rowOff>
    </xdr:to>
    <xdr:pic>
      <xdr:nvPicPr>
        <xdr:cNvPr id="1027" name="Picture 2" descr="LOGO_ODEPA">
          <a:extLst>
            <a:ext uri="{FF2B5EF4-FFF2-40B4-BE49-F238E27FC236}">
              <a16:creationId xmlns:a16="http://schemas.microsoft.com/office/drawing/2014/main" id="{777BC02C-94CE-40F1-B6FB-82BF2761C2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900" y="57150"/>
          <a:ext cx="1828800" cy="147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41</xdr:row>
      <xdr:rowOff>101600</xdr:rowOff>
    </xdr:from>
    <xdr:to>
      <xdr:col>2</xdr:col>
      <xdr:colOff>457200</xdr:colOff>
      <xdr:row>41</xdr:row>
      <xdr:rowOff>203200</xdr:rowOff>
    </xdr:to>
    <xdr:pic>
      <xdr:nvPicPr>
        <xdr:cNvPr id="1028" name="Picture 1" descr="LOGO_FUCOA">
          <a:extLst>
            <a:ext uri="{FF2B5EF4-FFF2-40B4-BE49-F238E27FC236}">
              <a16:creationId xmlns:a16="http://schemas.microsoft.com/office/drawing/2014/main" id="{5DC18292-85D2-4031-AC64-E48B2F40C5A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t="45157" b="48161"/>
        <a:stretch>
          <a:fillRect/>
        </a:stretch>
      </xdr:blipFill>
      <xdr:spPr bwMode="auto">
        <a:xfrm>
          <a:off x="19050" y="7943850"/>
          <a:ext cx="194945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88900</xdr:colOff>
      <xdr:row>24</xdr:row>
      <xdr:rowOff>63500</xdr:rowOff>
    </xdr:from>
    <xdr:to>
      <xdr:col>6</xdr:col>
      <xdr:colOff>1250950</xdr:colOff>
      <xdr:row>46</xdr:row>
      <xdr:rowOff>63500</xdr:rowOff>
    </xdr:to>
    <xdr:graphicFrame macro="">
      <xdr:nvGraphicFramePr>
        <xdr:cNvPr id="9218" name="Gráfico 1">
          <a:extLst>
            <a:ext uri="{FF2B5EF4-FFF2-40B4-BE49-F238E27FC236}">
              <a16:creationId xmlns:a16="http://schemas.microsoft.com/office/drawing/2014/main" id="{860B4396-8D41-49C9-BFC4-3560345367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xdr:col>
      <xdr:colOff>50800</xdr:colOff>
      <xdr:row>23</xdr:row>
      <xdr:rowOff>6350</xdr:rowOff>
    </xdr:from>
    <xdr:to>
      <xdr:col>11</xdr:col>
      <xdr:colOff>704850</xdr:colOff>
      <xdr:row>45</xdr:row>
      <xdr:rowOff>0</xdr:rowOff>
    </xdr:to>
    <xdr:graphicFrame macro="">
      <xdr:nvGraphicFramePr>
        <xdr:cNvPr id="10242" name="Gráfico 1">
          <a:extLst>
            <a:ext uri="{FF2B5EF4-FFF2-40B4-BE49-F238E27FC236}">
              <a16:creationId xmlns:a16="http://schemas.microsoft.com/office/drawing/2014/main" id="{D1C1F74C-0B05-4028-B3B3-CFC12D192C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xdr:col>
      <xdr:colOff>19050</xdr:colOff>
      <xdr:row>24</xdr:row>
      <xdr:rowOff>95250</xdr:rowOff>
    </xdr:from>
    <xdr:to>
      <xdr:col>11</xdr:col>
      <xdr:colOff>704850</xdr:colOff>
      <xdr:row>47</xdr:row>
      <xdr:rowOff>133350</xdr:rowOff>
    </xdr:to>
    <xdr:graphicFrame macro="">
      <xdr:nvGraphicFramePr>
        <xdr:cNvPr id="11266" name="Gráfico 1">
          <a:extLst>
            <a:ext uri="{FF2B5EF4-FFF2-40B4-BE49-F238E27FC236}">
              <a16:creationId xmlns:a16="http://schemas.microsoft.com/office/drawing/2014/main" id="{16195281-3AD2-472E-BB8B-6AF59CA05F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xdr:col>
      <xdr:colOff>19050</xdr:colOff>
      <xdr:row>24</xdr:row>
      <xdr:rowOff>19050</xdr:rowOff>
    </xdr:from>
    <xdr:to>
      <xdr:col>11</xdr:col>
      <xdr:colOff>698500</xdr:colOff>
      <xdr:row>45</xdr:row>
      <xdr:rowOff>120650</xdr:rowOff>
    </xdr:to>
    <xdr:graphicFrame macro="">
      <xdr:nvGraphicFramePr>
        <xdr:cNvPr id="12290" name="Gráfico 2">
          <a:extLst>
            <a:ext uri="{FF2B5EF4-FFF2-40B4-BE49-F238E27FC236}">
              <a16:creationId xmlns:a16="http://schemas.microsoft.com/office/drawing/2014/main" id="{3A3389BE-111F-4715-AEE9-9293C2E283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41</xdr:row>
      <xdr:rowOff>38100</xdr:rowOff>
    </xdr:from>
    <xdr:to>
      <xdr:col>2</xdr:col>
      <xdr:colOff>495300</xdr:colOff>
      <xdr:row>41</xdr:row>
      <xdr:rowOff>127000</xdr:rowOff>
    </xdr:to>
    <xdr:pic>
      <xdr:nvPicPr>
        <xdr:cNvPr id="2050" name="Picture 1" descr="LOGO_FUCOA">
          <a:extLst>
            <a:ext uri="{FF2B5EF4-FFF2-40B4-BE49-F238E27FC236}">
              <a16:creationId xmlns:a16="http://schemas.microsoft.com/office/drawing/2014/main" id="{2B7D6963-E7ED-4167-9769-D5BDB53518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45157" b="48161"/>
        <a:stretch>
          <a:fillRect/>
        </a:stretch>
      </xdr:blipFill>
      <xdr:spPr bwMode="auto">
        <a:xfrm>
          <a:off x="38100" y="7607300"/>
          <a:ext cx="19304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2756957</xdr:colOff>
      <xdr:row>5</xdr:row>
      <xdr:rowOff>113454</xdr:rowOff>
    </xdr:from>
    <xdr:to>
      <xdr:col>3</xdr:col>
      <xdr:colOff>221554</xdr:colOff>
      <xdr:row>5</xdr:row>
      <xdr:rowOff>113455</xdr:rowOff>
    </xdr:to>
    <xdr:cxnSp macro="">
      <xdr:nvCxnSpPr>
        <xdr:cNvPr id="2" name="Conector recto 1">
          <a:extLst>
            <a:ext uri="{FF2B5EF4-FFF2-40B4-BE49-F238E27FC236}">
              <a16:creationId xmlns:a16="http://schemas.microsoft.com/office/drawing/2014/main" id="{3F3ABB5A-995C-43CC-97AD-2EEA99F94144}"/>
            </a:ext>
          </a:extLst>
        </xdr:cNvPr>
        <xdr:cNvCxnSpPr/>
      </xdr:nvCxnSpPr>
      <xdr:spPr>
        <a:xfrm flipV="1">
          <a:off x="3555999" y="740834"/>
          <a:ext cx="2736000" cy="1"/>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2702983</xdr:colOff>
      <xdr:row>6</xdr:row>
      <xdr:rowOff>96310</xdr:rowOff>
    </xdr:from>
    <xdr:to>
      <xdr:col>3</xdr:col>
      <xdr:colOff>245861</xdr:colOff>
      <xdr:row>6</xdr:row>
      <xdr:rowOff>96310</xdr:rowOff>
    </xdr:to>
    <xdr:cxnSp macro="">
      <xdr:nvCxnSpPr>
        <xdr:cNvPr id="3" name="Conector recto 2">
          <a:extLst>
            <a:ext uri="{FF2B5EF4-FFF2-40B4-BE49-F238E27FC236}">
              <a16:creationId xmlns:a16="http://schemas.microsoft.com/office/drawing/2014/main" id="{8E8431C9-28AD-44E0-8B6A-49080FDA8B47}"/>
            </a:ext>
          </a:extLst>
        </xdr:cNvPr>
        <xdr:cNvCxnSpPr/>
      </xdr:nvCxnSpPr>
      <xdr:spPr>
        <a:xfrm>
          <a:off x="3492500" y="899585"/>
          <a:ext cx="2808000" cy="0"/>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2276051</xdr:colOff>
      <xdr:row>7</xdr:row>
      <xdr:rowOff>105835</xdr:rowOff>
    </xdr:from>
    <xdr:to>
      <xdr:col>3</xdr:col>
      <xdr:colOff>263726</xdr:colOff>
      <xdr:row>7</xdr:row>
      <xdr:rowOff>105835</xdr:rowOff>
    </xdr:to>
    <xdr:cxnSp macro="">
      <xdr:nvCxnSpPr>
        <xdr:cNvPr id="4" name="Conector recto 3">
          <a:extLst>
            <a:ext uri="{FF2B5EF4-FFF2-40B4-BE49-F238E27FC236}">
              <a16:creationId xmlns:a16="http://schemas.microsoft.com/office/drawing/2014/main" id="{737868C8-3980-4FD8-946C-0BCAF7336E06}"/>
            </a:ext>
          </a:extLst>
        </xdr:cNvPr>
        <xdr:cNvCxnSpPr/>
      </xdr:nvCxnSpPr>
      <xdr:spPr>
        <a:xfrm>
          <a:off x="3090333" y="1058335"/>
          <a:ext cx="3227917" cy="0"/>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3875445</xdr:colOff>
      <xdr:row>18</xdr:row>
      <xdr:rowOff>76994</xdr:rowOff>
    </xdr:from>
    <xdr:to>
      <xdr:col>3</xdr:col>
      <xdr:colOff>246240</xdr:colOff>
      <xdr:row>18</xdr:row>
      <xdr:rowOff>76994</xdr:rowOff>
    </xdr:to>
    <xdr:cxnSp macro="">
      <xdr:nvCxnSpPr>
        <xdr:cNvPr id="11" name="Conector recto 10">
          <a:extLst>
            <a:ext uri="{FF2B5EF4-FFF2-40B4-BE49-F238E27FC236}">
              <a16:creationId xmlns:a16="http://schemas.microsoft.com/office/drawing/2014/main" id="{068B3515-A258-4D0B-AA8E-9B6C3B9678BC}"/>
            </a:ext>
          </a:extLst>
        </xdr:cNvPr>
        <xdr:cNvCxnSpPr/>
      </xdr:nvCxnSpPr>
      <xdr:spPr>
        <a:xfrm flipH="1">
          <a:off x="4775558" y="2619375"/>
          <a:ext cx="1620000" cy="0"/>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2970742</xdr:colOff>
      <xdr:row>34</xdr:row>
      <xdr:rowOff>102870</xdr:rowOff>
    </xdr:from>
    <xdr:to>
      <xdr:col>3</xdr:col>
      <xdr:colOff>222326</xdr:colOff>
      <xdr:row>34</xdr:row>
      <xdr:rowOff>102873</xdr:rowOff>
    </xdr:to>
    <xdr:cxnSp macro="">
      <xdr:nvCxnSpPr>
        <xdr:cNvPr id="27" name="Conector recto 26">
          <a:extLst>
            <a:ext uri="{FF2B5EF4-FFF2-40B4-BE49-F238E27FC236}">
              <a16:creationId xmlns:a16="http://schemas.microsoft.com/office/drawing/2014/main" id="{06197B7A-C196-4199-963C-E5FD21863F49}"/>
            </a:ext>
          </a:extLst>
        </xdr:cNvPr>
        <xdr:cNvCxnSpPr/>
      </xdr:nvCxnSpPr>
      <xdr:spPr>
        <a:xfrm flipV="1">
          <a:off x="3757084" y="4762500"/>
          <a:ext cx="2520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4541520</xdr:colOff>
      <xdr:row>35</xdr:row>
      <xdr:rowOff>102870</xdr:rowOff>
    </xdr:from>
    <xdr:to>
      <xdr:col>3</xdr:col>
      <xdr:colOff>208380</xdr:colOff>
      <xdr:row>35</xdr:row>
      <xdr:rowOff>102873</xdr:rowOff>
    </xdr:to>
    <xdr:cxnSp macro="">
      <xdr:nvCxnSpPr>
        <xdr:cNvPr id="28" name="Conector recto 27">
          <a:extLst>
            <a:ext uri="{FF2B5EF4-FFF2-40B4-BE49-F238E27FC236}">
              <a16:creationId xmlns:a16="http://schemas.microsoft.com/office/drawing/2014/main" id="{D74A205A-6777-4284-9511-BF8CD95C74B8}"/>
            </a:ext>
          </a:extLst>
        </xdr:cNvPr>
        <xdr:cNvCxnSpPr/>
      </xdr:nvCxnSpPr>
      <xdr:spPr>
        <a:xfrm flipV="1">
          <a:off x="5259917" y="4921250"/>
          <a:ext cx="1008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4610312</xdr:colOff>
      <xdr:row>36</xdr:row>
      <xdr:rowOff>85725</xdr:rowOff>
    </xdr:from>
    <xdr:to>
      <xdr:col>3</xdr:col>
      <xdr:colOff>222743</xdr:colOff>
      <xdr:row>36</xdr:row>
      <xdr:rowOff>85728</xdr:rowOff>
    </xdr:to>
    <xdr:cxnSp macro="">
      <xdr:nvCxnSpPr>
        <xdr:cNvPr id="29" name="Conector recto 28">
          <a:extLst>
            <a:ext uri="{FF2B5EF4-FFF2-40B4-BE49-F238E27FC236}">
              <a16:creationId xmlns:a16="http://schemas.microsoft.com/office/drawing/2014/main" id="{52F4C2E3-6776-4C92-905C-94DA00476108}"/>
            </a:ext>
          </a:extLst>
        </xdr:cNvPr>
        <xdr:cNvCxnSpPr/>
      </xdr:nvCxnSpPr>
      <xdr:spPr>
        <a:xfrm flipV="1">
          <a:off x="5312834" y="5080000"/>
          <a:ext cx="972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4652328</xdr:colOff>
      <xdr:row>37</xdr:row>
      <xdr:rowOff>105834</xdr:rowOff>
    </xdr:from>
    <xdr:to>
      <xdr:col>3</xdr:col>
      <xdr:colOff>230103</xdr:colOff>
      <xdr:row>37</xdr:row>
      <xdr:rowOff>105837</xdr:rowOff>
    </xdr:to>
    <xdr:cxnSp macro="">
      <xdr:nvCxnSpPr>
        <xdr:cNvPr id="30" name="Conector recto 29">
          <a:extLst>
            <a:ext uri="{FF2B5EF4-FFF2-40B4-BE49-F238E27FC236}">
              <a16:creationId xmlns:a16="http://schemas.microsoft.com/office/drawing/2014/main" id="{FB03033E-3C7B-4690-8558-A15955CEDAC0}"/>
            </a:ext>
          </a:extLst>
        </xdr:cNvPr>
        <xdr:cNvCxnSpPr/>
      </xdr:nvCxnSpPr>
      <xdr:spPr>
        <a:xfrm flipV="1">
          <a:off x="5514341" y="5677959"/>
          <a:ext cx="864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3846830</xdr:colOff>
      <xdr:row>33</xdr:row>
      <xdr:rowOff>114512</xdr:rowOff>
    </xdr:from>
    <xdr:to>
      <xdr:col>3</xdr:col>
      <xdr:colOff>222799</xdr:colOff>
      <xdr:row>33</xdr:row>
      <xdr:rowOff>114515</xdr:rowOff>
    </xdr:to>
    <xdr:cxnSp macro="">
      <xdr:nvCxnSpPr>
        <xdr:cNvPr id="31" name="Conector recto 30">
          <a:extLst>
            <a:ext uri="{FF2B5EF4-FFF2-40B4-BE49-F238E27FC236}">
              <a16:creationId xmlns:a16="http://schemas.microsoft.com/office/drawing/2014/main" id="{6243B8FD-7A1A-409A-AD3A-73FF5F778C77}"/>
            </a:ext>
          </a:extLst>
        </xdr:cNvPr>
        <xdr:cNvCxnSpPr/>
      </xdr:nvCxnSpPr>
      <xdr:spPr>
        <a:xfrm flipV="1">
          <a:off x="4593167" y="4624917"/>
          <a:ext cx="1692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4466378</xdr:colOff>
      <xdr:row>32</xdr:row>
      <xdr:rowOff>134620</xdr:rowOff>
    </xdr:from>
    <xdr:to>
      <xdr:col>3</xdr:col>
      <xdr:colOff>222518</xdr:colOff>
      <xdr:row>32</xdr:row>
      <xdr:rowOff>134623</xdr:rowOff>
    </xdr:to>
    <xdr:cxnSp macro="">
      <xdr:nvCxnSpPr>
        <xdr:cNvPr id="32" name="Conector recto 31">
          <a:extLst>
            <a:ext uri="{FF2B5EF4-FFF2-40B4-BE49-F238E27FC236}">
              <a16:creationId xmlns:a16="http://schemas.microsoft.com/office/drawing/2014/main" id="{EAE541E4-847F-46C9-89DA-FE43DDDCEC04}"/>
            </a:ext>
          </a:extLst>
        </xdr:cNvPr>
        <xdr:cNvCxnSpPr/>
      </xdr:nvCxnSpPr>
      <xdr:spPr>
        <a:xfrm flipV="1">
          <a:off x="5332095" y="4484370"/>
          <a:ext cx="1042912"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4594436</xdr:colOff>
      <xdr:row>31</xdr:row>
      <xdr:rowOff>117687</xdr:rowOff>
    </xdr:from>
    <xdr:to>
      <xdr:col>3</xdr:col>
      <xdr:colOff>261296</xdr:colOff>
      <xdr:row>31</xdr:row>
      <xdr:rowOff>117690</xdr:rowOff>
    </xdr:to>
    <xdr:cxnSp macro="">
      <xdr:nvCxnSpPr>
        <xdr:cNvPr id="34" name="Conector recto 33">
          <a:extLst>
            <a:ext uri="{FF2B5EF4-FFF2-40B4-BE49-F238E27FC236}">
              <a16:creationId xmlns:a16="http://schemas.microsoft.com/office/drawing/2014/main" id="{129C0F7B-CABF-4DAE-8101-8149791DC84C}"/>
            </a:ext>
          </a:extLst>
        </xdr:cNvPr>
        <xdr:cNvCxnSpPr/>
      </xdr:nvCxnSpPr>
      <xdr:spPr>
        <a:xfrm flipV="1">
          <a:off x="5306483" y="4301067"/>
          <a:ext cx="1008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4178299</xdr:colOff>
      <xdr:row>30</xdr:row>
      <xdr:rowOff>97579</xdr:rowOff>
    </xdr:from>
    <xdr:to>
      <xdr:col>3</xdr:col>
      <xdr:colOff>247659</xdr:colOff>
      <xdr:row>30</xdr:row>
      <xdr:rowOff>97582</xdr:rowOff>
    </xdr:to>
    <xdr:cxnSp macro="">
      <xdr:nvCxnSpPr>
        <xdr:cNvPr id="35" name="Conector recto 34">
          <a:extLst>
            <a:ext uri="{FF2B5EF4-FFF2-40B4-BE49-F238E27FC236}">
              <a16:creationId xmlns:a16="http://schemas.microsoft.com/office/drawing/2014/main" id="{6A96B787-4297-4DDB-B02A-C36ABBCE2C10}"/>
            </a:ext>
          </a:extLst>
        </xdr:cNvPr>
        <xdr:cNvCxnSpPr/>
      </xdr:nvCxnSpPr>
      <xdr:spPr>
        <a:xfrm flipV="1">
          <a:off x="4904316" y="4131734"/>
          <a:ext cx="1404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3175112</xdr:colOff>
      <xdr:row>29</xdr:row>
      <xdr:rowOff>101548</xdr:rowOff>
    </xdr:from>
    <xdr:to>
      <xdr:col>3</xdr:col>
      <xdr:colOff>225696</xdr:colOff>
      <xdr:row>29</xdr:row>
      <xdr:rowOff>101551</xdr:rowOff>
    </xdr:to>
    <xdr:cxnSp macro="">
      <xdr:nvCxnSpPr>
        <xdr:cNvPr id="36" name="Conector recto 35">
          <a:extLst>
            <a:ext uri="{FF2B5EF4-FFF2-40B4-BE49-F238E27FC236}">
              <a16:creationId xmlns:a16="http://schemas.microsoft.com/office/drawing/2014/main" id="{7B7A99A4-CE09-4DA8-8B6E-D800709FF4F3}"/>
            </a:ext>
          </a:extLst>
        </xdr:cNvPr>
        <xdr:cNvCxnSpPr/>
      </xdr:nvCxnSpPr>
      <xdr:spPr>
        <a:xfrm flipV="1">
          <a:off x="4100625" y="4340173"/>
          <a:ext cx="2268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4001346</xdr:colOff>
      <xdr:row>28</xdr:row>
      <xdr:rowOff>105834</xdr:rowOff>
    </xdr:from>
    <xdr:to>
      <xdr:col>3</xdr:col>
      <xdr:colOff>225896</xdr:colOff>
      <xdr:row>28</xdr:row>
      <xdr:rowOff>105837</xdr:rowOff>
    </xdr:to>
    <xdr:cxnSp macro="">
      <xdr:nvCxnSpPr>
        <xdr:cNvPr id="37" name="Conector recto 36">
          <a:extLst>
            <a:ext uri="{FF2B5EF4-FFF2-40B4-BE49-F238E27FC236}">
              <a16:creationId xmlns:a16="http://schemas.microsoft.com/office/drawing/2014/main" id="{5000EBEC-833B-401A-84DD-F03FECA10E4D}"/>
            </a:ext>
          </a:extLst>
        </xdr:cNvPr>
        <xdr:cNvCxnSpPr/>
      </xdr:nvCxnSpPr>
      <xdr:spPr>
        <a:xfrm flipV="1">
          <a:off x="4741333" y="3820584"/>
          <a:ext cx="1548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2772833</xdr:colOff>
      <xdr:row>9</xdr:row>
      <xdr:rowOff>105833</xdr:rowOff>
    </xdr:from>
    <xdr:to>
      <xdr:col>3</xdr:col>
      <xdr:colOff>264831</xdr:colOff>
      <xdr:row>9</xdr:row>
      <xdr:rowOff>105834</xdr:rowOff>
    </xdr:to>
    <xdr:cxnSp macro="">
      <xdr:nvCxnSpPr>
        <xdr:cNvPr id="38" name="Conector recto 37">
          <a:extLst>
            <a:ext uri="{FF2B5EF4-FFF2-40B4-BE49-F238E27FC236}">
              <a16:creationId xmlns:a16="http://schemas.microsoft.com/office/drawing/2014/main" id="{F760E702-570B-474E-AA64-806B9B61B18E}"/>
            </a:ext>
          </a:extLst>
        </xdr:cNvPr>
        <xdr:cNvCxnSpPr/>
      </xdr:nvCxnSpPr>
      <xdr:spPr>
        <a:xfrm>
          <a:off x="3714750" y="1217083"/>
          <a:ext cx="2697085" cy="1"/>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4001347</xdr:colOff>
      <xdr:row>13</xdr:row>
      <xdr:rowOff>99483</xdr:rowOff>
    </xdr:from>
    <xdr:to>
      <xdr:col>3</xdr:col>
      <xdr:colOff>261619</xdr:colOff>
      <xdr:row>13</xdr:row>
      <xdr:rowOff>99486</xdr:rowOff>
    </xdr:to>
    <xdr:cxnSp macro="">
      <xdr:nvCxnSpPr>
        <xdr:cNvPr id="39" name="Conector recto 38">
          <a:extLst>
            <a:ext uri="{FF2B5EF4-FFF2-40B4-BE49-F238E27FC236}">
              <a16:creationId xmlns:a16="http://schemas.microsoft.com/office/drawing/2014/main" id="{FEFA70C2-098A-43C9-864F-AD348F2D8B2B}"/>
            </a:ext>
          </a:extLst>
        </xdr:cNvPr>
        <xdr:cNvCxnSpPr/>
      </xdr:nvCxnSpPr>
      <xdr:spPr>
        <a:xfrm flipV="1">
          <a:off x="4741334" y="1735666"/>
          <a:ext cx="1584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4296833</xdr:colOff>
      <xdr:row>14</xdr:row>
      <xdr:rowOff>113453</xdr:rowOff>
    </xdr:from>
    <xdr:to>
      <xdr:col>3</xdr:col>
      <xdr:colOff>258301</xdr:colOff>
      <xdr:row>14</xdr:row>
      <xdr:rowOff>113456</xdr:rowOff>
    </xdr:to>
    <xdr:cxnSp macro="">
      <xdr:nvCxnSpPr>
        <xdr:cNvPr id="40" name="Conector recto 39">
          <a:extLst>
            <a:ext uri="{FF2B5EF4-FFF2-40B4-BE49-F238E27FC236}">
              <a16:creationId xmlns:a16="http://schemas.microsoft.com/office/drawing/2014/main" id="{BDF53E58-1448-44B3-A6D9-0F4141AB8B9E}"/>
            </a:ext>
          </a:extLst>
        </xdr:cNvPr>
        <xdr:cNvCxnSpPr/>
      </xdr:nvCxnSpPr>
      <xdr:spPr>
        <a:xfrm flipV="1">
          <a:off x="5016500" y="1894416"/>
          <a:ext cx="1296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4296833</xdr:colOff>
      <xdr:row>15</xdr:row>
      <xdr:rowOff>96308</xdr:rowOff>
    </xdr:from>
    <xdr:to>
      <xdr:col>3</xdr:col>
      <xdr:colOff>258301</xdr:colOff>
      <xdr:row>15</xdr:row>
      <xdr:rowOff>96311</xdr:rowOff>
    </xdr:to>
    <xdr:cxnSp macro="">
      <xdr:nvCxnSpPr>
        <xdr:cNvPr id="41" name="Conector recto 40">
          <a:extLst>
            <a:ext uri="{FF2B5EF4-FFF2-40B4-BE49-F238E27FC236}">
              <a16:creationId xmlns:a16="http://schemas.microsoft.com/office/drawing/2014/main" id="{7FC16A23-6721-4750-82A4-CDF7C67B8BDC}"/>
            </a:ext>
          </a:extLst>
        </xdr:cNvPr>
        <xdr:cNvCxnSpPr/>
      </xdr:nvCxnSpPr>
      <xdr:spPr>
        <a:xfrm flipV="1">
          <a:off x="5016500" y="2053166"/>
          <a:ext cx="1296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4610312</xdr:colOff>
      <xdr:row>16</xdr:row>
      <xdr:rowOff>79375</xdr:rowOff>
    </xdr:from>
    <xdr:to>
      <xdr:col>3</xdr:col>
      <xdr:colOff>268433</xdr:colOff>
      <xdr:row>16</xdr:row>
      <xdr:rowOff>79378</xdr:rowOff>
    </xdr:to>
    <xdr:cxnSp macro="">
      <xdr:nvCxnSpPr>
        <xdr:cNvPr id="42" name="Conector recto 41">
          <a:extLst>
            <a:ext uri="{FF2B5EF4-FFF2-40B4-BE49-F238E27FC236}">
              <a16:creationId xmlns:a16="http://schemas.microsoft.com/office/drawing/2014/main" id="{AE4FE691-3E86-4A1D-A31B-1B0CB5226931}"/>
            </a:ext>
          </a:extLst>
        </xdr:cNvPr>
        <xdr:cNvCxnSpPr/>
      </xdr:nvCxnSpPr>
      <xdr:spPr>
        <a:xfrm flipV="1">
          <a:off x="5312834" y="2201333"/>
          <a:ext cx="1008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4837007</xdr:colOff>
      <xdr:row>17</xdr:row>
      <xdr:rowOff>99483</xdr:rowOff>
    </xdr:from>
    <xdr:to>
      <xdr:col>3</xdr:col>
      <xdr:colOff>260933</xdr:colOff>
      <xdr:row>17</xdr:row>
      <xdr:rowOff>99486</xdr:rowOff>
    </xdr:to>
    <xdr:cxnSp macro="">
      <xdr:nvCxnSpPr>
        <xdr:cNvPr id="43" name="Conector recto 42">
          <a:extLst>
            <a:ext uri="{FF2B5EF4-FFF2-40B4-BE49-F238E27FC236}">
              <a16:creationId xmlns:a16="http://schemas.microsoft.com/office/drawing/2014/main" id="{0D219337-D52E-4C4F-87B2-ACB070C9F22D}"/>
            </a:ext>
          </a:extLst>
        </xdr:cNvPr>
        <xdr:cNvCxnSpPr/>
      </xdr:nvCxnSpPr>
      <xdr:spPr>
        <a:xfrm flipV="1">
          <a:off x="5535084" y="2370666"/>
          <a:ext cx="792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4540461</xdr:colOff>
      <xdr:row>19</xdr:row>
      <xdr:rowOff>96520</xdr:rowOff>
    </xdr:from>
    <xdr:to>
      <xdr:col>3</xdr:col>
      <xdr:colOff>222999</xdr:colOff>
      <xdr:row>19</xdr:row>
      <xdr:rowOff>96523</xdr:rowOff>
    </xdr:to>
    <xdr:cxnSp macro="">
      <xdr:nvCxnSpPr>
        <xdr:cNvPr id="44" name="Conector recto 43">
          <a:extLst>
            <a:ext uri="{FF2B5EF4-FFF2-40B4-BE49-F238E27FC236}">
              <a16:creationId xmlns:a16="http://schemas.microsoft.com/office/drawing/2014/main" id="{08FBFF38-82C0-490A-A661-BF1607765566}"/>
            </a:ext>
          </a:extLst>
        </xdr:cNvPr>
        <xdr:cNvCxnSpPr/>
      </xdr:nvCxnSpPr>
      <xdr:spPr>
        <a:xfrm flipV="1">
          <a:off x="5249333" y="2677583"/>
          <a:ext cx="1044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4610310</xdr:colOff>
      <xdr:row>20</xdr:row>
      <xdr:rowOff>96520</xdr:rowOff>
    </xdr:from>
    <xdr:to>
      <xdr:col>3</xdr:col>
      <xdr:colOff>224503</xdr:colOff>
      <xdr:row>20</xdr:row>
      <xdr:rowOff>96523</xdr:rowOff>
    </xdr:to>
    <xdr:cxnSp macro="">
      <xdr:nvCxnSpPr>
        <xdr:cNvPr id="45" name="Conector recto 44">
          <a:extLst>
            <a:ext uri="{FF2B5EF4-FFF2-40B4-BE49-F238E27FC236}">
              <a16:creationId xmlns:a16="http://schemas.microsoft.com/office/drawing/2014/main" id="{6D5ECF86-6223-4EDD-8A61-1A337BC45CEF}"/>
            </a:ext>
          </a:extLst>
        </xdr:cNvPr>
        <xdr:cNvCxnSpPr/>
      </xdr:nvCxnSpPr>
      <xdr:spPr>
        <a:xfrm flipV="1">
          <a:off x="5471582" y="2836333"/>
          <a:ext cx="900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4735402</xdr:colOff>
      <xdr:row>21</xdr:row>
      <xdr:rowOff>81703</xdr:rowOff>
    </xdr:from>
    <xdr:to>
      <xdr:col>3</xdr:col>
      <xdr:colOff>226075</xdr:colOff>
      <xdr:row>21</xdr:row>
      <xdr:rowOff>81706</xdr:rowOff>
    </xdr:to>
    <xdr:cxnSp macro="">
      <xdr:nvCxnSpPr>
        <xdr:cNvPr id="46" name="Conector recto 45">
          <a:extLst>
            <a:ext uri="{FF2B5EF4-FFF2-40B4-BE49-F238E27FC236}">
              <a16:creationId xmlns:a16="http://schemas.microsoft.com/office/drawing/2014/main" id="{7E590A18-0BAD-43DF-A983-9DE0D83B9F3E}"/>
            </a:ext>
          </a:extLst>
        </xdr:cNvPr>
        <xdr:cNvCxnSpPr/>
      </xdr:nvCxnSpPr>
      <xdr:spPr>
        <a:xfrm flipV="1">
          <a:off x="5582704" y="2989791"/>
          <a:ext cx="792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5118100</xdr:colOff>
      <xdr:row>23</xdr:row>
      <xdr:rowOff>84667</xdr:rowOff>
    </xdr:from>
    <xdr:to>
      <xdr:col>3</xdr:col>
      <xdr:colOff>206645</xdr:colOff>
      <xdr:row>23</xdr:row>
      <xdr:rowOff>84670</xdr:rowOff>
    </xdr:to>
    <xdr:cxnSp macro="">
      <xdr:nvCxnSpPr>
        <xdr:cNvPr id="49" name="Conector recto 48">
          <a:extLst>
            <a:ext uri="{FF2B5EF4-FFF2-40B4-BE49-F238E27FC236}">
              <a16:creationId xmlns:a16="http://schemas.microsoft.com/office/drawing/2014/main" id="{0EE37471-FF81-4222-B9A5-6A6B975143F3}"/>
            </a:ext>
          </a:extLst>
        </xdr:cNvPr>
        <xdr:cNvCxnSpPr/>
      </xdr:nvCxnSpPr>
      <xdr:spPr>
        <a:xfrm flipV="1">
          <a:off x="5958417" y="3143250"/>
          <a:ext cx="396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5069414</xdr:colOff>
      <xdr:row>24</xdr:row>
      <xdr:rowOff>110066</xdr:rowOff>
    </xdr:from>
    <xdr:to>
      <xdr:col>3</xdr:col>
      <xdr:colOff>190437</xdr:colOff>
      <xdr:row>24</xdr:row>
      <xdr:rowOff>110069</xdr:rowOff>
    </xdr:to>
    <xdr:cxnSp macro="">
      <xdr:nvCxnSpPr>
        <xdr:cNvPr id="50" name="Conector recto 49">
          <a:extLst>
            <a:ext uri="{FF2B5EF4-FFF2-40B4-BE49-F238E27FC236}">
              <a16:creationId xmlns:a16="http://schemas.microsoft.com/office/drawing/2014/main" id="{D317C7C9-B565-41BD-BF17-E0C0E7DF0C06}"/>
            </a:ext>
          </a:extLst>
        </xdr:cNvPr>
        <xdr:cNvCxnSpPr/>
      </xdr:nvCxnSpPr>
      <xdr:spPr>
        <a:xfrm flipV="1">
          <a:off x="5909731" y="3327399"/>
          <a:ext cx="432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3492500</xdr:colOff>
      <xdr:row>22</xdr:row>
      <xdr:rowOff>107421</xdr:rowOff>
    </xdr:from>
    <xdr:to>
      <xdr:col>3</xdr:col>
      <xdr:colOff>206369</xdr:colOff>
      <xdr:row>22</xdr:row>
      <xdr:rowOff>107424</xdr:rowOff>
    </xdr:to>
    <xdr:cxnSp macro="">
      <xdr:nvCxnSpPr>
        <xdr:cNvPr id="33" name="Conector recto 32">
          <a:extLst>
            <a:ext uri="{FF2B5EF4-FFF2-40B4-BE49-F238E27FC236}">
              <a16:creationId xmlns:a16="http://schemas.microsoft.com/office/drawing/2014/main" id="{72B6497D-D10B-42DE-A059-D73A903E0798}"/>
            </a:ext>
          </a:extLst>
        </xdr:cNvPr>
        <xdr:cNvCxnSpPr/>
      </xdr:nvCxnSpPr>
      <xdr:spPr>
        <a:xfrm flipV="1">
          <a:off x="4405313" y="3316552"/>
          <a:ext cx="1944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1146182</xdr:colOff>
      <xdr:row>8</xdr:row>
      <xdr:rowOff>105835</xdr:rowOff>
    </xdr:from>
    <xdr:to>
      <xdr:col>3</xdr:col>
      <xdr:colOff>272109</xdr:colOff>
      <xdr:row>8</xdr:row>
      <xdr:rowOff>107156</xdr:rowOff>
    </xdr:to>
    <xdr:cxnSp macro="">
      <xdr:nvCxnSpPr>
        <xdr:cNvPr id="47" name="Conector recto 46">
          <a:extLst>
            <a:ext uri="{FF2B5EF4-FFF2-40B4-BE49-F238E27FC236}">
              <a16:creationId xmlns:a16="http://schemas.microsoft.com/office/drawing/2014/main" id="{4863F6A7-8FD3-45B4-A54D-330FF59B0852}"/>
            </a:ext>
          </a:extLst>
        </xdr:cNvPr>
        <xdr:cNvCxnSpPr/>
      </xdr:nvCxnSpPr>
      <xdr:spPr>
        <a:xfrm flipH="1">
          <a:off x="2166945" y="1272648"/>
          <a:ext cx="4248000" cy="1321"/>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50800</xdr:colOff>
      <xdr:row>22</xdr:row>
      <xdr:rowOff>6350</xdr:rowOff>
    </xdr:from>
    <xdr:to>
      <xdr:col>7</xdr:col>
      <xdr:colOff>158750</xdr:colOff>
      <xdr:row>40</xdr:row>
      <xdr:rowOff>120650</xdr:rowOff>
    </xdr:to>
    <xdr:graphicFrame macro="">
      <xdr:nvGraphicFramePr>
        <xdr:cNvPr id="4099" name="Gráfico 2">
          <a:extLst>
            <a:ext uri="{FF2B5EF4-FFF2-40B4-BE49-F238E27FC236}">
              <a16:creationId xmlns:a16="http://schemas.microsoft.com/office/drawing/2014/main" id="{7701E8B9-2627-4D04-B692-0085784E83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63501</xdr:colOff>
      <xdr:row>39</xdr:row>
      <xdr:rowOff>4235</xdr:rowOff>
    </xdr:from>
    <xdr:ext cx="1049960" cy="222250"/>
    <xdr:sp macro="" textlink="">
      <xdr:nvSpPr>
        <xdr:cNvPr id="2" name="1 CuadroTexto">
          <a:extLst>
            <a:ext uri="{FF2B5EF4-FFF2-40B4-BE49-F238E27FC236}">
              <a16:creationId xmlns:a16="http://schemas.microsoft.com/office/drawing/2014/main" id="{80EE483B-5ABD-44E4-AC09-C856260906C7}"/>
            </a:ext>
          </a:extLst>
        </xdr:cNvPr>
        <xdr:cNvSpPr txBox="1"/>
      </xdr:nvSpPr>
      <xdr:spPr>
        <a:xfrm>
          <a:off x="63501" y="7482418"/>
          <a:ext cx="1005416" cy="222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s-ES" sz="900" i="1">
              <a:latin typeface="Arial" panose="020B0604020202020204" pitchFamily="34" charset="0"/>
              <a:cs typeface="Arial" panose="020B0604020202020204" pitchFamily="34" charset="0"/>
            </a:rPr>
            <a:t>Fuente</a:t>
          </a:r>
          <a:r>
            <a:rPr lang="es-ES" sz="900">
              <a:latin typeface="Arial" panose="020B0604020202020204" pitchFamily="34" charset="0"/>
              <a:cs typeface="Arial" panose="020B0604020202020204" pitchFamily="34" charset="0"/>
            </a:rPr>
            <a:t>: Odepa</a:t>
          </a:r>
          <a:r>
            <a:rPr lang="es-ES" sz="1100"/>
            <a:t>.</a:t>
          </a: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0</xdr:col>
      <xdr:colOff>69850</xdr:colOff>
      <xdr:row>36</xdr:row>
      <xdr:rowOff>0</xdr:rowOff>
    </xdr:from>
    <xdr:to>
      <xdr:col>12</xdr:col>
      <xdr:colOff>120650</xdr:colOff>
      <xdr:row>56</xdr:row>
      <xdr:rowOff>57150</xdr:rowOff>
    </xdr:to>
    <xdr:graphicFrame macro="">
      <xdr:nvGraphicFramePr>
        <xdr:cNvPr id="5123" name="Gráfico 4">
          <a:extLst>
            <a:ext uri="{FF2B5EF4-FFF2-40B4-BE49-F238E27FC236}">
              <a16:creationId xmlns:a16="http://schemas.microsoft.com/office/drawing/2014/main" id="{B3C3E109-1B21-4968-8806-8D9FF47386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xdr:col>
      <xdr:colOff>23813</xdr:colOff>
      <xdr:row>54</xdr:row>
      <xdr:rowOff>130969</xdr:rowOff>
    </xdr:from>
    <xdr:ext cx="1023921" cy="222250"/>
    <xdr:sp macro="" textlink="">
      <xdr:nvSpPr>
        <xdr:cNvPr id="3" name="1 CuadroTexto">
          <a:extLst>
            <a:ext uri="{FF2B5EF4-FFF2-40B4-BE49-F238E27FC236}">
              <a16:creationId xmlns:a16="http://schemas.microsoft.com/office/drawing/2014/main" id="{85F4A47F-103F-40E1-9262-1C402E083095}"/>
            </a:ext>
          </a:extLst>
        </xdr:cNvPr>
        <xdr:cNvSpPr txBox="1"/>
      </xdr:nvSpPr>
      <xdr:spPr>
        <a:xfrm>
          <a:off x="119063" y="9941719"/>
          <a:ext cx="1005416" cy="222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s-ES" sz="900" i="1">
              <a:latin typeface="Arial" panose="020B0604020202020204" pitchFamily="34" charset="0"/>
              <a:cs typeface="Arial" panose="020B0604020202020204" pitchFamily="34" charset="0"/>
            </a:rPr>
            <a:t>Fuente</a:t>
          </a:r>
          <a:r>
            <a:rPr lang="es-ES" sz="900">
              <a:latin typeface="Arial" panose="020B0604020202020204" pitchFamily="34" charset="0"/>
              <a:cs typeface="Arial" panose="020B0604020202020204" pitchFamily="34" charset="0"/>
            </a:rPr>
            <a:t>: Odepa</a:t>
          </a:r>
          <a:r>
            <a:rPr lang="es-ES" sz="1100"/>
            <a:t>.</a:t>
          </a:r>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1</xdr:col>
      <xdr:colOff>31750</xdr:colOff>
      <xdr:row>36</xdr:row>
      <xdr:rowOff>114300</xdr:rowOff>
    </xdr:from>
    <xdr:to>
      <xdr:col>13</xdr:col>
      <xdr:colOff>12700</xdr:colOff>
      <xdr:row>59</xdr:row>
      <xdr:rowOff>63500</xdr:rowOff>
    </xdr:to>
    <xdr:graphicFrame macro="">
      <xdr:nvGraphicFramePr>
        <xdr:cNvPr id="6147" name="Gráfico 1">
          <a:extLst>
            <a:ext uri="{FF2B5EF4-FFF2-40B4-BE49-F238E27FC236}">
              <a16:creationId xmlns:a16="http://schemas.microsoft.com/office/drawing/2014/main" id="{F4CEFC83-65EC-4D07-9945-43CDB0F24F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97313</xdr:colOff>
      <xdr:row>57</xdr:row>
      <xdr:rowOff>83343</xdr:rowOff>
    </xdr:from>
    <xdr:ext cx="1789464" cy="219227"/>
    <xdr:sp macro="" textlink="">
      <xdr:nvSpPr>
        <xdr:cNvPr id="3" name="1 CuadroTexto">
          <a:extLst>
            <a:ext uri="{FF2B5EF4-FFF2-40B4-BE49-F238E27FC236}">
              <a16:creationId xmlns:a16="http://schemas.microsoft.com/office/drawing/2014/main" id="{63663D23-D9E1-43A9-8F8D-494054DF1E2E}"/>
            </a:ext>
          </a:extLst>
        </xdr:cNvPr>
        <xdr:cNvSpPr txBox="1"/>
      </xdr:nvSpPr>
      <xdr:spPr>
        <a:xfrm>
          <a:off x="97313" y="9810749"/>
          <a:ext cx="1777291" cy="219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s-ES" sz="900" i="1">
              <a:latin typeface="Arial" panose="020B0604020202020204" pitchFamily="34" charset="0"/>
              <a:cs typeface="Arial" panose="020B0604020202020204" pitchFamily="34" charset="0"/>
            </a:rPr>
            <a:t>Fuente</a:t>
          </a:r>
          <a:r>
            <a:rPr lang="es-ES" sz="900">
              <a:latin typeface="Arial" panose="020B0604020202020204" pitchFamily="34" charset="0"/>
              <a:cs typeface="Arial" panose="020B0604020202020204" pitchFamily="34" charset="0"/>
            </a:rPr>
            <a:t>: Odepa</a:t>
          </a:r>
          <a:r>
            <a:rPr lang="es-ES" sz="1100"/>
            <a:t>.</a:t>
          </a:r>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1</xdr:col>
      <xdr:colOff>12700</xdr:colOff>
      <xdr:row>22</xdr:row>
      <xdr:rowOff>63500</xdr:rowOff>
    </xdr:from>
    <xdr:to>
      <xdr:col>9</xdr:col>
      <xdr:colOff>673100</xdr:colOff>
      <xdr:row>45</xdr:row>
      <xdr:rowOff>82550</xdr:rowOff>
    </xdr:to>
    <xdr:graphicFrame macro="">
      <xdr:nvGraphicFramePr>
        <xdr:cNvPr id="7170" name="Gráfico 1">
          <a:extLst>
            <a:ext uri="{FF2B5EF4-FFF2-40B4-BE49-F238E27FC236}">
              <a16:creationId xmlns:a16="http://schemas.microsoft.com/office/drawing/2014/main" id="{14E01233-146D-4166-A3DF-733DE49D33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0.00623</cdr:x>
      <cdr:y>0.93528</cdr:y>
    </cdr:from>
    <cdr:to>
      <cdr:x>0.2468</cdr:x>
      <cdr:y>0.99952</cdr:y>
    </cdr:to>
    <cdr:sp macro="" textlink="">
      <cdr:nvSpPr>
        <cdr:cNvPr id="2" name="1 CuadroTexto"/>
        <cdr:cNvSpPr txBox="1"/>
      </cdr:nvSpPr>
      <cdr:spPr>
        <a:xfrm xmlns:a="http://schemas.openxmlformats.org/drawingml/2006/main">
          <a:off x="47318" y="3460865"/>
          <a:ext cx="1832462" cy="2443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ES" sz="900" i="1">
              <a:latin typeface="Arial" panose="020B0604020202020204" pitchFamily="34" charset="0"/>
              <a:cs typeface="Arial" panose="020B0604020202020204" pitchFamily="34" charset="0"/>
            </a:rPr>
            <a:t>Fuente</a:t>
          </a:r>
          <a:r>
            <a:rPr lang="es-ES" sz="900">
              <a:latin typeface="Arial" panose="020B0604020202020204" pitchFamily="34" charset="0"/>
              <a:cs typeface="Arial" panose="020B0604020202020204" pitchFamily="34" charset="0"/>
            </a:rPr>
            <a:t>: Odepa</a:t>
          </a:r>
          <a:r>
            <a:rPr lang="es-ES" sz="1100"/>
            <a:t>.</a:t>
          </a:r>
        </a:p>
      </cdr:txBody>
    </cdr:sp>
  </cdr:relSizeAnchor>
</c:userShapes>
</file>

<file path=xl/drawings/drawing9.xml><?xml version="1.0" encoding="utf-8"?>
<xdr:wsDr xmlns:xdr="http://schemas.openxmlformats.org/drawingml/2006/spreadsheetDrawing" xmlns:a="http://schemas.openxmlformats.org/drawingml/2006/main">
  <xdr:twoCellAnchor>
    <xdr:from>
      <xdr:col>1</xdr:col>
      <xdr:colOff>101600</xdr:colOff>
      <xdr:row>28</xdr:row>
      <xdr:rowOff>38100</xdr:rowOff>
    </xdr:from>
    <xdr:to>
      <xdr:col>9</xdr:col>
      <xdr:colOff>501650</xdr:colOff>
      <xdr:row>56</xdr:row>
      <xdr:rowOff>95250</xdr:rowOff>
    </xdr:to>
    <xdr:graphicFrame macro="">
      <xdr:nvGraphicFramePr>
        <xdr:cNvPr id="8195" name="Gráfico 1">
          <a:extLst>
            <a:ext uri="{FF2B5EF4-FFF2-40B4-BE49-F238E27FC236}">
              <a16:creationId xmlns:a16="http://schemas.microsoft.com/office/drawing/2014/main" id="{A0F85C2E-ABD0-4D0E-9DCF-E31A56F1C8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508000</xdr:colOff>
      <xdr:row>28</xdr:row>
      <xdr:rowOff>38100</xdr:rowOff>
    </xdr:from>
    <xdr:to>
      <xdr:col>17</xdr:col>
      <xdr:colOff>825500</xdr:colOff>
      <xdr:row>56</xdr:row>
      <xdr:rowOff>95250</xdr:rowOff>
    </xdr:to>
    <xdr:graphicFrame macro="">
      <xdr:nvGraphicFramePr>
        <xdr:cNvPr id="8196" name="Gráfico 4">
          <a:extLst>
            <a:ext uri="{FF2B5EF4-FFF2-40B4-BE49-F238E27FC236}">
              <a16:creationId xmlns:a16="http://schemas.microsoft.com/office/drawing/2014/main" id="{44311CAF-CD43-4CEB-B5A9-B734EF587F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www.odepa.gob.cl/Documents%20and%20Settings/btapia/Configuraci&#243;n%20local/Archivos%20temporales%20de%20Internet/Content.Outlook/EVZZ33DY/BH%20EXP.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pefaur/Documents/rubro/02%20PAPA/2016%20B%20Papa/papa%20mayorista%20diari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 TOTAL"/>
      <sheetName val="EXP"/>
      <sheetName val="Total"/>
      <sheetName val="Fresco"/>
      <sheetName val="Ind"/>
      <sheetName val="Cong,Desh"/>
      <sheetName val="Prep"/>
      <sheetName val="Jugo,Pasta"/>
      <sheetName val="Destinos"/>
      <sheetName val="Regiones"/>
      <sheetName val="VALIDACIÓN"/>
      <sheetName val="TD clase"/>
      <sheetName val="TD subclase"/>
      <sheetName val="TD Frescos"/>
      <sheetName val="TD Ind"/>
      <sheetName val="TD cong"/>
      <sheetName val="TD desh"/>
      <sheetName val="TD prep"/>
      <sheetName val="TD jugo"/>
      <sheetName val="TD pasta"/>
      <sheetName val="TD F destino"/>
      <sheetName val="TD I destino"/>
      <sheetName val="TD F región"/>
      <sheetName val="TD I regió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5">
          <cell r="A5" t="str">
            <v>Industrial</v>
          </cell>
          <cell r="B5">
            <v>132994290</v>
          </cell>
          <cell r="C5">
            <v>97195427</v>
          </cell>
          <cell r="D5">
            <v>96180684</v>
          </cell>
          <cell r="E5">
            <v>187710025</v>
          </cell>
          <cell r="F5">
            <v>132627695</v>
          </cell>
          <cell r="G5">
            <v>129112698</v>
          </cell>
        </row>
        <row r="6">
          <cell r="A6" t="str">
            <v>Primario</v>
          </cell>
          <cell r="B6">
            <v>95069923</v>
          </cell>
          <cell r="C6">
            <v>92974262</v>
          </cell>
          <cell r="D6">
            <v>96315604</v>
          </cell>
          <cell r="E6">
            <v>64407575</v>
          </cell>
          <cell r="F6">
            <v>58564556</v>
          </cell>
          <cell r="G6">
            <v>69583759</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vol din"/>
      <sheetName val="Hoja2"/>
      <sheetName val="papa diario"/>
      <sheetName val="din por variedad"/>
      <sheetName val="serie de precios"/>
      <sheetName val="din por mercado"/>
      <sheetName val="dinamica por volumen"/>
      <sheetName val="Hoja5"/>
      <sheetName val="Hoja7"/>
      <sheetName val="MERCADOS"/>
    </sheetNames>
    <sheetDataSet>
      <sheetData sheetId="0" refreshError="1"/>
      <sheetData sheetId="1" refreshError="1"/>
      <sheetData sheetId="2" refreshError="1"/>
      <sheetData sheetId="3" refreshError="1"/>
      <sheetData sheetId="4" refreshError="1"/>
      <sheetData sheetId="5">
        <row r="1019">
          <cell r="A1019">
            <v>42401</v>
          </cell>
          <cell r="M1019">
            <v>9574.328125</v>
          </cell>
        </row>
        <row r="1020">
          <cell r="A1020">
            <v>42402</v>
          </cell>
          <cell r="M1020">
            <v>9074.86</v>
          </cell>
        </row>
        <row r="1021">
          <cell r="A1021">
            <v>42403</v>
          </cell>
          <cell r="M1021">
            <v>9111.7199999999993</v>
          </cell>
        </row>
        <row r="1022">
          <cell r="A1022">
            <v>42404</v>
          </cell>
          <cell r="M1022">
            <v>8965.5064999999995</v>
          </cell>
        </row>
        <row r="1023">
          <cell r="A1023">
            <v>42405</v>
          </cell>
          <cell r="M1023">
            <v>8863.6905000000006</v>
          </cell>
        </row>
        <row r="1024">
          <cell r="A1024">
            <v>42408</v>
          </cell>
          <cell r="M1024">
            <v>9253.1247058823519</v>
          </cell>
        </row>
        <row r="1025">
          <cell r="A1025">
            <v>42409</v>
          </cell>
          <cell r="M1025">
            <v>9723.5878947368419</v>
          </cell>
        </row>
        <row r="1026">
          <cell r="A1026">
            <v>42410</v>
          </cell>
          <cell r="M1026">
            <v>9090.5888888888912</v>
          </cell>
        </row>
        <row r="1027">
          <cell r="A1027">
            <v>42411</v>
          </cell>
          <cell r="M1027">
            <v>9540.0923529411775</v>
          </cell>
        </row>
        <row r="1028">
          <cell r="A1028">
            <v>42412</v>
          </cell>
          <cell r="M1028">
            <v>9367.851739130434</v>
          </cell>
        </row>
        <row r="1029">
          <cell r="A1029">
            <v>42415</v>
          </cell>
          <cell r="M1029">
            <v>10153.766666666668</v>
          </cell>
        </row>
        <row r="1030">
          <cell r="A1030">
            <v>42416</v>
          </cell>
          <cell r="M1030">
            <v>9520.782173913045</v>
          </cell>
        </row>
        <row r="1031">
          <cell r="A1031">
            <v>42417</v>
          </cell>
          <cell r="M1031">
            <v>9303.9929411764697</v>
          </cell>
        </row>
        <row r="1032">
          <cell r="A1032">
            <v>42418</v>
          </cell>
          <cell r="M1032">
            <v>8591.1724999999988</v>
          </cell>
        </row>
        <row r="1033">
          <cell r="A1033">
            <v>42419</v>
          </cell>
          <cell r="M1033">
            <v>8926.4</v>
          </cell>
        </row>
        <row r="1034">
          <cell r="A1034">
            <v>42422</v>
          </cell>
          <cell r="M1034">
            <v>9121.7857142857138</v>
          </cell>
        </row>
        <row r="1035">
          <cell r="A1035">
            <v>42423</v>
          </cell>
          <cell r="M1035">
            <v>9414.5640000000003</v>
          </cell>
        </row>
        <row r="1036">
          <cell r="A1036">
            <v>42424</v>
          </cell>
          <cell r="M1036">
            <v>8715.0433333333331</v>
          </cell>
        </row>
        <row r="1037">
          <cell r="A1037">
            <v>42425</v>
          </cell>
          <cell r="M1037">
            <v>9465.0873333333329</v>
          </cell>
        </row>
        <row r="1038">
          <cell r="A1038">
            <v>42426</v>
          </cell>
          <cell r="M1038">
            <v>9236.0445</v>
          </cell>
        </row>
        <row r="1039">
          <cell r="A1039">
            <v>42429</v>
          </cell>
          <cell r="M1039">
            <v>9694.0700000000015</v>
          </cell>
        </row>
        <row r="1040">
          <cell r="A1040">
            <v>42430</v>
          </cell>
          <cell r="M1040">
            <v>9269.8931578947377</v>
          </cell>
        </row>
        <row r="1041">
          <cell r="A1041">
            <v>42431</v>
          </cell>
          <cell r="M1041">
            <v>8454.4708333333328</v>
          </cell>
        </row>
        <row r="1042">
          <cell r="A1042">
            <v>42432</v>
          </cell>
          <cell r="M1042">
            <v>9719.9872222222239</v>
          </cell>
        </row>
        <row r="1043">
          <cell r="A1043">
            <v>42433</v>
          </cell>
          <cell r="M1043">
            <v>9318.6054999999997</v>
          </cell>
        </row>
        <row r="1044">
          <cell r="A1044">
            <v>42436</v>
          </cell>
          <cell r="M1044">
            <v>9066.9105882352924</v>
          </cell>
        </row>
        <row r="1045">
          <cell r="A1045">
            <v>42437</v>
          </cell>
          <cell r="M1045">
            <v>9402.8325000000004</v>
          </cell>
        </row>
        <row r="1046">
          <cell r="A1046">
            <v>42438</v>
          </cell>
          <cell r="M1046">
            <v>9008.0693749999991</v>
          </cell>
        </row>
        <row r="1047">
          <cell r="A1047">
            <v>42439</v>
          </cell>
          <cell r="M1047">
            <v>9002.69095238095</v>
          </cell>
        </row>
        <row r="1048">
          <cell r="A1048">
            <v>42440</v>
          </cell>
          <cell r="M1048">
            <v>9124.9713043478259</v>
          </cell>
        </row>
        <row r="1049">
          <cell r="A1049">
            <v>42443</v>
          </cell>
          <cell r="M1049">
            <v>9722.2507142857157</v>
          </cell>
        </row>
        <row r="1050">
          <cell r="A1050">
            <v>42444</v>
          </cell>
          <cell r="M1050">
            <v>9411.2354999999989</v>
          </cell>
        </row>
        <row r="1051">
          <cell r="A1051">
            <v>42445</v>
          </cell>
          <cell r="M1051">
            <v>9758.9188235294114</v>
          </cell>
        </row>
        <row r="1052">
          <cell r="A1052">
            <v>42446</v>
          </cell>
          <cell r="M1052">
            <v>9090.559444444445</v>
          </cell>
        </row>
        <row r="1053">
          <cell r="A1053">
            <v>42447</v>
          </cell>
          <cell r="M1053">
            <v>8596.2610526315802</v>
          </cell>
        </row>
        <row r="1054">
          <cell r="A1054">
            <v>42450</v>
          </cell>
          <cell r="M1054">
            <v>8808.8237499999996</v>
          </cell>
        </row>
        <row r="1055">
          <cell r="A1055">
            <v>42451</v>
          </cell>
          <cell r="M1055">
            <v>8448.8768421052646</v>
          </cell>
        </row>
        <row r="1056">
          <cell r="A1056">
            <v>42452</v>
          </cell>
          <cell r="M1056">
            <v>9031.1872222222228</v>
          </cell>
        </row>
        <row r="1057">
          <cell r="A1057">
            <v>42453</v>
          </cell>
          <cell r="M1057">
            <v>8641.1918750000004</v>
          </cell>
        </row>
        <row r="1058">
          <cell r="A1058">
            <v>42457</v>
          </cell>
          <cell r="M1058">
            <v>9760.2552941176491</v>
          </cell>
        </row>
        <row r="1059">
          <cell r="A1059">
            <v>42458</v>
          </cell>
          <cell r="M1059">
            <v>8720.7135714285705</v>
          </cell>
        </row>
        <row r="1060">
          <cell r="A1060">
            <v>42459</v>
          </cell>
          <cell r="M1060">
            <v>9053.317857142858</v>
          </cell>
        </row>
        <row r="1061">
          <cell r="A1061">
            <v>42460</v>
          </cell>
          <cell r="M1061">
            <v>8600.51</v>
          </cell>
        </row>
        <row r="1062">
          <cell r="A1062">
            <v>42461</v>
          </cell>
          <cell r="M1062">
            <v>8008.1431250000005</v>
          </cell>
        </row>
        <row r="1063">
          <cell r="A1063">
            <v>42464</v>
          </cell>
          <cell r="M1063">
            <v>8498.5287499999995</v>
          </cell>
        </row>
        <row r="1064">
          <cell r="A1064">
            <v>42465</v>
          </cell>
          <cell r="M1064">
            <v>8387.5442857142862</v>
          </cell>
        </row>
        <row r="1065">
          <cell r="A1065">
            <v>42466</v>
          </cell>
          <cell r="M1065">
            <v>9106.6805000000004</v>
          </cell>
        </row>
        <row r="1066">
          <cell r="A1066">
            <v>42467</v>
          </cell>
          <cell r="M1066">
            <v>8440.1387500000001</v>
          </cell>
        </row>
        <row r="1067">
          <cell r="A1067">
            <v>42468</v>
          </cell>
          <cell r="M1067">
            <v>8573.2822222222239</v>
          </cell>
        </row>
        <row r="1068">
          <cell r="A1068">
            <v>42471</v>
          </cell>
          <cell r="M1068">
            <v>7895.5005882352943</v>
          </cell>
        </row>
        <row r="1069">
          <cell r="A1069">
            <v>42472</v>
          </cell>
          <cell r="M1069">
            <v>8806.6559090909068</v>
          </cell>
        </row>
        <row r="1070">
          <cell r="A1070">
            <v>42473</v>
          </cell>
          <cell r="M1070">
            <v>7950.1029411764703</v>
          </cell>
        </row>
        <row r="1071">
          <cell r="A1071">
            <v>42474</v>
          </cell>
          <cell r="M1071">
            <v>8704.2249999999967</v>
          </cell>
        </row>
        <row r="1072">
          <cell r="A1072">
            <v>42475</v>
          </cell>
          <cell r="M1072">
            <v>8169.5526315789475</v>
          </cell>
        </row>
        <row r="1073">
          <cell r="A1073">
            <v>42478</v>
          </cell>
          <cell r="M1073">
            <v>8650.6262499999993</v>
          </cell>
        </row>
        <row r="1074">
          <cell r="A1074">
            <v>42479</v>
          </cell>
          <cell r="M1074">
            <v>8908.4128000000001</v>
          </cell>
        </row>
        <row r="1075">
          <cell r="A1075">
            <v>42480</v>
          </cell>
          <cell r="M1075">
            <v>8577.7843749999993</v>
          </cell>
        </row>
        <row r="1076">
          <cell r="A1076">
            <v>42481</v>
          </cell>
          <cell r="M1076">
            <v>9172.7415789473689</v>
          </cell>
        </row>
        <row r="1077">
          <cell r="A1077">
            <v>42482</v>
          </cell>
          <cell r="M1077">
            <v>8720.7340000000004</v>
          </cell>
        </row>
        <row r="1078">
          <cell r="A1078">
            <v>42485</v>
          </cell>
          <cell r="M1078">
            <v>8747.5850000000009</v>
          </cell>
        </row>
        <row r="1079">
          <cell r="A1079">
            <v>42486</v>
          </cell>
          <cell r="M1079">
            <v>9182.8591666666671</v>
          </cell>
        </row>
        <row r="1080">
          <cell r="A1080">
            <v>42487</v>
          </cell>
          <cell r="M1080">
            <v>9240.3209999999999</v>
          </cell>
        </row>
        <row r="1081">
          <cell r="A1081">
            <v>42488</v>
          </cell>
          <cell r="M1081">
            <v>8333.1331578947375</v>
          </cell>
        </row>
        <row r="1082">
          <cell r="A1082">
            <v>42489</v>
          </cell>
          <cell r="M1082">
            <v>9156.8736363636344</v>
          </cell>
        </row>
        <row r="1083">
          <cell r="A1083">
            <v>42492</v>
          </cell>
          <cell r="M1083">
            <v>8375.3221428571433</v>
          </cell>
        </row>
        <row r="1084">
          <cell r="A1084">
            <v>42493</v>
          </cell>
          <cell r="M1084">
            <v>9234.40705882353</v>
          </cell>
        </row>
        <row r="1085">
          <cell r="A1085">
            <v>42494</v>
          </cell>
          <cell r="M1085">
            <v>8913.8111764705882</v>
          </cell>
        </row>
        <row r="1086">
          <cell r="A1086">
            <v>42495</v>
          </cell>
          <cell r="M1086">
            <v>9153.4727777777789</v>
          </cell>
        </row>
        <row r="1087">
          <cell r="A1087">
            <v>42496</v>
          </cell>
          <cell r="M1087">
            <v>8892.2423529411753</v>
          </cell>
        </row>
        <row r="1088">
          <cell r="A1088">
            <v>42499</v>
          </cell>
          <cell r="M1088">
            <v>9023.3305000000018</v>
          </cell>
        </row>
        <row r="1089">
          <cell r="A1089">
            <v>42500</v>
          </cell>
          <cell r="M1089">
            <v>8461.5866666666661</v>
          </cell>
        </row>
        <row r="1090">
          <cell r="A1090">
            <v>42501</v>
          </cell>
          <cell r="M1090">
            <v>8229.9021428571414</v>
          </cell>
        </row>
        <row r="1091">
          <cell r="A1091">
            <v>42502</v>
          </cell>
          <cell r="M1091">
            <v>8887.550714285715</v>
          </cell>
        </row>
        <row r="1092">
          <cell r="A1092">
            <v>42503</v>
          </cell>
          <cell r="M1092">
            <v>8786.1335294117653</v>
          </cell>
        </row>
        <row r="1093">
          <cell r="A1093">
            <v>42506</v>
          </cell>
          <cell r="M1093">
            <v>9925.4528571428546</v>
          </cell>
        </row>
        <row r="1094">
          <cell r="A1094">
            <v>42507</v>
          </cell>
          <cell r="M1094">
            <v>11149.863913043479</v>
          </cell>
        </row>
        <row r="1095">
          <cell r="A1095">
            <v>42508</v>
          </cell>
          <cell r="M1095">
            <v>11335.153750000003</v>
          </cell>
        </row>
        <row r="1096">
          <cell r="A1096">
            <v>42509</v>
          </cell>
          <cell r="M1096">
            <v>12832.023125000002</v>
          </cell>
        </row>
        <row r="1097">
          <cell r="A1097">
            <v>42510</v>
          </cell>
          <cell r="M1097">
            <v>12553.536666666669</v>
          </cell>
        </row>
        <row r="1098">
          <cell r="A1098">
            <v>42513</v>
          </cell>
          <cell r="M1098">
            <v>13142.822631578947</v>
          </cell>
        </row>
        <row r="1099">
          <cell r="A1099">
            <v>42514</v>
          </cell>
          <cell r="M1099">
            <v>13160.455652173918</v>
          </cell>
        </row>
        <row r="1100">
          <cell r="A1100">
            <v>42515</v>
          </cell>
          <cell r="M1100">
            <v>13307.286315789474</v>
          </cell>
        </row>
        <row r="1101">
          <cell r="A1101">
            <v>42516</v>
          </cell>
          <cell r="M1101">
            <v>12752.621764705884</v>
          </cell>
        </row>
        <row r="1102">
          <cell r="A1102">
            <v>42517</v>
          </cell>
          <cell r="M1102">
            <v>12770.828800000001</v>
          </cell>
        </row>
        <row r="1103">
          <cell r="A1103">
            <v>42520</v>
          </cell>
          <cell r="M1103">
            <v>12582.234444444444</v>
          </cell>
        </row>
        <row r="1104">
          <cell r="A1104">
            <v>42521</v>
          </cell>
          <cell r="M1104">
            <v>12682.959166666666</v>
          </cell>
        </row>
        <row r="1105">
          <cell r="A1105">
            <v>42522</v>
          </cell>
          <cell r="M1105">
            <v>12696.96</v>
          </cell>
        </row>
        <row r="1106">
          <cell r="A1106">
            <v>42523</v>
          </cell>
          <cell r="M1106">
            <v>12868.898888888891</v>
          </cell>
        </row>
        <row r="1107">
          <cell r="A1107">
            <v>42524</v>
          </cell>
          <cell r="M1107">
            <v>12471.907857142856</v>
          </cell>
        </row>
        <row r="1108">
          <cell r="A1108">
            <v>42527</v>
          </cell>
          <cell r="M1108">
            <v>13092.762222222222</v>
          </cell>
        </row>
        <row r="1109">
          <cell r="A1109">
            <v>42528</v>
          </cell>
          <cell r="M1109">
            <v>12872.757368421053</v>
          </cell>
        </row>
        <row r="1110">
          <cell r="A1110">
            <v>42529</v>
          </cell>
          <cell r="M1110">
            <v>12718.774736842106</v>
          </cell>
        </row>
        <row r="1111">
          <cell r="A1111">
            <v>42530</v>
          </cell>
          <cell r="M1111">
            <v>13251.71380952381</v>
          </cell>
        </row>
        <row r="1112">
          <cell r="A1112">
            <v>42531</v>
          </cell>
          <cell r="M1112">
            <v>12980.956000000002</v>
          </cell>
        </row>
        <row r="1113">
          <cell r="A1113">
            <v>42534</v>
          </cell>
          <cell r="M1113">
            <v>12295.758823529415</v>
          </cell>
        </row>
        <row r="1114">
          <cell r="A1114">
            <v>42535</v>
          </cell>
          <cell r="M1114">
            <v>13032.257142857141</v>
          </cell>
        </row>
        <row r="1115">
          <cell r="A1115">
            <v>42536</v>
          </cell>
          <cell r="M1115">
            <v>11828.070555555554</v>
          </cell>
        </row>
        <row r="1116">
          <cell r="A1116">
            <v>42537</v>
          </cell>
          <cell r="M1116">
            <v>12048.889545454544</v>
          </cell>
        </row>
        <row r="1117">
          <cell r="A1117">
            <v>42538</v>
          </cell>
          <cell r="M1117">
            <v>11762.371999999999</v>
          </cell>
        </row>
        <row r="1118">
          <cell r="A1118">
            <v>42541</v>
          </cell>
          <cell r="M1118">
            <v>11962.815555555551</v>
          </cell>
        </row>
        <row r="1119">
          <cell r="A1119">
            <v>42542</v>
          </cell>
          <cell r="M1119">
            <v>11839.23</v>
          </cell>
        </row>
        <row r="1120">
          <cell r="A1120">
            <v>42543</v>
          </cell>
          <cell r="M1120">
            <v>11507.037999999999</v>
          </cell>
        </row>
        <row r="1121">
          <cell r="A1121">
            <v>42544</v>
          </cell>
          <cell r="M1121">
            <v>11894.513684210526</v>
          </cell>
        </row>
        <row r="1122">
          <cell r="A1122">
            <v>42545</v>
          </cell>
          <cell r="M1122">
            <v>12657.863888888889</v>
          </cell>
        </row>
        <row r="1123">
          <cell r="A1123">
            <v>42549</v>
          </cell>
          <cell r="M1123">
            <v>13269.22</v>
          </cell>
        </row>
        <row r="1124">
          <cell r="A1124">
            <v>42550</v>
          </cell>
          <cell r="M1124">
            <v>11305.195714285714</v>
          </cell>
        </row>
        <row r="1125">
          <cell r="A1125">
            <v>42551</v>
          </cell>
          <cell r="M1125">
            <v>11408.442777777775</v>
          </cell>
        </row>
        <row r="1126">
          <cell r="A1126">
            <v>42552</v>
          </cell>
          <cell r="M1126">
            <v>12603.914736842104</v>
          </cell>
        </row>
        <row r="1127">
          <cell r="A1127">
            <v>42555</v>
          </cell>
          <cell r="M1127">
            <v>11629.161249999999</v>
          </cell>
        </row>
        <row r="1128">
          <cell r="A1128">
            <v>42556</v>
          </cell>
          <cell r="M1128">
            <v>11384.399473684209</v>
          </cell>
        </row>
        <row r="1129">
          <cell r="A1129">
            <v>42557</v>
          </cell>
          <cell r="M1129">
            <v>11955.32117647059</v>
          </cell>
        </row>
        <row r="1130">
          <cell r="A1130">
            <v>42558</v>
          </cell>
          <cell r="M1130">
            <v>11599.922941176472</v>
          </cell>
        </row>
        <row r="1131">
          <cell r="A1131">
            <v>42559</v>
          </cell>
          <cell r="M1131">
            <v>11508.85294117647</v>
          </cell>
        </row>
        <row r="1132">
          <cell r="A1132">
            <v>42562</v>
          </cell>
          <cell r="M1132">
            <v>12326.644705882352</v>
          </cell>
        </row>
        <row r="1133">
          <cell r="A1133">
            <v>42563</v>
          </cell>
          <cell r="M1133">
            <v>11441.592777777776</v>
          </cell>
        </row>
        <row r="1134">
          <cell r="A1134">
            <v>42564</v>
          </cell>
          <cell r="M1134">
            <v>11187.738666666666</v>
          </cell>
        </row>
        <row r="1135">
          <cell r="A1135">
            <v>42565</v>
          </cell>
          <cell r="M1135">
            <v>12522.747500000001</v>
          </cell>
        </row>
        <row r="1136">
          <cell r="A1136">
            <v>42566</v>
          </cell>
          <cell r="M1136">
            <v>12211.282941176471</v>
          </cell>
        </row>
        <row r="1137">
          <cell r="A1137">
            <v>42569</v>
          </cell>
          <cell r="M1137">
            <v>11745.666666666666</v>
          </cell>
        </row>
        <row r="1138">
          <cell r="A1138">
            <v>42570</v>
          </cell>
          <cell r="M1138">
            <v>12815.539444444445</v>
          </cell>
        </row>
        <row r="1139">
          <cell r="A1139">
            <v>42571</v>
          </cell>
          <cell r="M1139">
            <v>13016.917142857141</v>
          </cell>
        </row>
        <row r="1140">
          <cell r="A1140">
            <v>42572</v>
          </cell>
          <cell r="M1140">
            <v>12612.756470588234</v>
          </cell>
        </row>
        <row r="1141">
          <cell r="A1141">
            <v>42573</v>
          </cell>
          <cell r="M1141">
            <v>11732.395384615384</v>
          </cell>
        </row>
        <row r="1142">
          <cell r="A1142">
            <v>42576</v>
          </cell>
          <cell r="M1142">
            <v>12719.812857142857</v>
          </cell>
        </row>
        <row r="1143">
          <cell r="A1143">
            <v>42577</v>
          </cell>
          <cell r="M1143">
            <v>12259.151875000001</v>
          </cell>
        </row>
        <row r="1144">
          <cell r="A1144">
            <v>42578</v>
          </cell>
          <cell r="M1144">
            <v>12664.446923076923</v>
          </cell>
        </row>
        <row r="1145">
          <cell r="A1145">
            <v>42579</v>
          </cell>
          <cell r="M1145">
            <v>13954.436842105262</v>
          </cell>
        </row>
        <row r="1146">
          <cell r="A1146">
            <v>42580</v>
          </cell>
          <cell r="M1146">
            <v>12277.783157894737</v>
          </cell>
        </row>
      </sheetData>
      <sheetData sheetId="6" refreshError="1"/>
      <sheetData sheetId="7" refreshError="1"/>
      <sheetData sheetId="8" refreshError="1"/>
      <sheetData sheetId="9" refreshError="1"/>
      <sheetData sheetId="10"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odepa.gob.cl/Users/acanales/AppData/Local/Microsoft/Window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J42"/>
  <sheetViews>
    <sheetView tabSelected="1" zoomScale="80" zoomScaleNormal="80" zoomScalePageLayoutView="90" workbookViewId="0"/>
  </sheetViews>
  <sheetFormatPr baseColWidth="10" defaultColWidth="10.81640625" defaultRowHeight="14.5"/>
  <cols>
    <col min="1" max="9" width="10.81640625" style="84" customWidth="1"/>
    <col min="10" max="16" width="10.81640625" style="84"/>
    <col min="17" max="17" width="10.81640625" style="84" customWidth="1"/>
    <col min="18" max="26" width="10.81640625" style="84"/>
    <col min="27" max="27" width="10.81640625" style="84" customWidth="1"/>
    <col min="28" max="16384" width="10.81640625" style="84"/>
  </cols>
  <sheetData>
    <row r="1" spans="1:10">
      <c r="A1" s="87"/>
    </row>
    <row r="13" spans="1:10" ht="25">
      <c r="F13" s="88"/>
      <c r="G13" s="88"/>
      <c r="H13" s="89"/>
      <c r="I13" s="89"/>
      <c r="J13" s="89"/>
    </row>
    <row r="14" spans="1:10">
      <c r="E14" s="85"/>
      <c r="F14" s="85"/>
      <c r="G14" s="85"/>
    </row>
    <row r="15" spans="1:10" ht="15.5">
      <c r="E15" s="90"/>
      <c r="F15" s="91"/>
      <c r="G15" s="91"/>
      <c r="H15" s="92"/>
      <c r="I15" s="92"/>
      <c r="J15" s="92"/>
    </row>
    <row r="20" spans="4:4" ht="25">
      <c r="D20" s="88" t="s">
        <v>111</v>
      </c>
    </row>
    <row r="39" spans="4:6" ht="15.5">
      <c r="D39" s="308"/>
      <c r="E39" s="309"/>
      <c r="F39" s="309"/>
    </row>
    <row r="42" spans="4:6" ht="15.5">
      <c r="E42" s="182" t="s">
        <v>249</v>
      </c>
    </row>
  </sheetData>
  <mergeCells count="1">
    <mergeCell ref="D39:F39"/>
  </mergeCells>
  <pageMargins left="0.70866141732283472" right="0.70866141732283472" top="1.3130314960629921" bottom="0.74803149606299213" header="0.31496062992125984" footer="0.31496062992125984"/>
  <pageSetup paperSize="9" scale="80" orientation="portrait" r:id="rId1"/>
  <headerFooter differentFirst="1">
    <oddFooter>&amp;C&amp;P</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
  <dimension ref="B1:AE48"/>
  <sheetViews>
    <sheetView zoomScale="80" zoomScaleNormal="80" zoomScalePageLayoutView="60" workbookViewId="0"/>
  </sheetViews>
  <sheetFormatPr baseColWidth="10" defaultColWidth="10.81640625" defaultRowHeight="12.5"/>
  <cols>
    <col min="1" max="1" width="1.7265625" style="39" customWidth="1"/>
    <col min="2" max="2" width="12.1796875" style="39" customWidth="1"/>
    <col min="3" max="3" width="11.81640625" style="39" customWidth="1"/>
    <col min="4" max="4" width="13.7265625" style="39" customWidth="1"/>
    <col min="5" max="5" width="14.453125" style="39" customWidth="1"/>
    <col min="6" max="7" width="12" style="39" customWidth="1"/>
    <col min="8" max="8" width="12.7265625" style="39" customWidth="1"/>
    <col min="9" max="9" width="14" style="39" customWidth="1"/>
    <col min="10" max="10" width="13" style="39" customWidth="1"/>
    <col min="11" max="11" width="12" style="39" customWidth="1"/>
    <col min="12" max="12" width="13.81640625" style="39" customWidth="1"/>
    <col min="13" max="13" width="13.453125" style="39" customWidth="1"/>
    <col min="14" max="14" width="12.26953125" style="39" customWidth="1"/>
    <col min="15" max="15" width="12" style="39" customWidth="1"/>
    <col min="16" max="16" width="13" style="39" customWidth="1"/>
    <col min="17" max="17" width="13.7265625" style="39" customWidth="1"/>
    <col min="18" max="18" width="13" style="39" customWidth="1"/>
    <col min="19" max="19" width="2.1796875" style="39" customWidth="1"/>
    <col min="20" max="20" width="10.81640625" style="39"/>
    <col min="21" max="21" width="10.81640625" style="192" customWidth="1"/>
    <col min="22" max="22" width="10.81640625" style="220" hidden="1" customWidth="1"/>
    <col min="23" max="23" width="9.26953125" style="220" hidden="1" customWidth="1"/>
    <col min="24" max="24" width="13" style="220" hidden="1" customWidth="1"/>
    <col min="25" max="25" width="13.1796875" style="220" hidden="1" customWidth="1"/>
    <col min="26" max="26" width="7.1796875" style="220" hidden="1" customWidth="1"/>
    <col min="27" max="27" width="8.1796875" style="220" hidden="1" customWidth="1"/>
    <col min="28" max="28" width="9.26953125" style="220" hidden="1" customWidth="1"/>
    <col min="29" max="29" width="15.7265625" style="220" hidden="1" customWidth="1"/>
    <col min="30" max="30" width="13.1796875" style="220" hidden="1" customWidth="1"/>
    <col min="31" max="31" width="10.81640625" style="192"/>
    <col min="32" max="16384" width="10.81640625" style="39"/>
  </cols>
  <sheetData>
    <row r="1" spans="2:30" ht="8.25" customHeight="1"/>
    <row r="2" spans="2:30" ht="13">
      <c r="B2" s="330" t="s">
        <v>60</v>
      </c>
      <c r="C2" s="330"/>
      <c r="D2" s="330"/>
      <c r="E2" s="330"/>
      <c r="F2" s="330"/>
      <c r="G2" s="330"/>
      <c r="H2" s="330"/>
      <c r="I2" s="330"/>
      <c r="J2" s="330"/>
      <c r="K2" s="330"/>
      <c r="L2" s="330"/>
      <c r="M2" s="330"/>
      <c r="N2" s="330"/>
      <c r="O2" s="330"/>
      <c r="P2" s="330"/>
      <c r="Q2" s="330"/>
      <c r="R2" s="330"/>
      <c r="S2" s="217"/>
      <c r="T2" s="52" t="s">
        <v>153</v>
      </c>
    </row>
    <row r="3" spans="2:30" ht="13">
      <c r="B3" s="330" t="s">
        <v>149</v>
      </c>
      <c r="C3" s="330"/>
      <c r="D3" s="330"/>
      <c r="E3" s="330"/>
      <c r="F3" s="330"/>
      <c r="G3" s="330"/>
      <c r="H3" s="330"/>
      <c r="I3" s="330"/>
      <c r="J3" s="330"/>
      <c r="K3" s="330"/>
      <c r="L3" s="330"/>
      <c r="M3" s="330"/>
      <c r="N3" s="330"/>
      <c r="O3" s="330"/>
      <c r="P3" s="330"/>
      <c r="Q3" s="330"/>
      <c r="R3" s="330"/>
      <c r="S3" s="217"/>
    </row>
    <row r="4" spans="2:30" ht="13">
      <c r="B4" s="330" t="s">
        <v>109</v>
      </c>
      <c r="C4" s="330"/>
      <c r="D4" s="330"/>
      <c r="E4" s="330"/>
      <c r="F4" s="330"/>
      <c r="G4" s="330"/>
      <c r="H4" s="330"/>
      <c r="I4" s="330"/>
      <c r="J4" s="330"/>
      <c r="K4" s="330"/>
      <c r="L4" s="330"/>
      <c r="M4" s="330"/>
      <c r="N4" s="330"/>
      <c r="O4" s="330"/>
      <c r="P4" s="330"/>
      <c r="Q4" s="330"/>
      <c r="R4" s="330"/>
      <c r="S4" s="217"/>
    </row>
    <row r="5" spans="2:30" ht="13">
      <c r="C5" s="341" t="s">
        <v>240</v>
      </c>
      <c r="D5" s="341"/>
      <c r="E5" s="341"/>
      <c r="F5" s="341"/>
      <c r="G5" s="341"/>
      <c r="H5" s="341"/>
      <c r="I5" s="341"/>
      <c r="J5" s="341"/>
      <c r="K5" s="341" t="s">
        <v>241</v>
      </c>
      <c r="L5" s="341"/>
      <c r="M5" s="341"/>
      <c r="N5" s="341"/>
      <c r="O5" s="341"/>
      <c r="P5" s="341"/>
      <c r="Q5" s="341"/>
      <c r="R5" s="341"/>
      <c r="S5" s="229"/>
      <c r="T5" s="219"/>
    </row>
    <row r="6" spans="2:30" ht="13">
      <c r="B6" s="230" t="s">
        <v>140</v>
      </c>
      <c r="C6" s="231" t="s">
        <v>166</v>
      </c>
      <c r="D6" s="232" t="s">
        <v>23</v>
      </c>
      <c r="E6" s="232" t="s">
        <v>22</v>
      </c>
      <c r="F6" s="232" t="s">
        <v>139</v>
      </c>
      <c r="G6" s="232" t="s">
        <v>19</v>
      </c>
      <c r="H6" s="232" t="s">
        <v>18</v>
      </c>
      <c r="I6" s="232" t="s">
        <v>17</v>
      </c>
      <c r="J6" s="233" t="s">
        <v>15</v>
      </c>
      <c r="K6" s="231" t="s">
        <v>166</v>
      </c>
      <c r="L6" s="232" t="s">
        <v>23</v>
      </c>
      <c r="M6" s="232" t="s">
        <v>22</v>
      </c>
      <c r="N6" s="232" t="s">
        <v>139</v>
      </c>
      <c r="O6" s="232" t="s">
        <v>19</v>
      </c>
      <c r="P6" s="232" t="s">
        <v>18</v>
      </c>
      <c r="Q6" s="232" t="s">
        <v>17</v>
      </c>
      <c r="R6" s="233" t="s">
        <v>15</v>
      </c>
      <c r="S6" s="139"/>
      <c r="T6" s="219"/>
      <c r="W6" s="293" t="s">
        <v>166</v>
      </c>
      <c r="X6" s="293" t="s">
        <v>23</v>
      </c>
      <c r="Y6" s="293" t="s">
        <v>22</v>
      </c>
      <c r="Z6" s="293" t="s">
        <v>139</v>
      </c>
      <c r="AA6" s="293" t="s">
        <v>19</v>
      </c>
      <c r="AB6" s="293" t="s">
        <v>18</v>
      </c>
      <c r="AC6" s="293" t="s">
        <v>17</v>
      </c>
      <c r="AD6" s="293" t="s">
        <v>15</v>
      </c>
    </row>
    <row r="7" spans="2:30">
      <c r="B7" s="234">
        <v>42436</v>
      </c>
      <c r="C7" s="235">
        <v>1231</v>
      </c>
      <c r="D7" s="112">
        <v>1308</v>
      </c>
      <c r="E7" s="112">
        <v>1275</v>
      </c>
      <c r="F7" s="112">
        <v>1259</v>
      </c>
      <c r="G7" s="112">
        <v>1264</v>
      </c>
      <c r="H7" s="112">
        <v>1240</v>
      </c>
      <c r="I7" s="112">
        <v>1178</v>
      </c>
      <c r="J7" s="236">
        <v>1146</v>
      </c>
      <c r="K7" s="235">
        <v>513</v>
      </c>
      <c r="L7" s="112">
        <v>513</v>
      </c>
      <c r="M7" s="112">
        <v>313</v>
      </c>
      <c r="N7" s="112">
        <v>415</v>
      </c>
      <c r="O7" s="112">
        <v>438</v>
      </c>
      <c r="P7" s="112">
        <v>365</v>
      </c>
      <c r="Q7" s="112">
        <v>358</v>
      </c>
      <c r="R7" s="236">
        <v>350</v>
      </c>
      <c r="S7" s="140"/>
      <c r="T7" s="219"/>
      <c r="W7" s="288">
        <f>+IF(K7="","",((C7-K7)/K7))</f>
        <v>1.3996101364522417</v>
      </c>
      <c r="X7" s="288">
        <f t="shared" ref="X7:AD22" si="0">+IF(L7="","",((D7-L7)/L7))</f>
        <v>1.5497076023391814</v>
      </c>
      <c r="Y7" s="288">
        <f t="shared" si="0"/>
        <v>3.0734824281150162</v>
      </c>
      <c r="Z7" s="288">
        <f t="shared" si="0"/>
        <v>2.0337349397590363</v>
      </c>
      <c r="AA7" s="288">
        <f t="shared" si="0"/>
        <v>1.8858447488584476</v>
      </c>
      <c r="AB7" s="288">
        <f t="shared" si="0"/>
        <v>2.3972602739726026</v>
      </c>
      <c r="AC7" s="288">
        <f t="shared" si="0"/>
        <v>2.2905027932960893</v>
      </c>
      <c r="AD7" s="288">
        <f t="shared" si="0"/>
        <v>2.2742857142857145</v>
      </c>
    </row>
    <row r="8" spans="2:30">
      <c r="B8" s="234">
        <v>42443</v>
      </c>
      <c r="C8" s="235">
        <v>823</v>
      </c>
      <c r="D8" s="112">
        <v>1329</v>
      </c>
      <c r="E8" s="112">
        <v>932</v>
      </c>
      <c r="F8" s="112">
        <v>1088</v>
      </c>
      <c r="G8" s="112">
        <v>1007</v>
      </c>
      <c r="H8" s="112">
        <v>901</v>
      </c>
      <c r="I8" s="112">
        <v>1120</v>
      </c>
      <c r="J8" s="236">
        <v>856</v>
      </c>
      <c r="K8" s="235">
        <v>533</v>
      </c>
      <c r="L8" s="112">
        <v>499</v>
      </c>
      <c r="M8" s="112">
        <v>344</v>
      </c>
      <c r="N8" s="112">
        <v>437</v>
      </c>
      <c r="O8" s="112">
        <v>436</v>
      </c>
      <c r="P8" s="112">
        <v>368</v>
      </c>
      <c r="Q8" s="112">
        <v>356</v>
      </c>
      <c r="R8" s="236">
        <v>350</v>
      </c>
      <c r="S8" s="140"/>
      <c r="T8" s="219"/>
      <c r="W8" s="288">
        <f t="shared" ref="W8:W27" si="1">+IF(K8="","",((C8-K8)/K8))</f>
        <v>0.54409005628517826</v>
      </c>
      <c r="X8" s="288">
        <f t="shared" si="0"/>
        <v>1.6633266533066133</v>
      </c>
      <c r="Y8" s="288">
        <f t="shared" si="0"/>
        <v>1.7093023255813953</v>
      </c>
      <c r="Z8" s="288">
        <f t="shared" si="0"/>
        <v>1.4897025171624714</v>
      </c>
      <c r="AA8" s="288">
        <f t="shared" si="0"/>
        <v>1.3096330275229358</v>
      </c>
      <c r="AB8" s="288">
        <f t="shared" si="0"/>
        <v>1.4483695652173914</v>
      </c>
      <c r="AC8" s="288">
        <f t="shared" si="0"/>
        <v>2.1460674157303372</v>
      </c>
      <c r="AD8" s="288">
        <f t="shared" si="0"/>
        <v>1.4457142857142857</v>
      </c>
    </row>
    <row r="9" spans="2:30">
      <c r="B9" s="234">
        <v>42450</v>
      </c>
      <c r="C9" s="235">
        <v>1093</v>
      </c>
      <c r="D9" s="112">
        <v>1327</v>
      </c>
      <c r="E9" s="112">
        <v>1116</v>
      </c>
      <c r="F9" s="112">
        <v>1223</v>
      </c>
      <c r="G9" s="112">
        <v>1204</v>
      </c>
      <c r="H9" s="112">
        <v>1096</v>
      </c>
      <c r="I9" s="112">
        <v>1186</v>
      </c>
      <c r="J9" s="236">
        <v>1156</v>
      </c>
      <c r="K9" s="235">
        <v>488</v>
      </c>
      <c r="L9" s="112">
        <v>468</v>
      </c>
      <c r="M9" s="112">
        <v>338</v>
      </c>
      <c r="N9" s="112">
        <v>430</v>
      </c>
      <c r="O9" s="112">
        <v>429</v>
      </c>
      <c r="P9" s="112">
        <v>372</v>
      </c>
      <c r="Q9" s="112">
        <v>310</v>
      </c>
      <c r="R9" s="236">
        <v>350</v>
      </c>
      <c r="S9" s="140"/>
      <c r="T9" s="219"/>
      <c r="W9" s="288">
        <f t="shared" si="1"/>
        <v>1.2397540983606556</v>
      </c>
      <c r="X9" s="288">
        <f t="shared" si="0"/>
        <v>1.8354700854700854</v>
      </c>
      <c r="Y9" s="288">
        <f t="shared" si="0"/>
        <v>2.3017751479289941</v>
      </c>
      <c r="Z9" s="288">
        <f t="shared" si="0"/>
        <v>1.844186046511628</v>
      </c>
      <c r="AA9" s="288">
        <f t="shared" si="0"/>
        <v>1.8065268065268065</v>
      </c>
      <c r="AB9" s="288">
        <f t="shared" si="0"/>
        <v>1.946236559139785</v>
      </c>
      <c r="AC9" s="288">
        <f t="shared" si="0"/>
        <v>2.8258064516129031</v>
      </c>
      <c r="AD9" s="288">
        <f t="shared" si="0"/>
        <v>2.3028571428571429</v>
      </c>
    </row>
    <row r="10" spans="2:30">
      <c r="B10" s="234">
        <v>42457</v>
      </c>
      <c r="C10" s="235">
        <v>1095</v>
      </c>
      <c r="D10" s="112">
        <v>1302</v>
      </c>
      <c r="E10" s="112">
        <v>1120</v>
      </c>
      <c r="F10" s="112">
        <v>1211</v>
      </c>
      <c r="G10" s="112">
        <v>1108</v>
      </c>
      <c r="H10" s="112">
        <v>1034</v>
      </c>
      <c r="I10" s="112">
        <v>1131</v>
      </c>
      <c r="J10" s="236">
        <v>947</v>
      </c>
      <c r="K10" s="235">
        <v>500</v>
      </c>
      <c r="L10" s="112">
        <v>452</v>
      </c>
      <c r="M10" s="112">
        <v>375</v>
      </c>
      <c r="N10" s="112">
        <v>450</v>
      </c>
      <c r="O10" s="112">
        <v>438</v>
      </c>
      <c r="P10" s="112">
        <v>359</v>
      </c>
      <c r="Q10" s="112">
        <v>367</v>
      </c>
      <c r="R10" s="236">
        <v>375</v>
      </c>
      <c r="S10" s="140"/>
      <c r="T10" s="219"/>
      <c r="W10" s="288">
        <f t="shared" si="1"/>
        <v>1.19</v>
      </c>
      <c r="X10" s="288">
        <f t="shared" si="0"/>
        <v>1.8805309734513274</v>
      </c>
      <c r="Y10" s="288">
        <f t="shared" si="0"/>
        <v>1.9866666666666666</v>
      </c>
      <c r="Z10" s="288">
        <f t="shared" si="0"/>
        <v>1.691111111111111</v>
      </c>
      <c r="AA10" s="288">
        <f t="shared" si="0"/>
        <v>1.5296803652968036</v>
      </c>
      <c r="AB10" s="288">
        <f t="shared" si="0"/>
        <v>1.8802228412256268</v>
      </c>
      <c r="AC10" s="288">
        <f t="shared" si="0"/>
        <v>2.0817438692098094</v>
      </c>
      <c r="AD10" s="288">
        <f t="shared" si="0"/>
        <v>1.5253333333333334</v>
      </c>
    </row>
    <row r="11" spans="2:30">
      <c r="B11" s="234">
        <v>42464</v>
      </c>
      <c r="C11" s="235">
        <v>1078</v>
      </c>
      <c r="D11" s="112">
        <v>1075</v>
      </c>
      <c r="E11" s="112">
        <v>1108</v>
      </c>
      <c r="F11" s="112">
        <v>1108</v>
      </c>
      <c r="G11" s="112">
        <v>1045.5</v>
      </c>
      <c r="H11" s="112">
        <v>1102.5</v>
      </c>
      <c r="I11" s="112">
        <v>1064</v>
      </c>
      <c r="J11" s="236">
        <v>1020</v>
      </c>
      <c r="K11" s="235">
        <v>488</v>
      </c>
      <c r="L11" s="112">
        <v>479</v>
      </c>
      <c r="M11" s="112">
        <v>366</v>
      </c>
      <c r="N11" s="112">
        <v>366</v>
      </c>
      <c r="O11" s="112">
        <v>447</v>
      </c>
      <c r="P11" s="112">
        <v>337</v>
      </c>
      <c r="Q11" s="112">
        <v>338</v>
      </c>
      <c r="R11" s="236">
        <v>350</v>
      </c>
      <c r="S11" s="140"/>
      <c r="T11" s="219"/>
      <c r="W11" s="288">
        <f t="shared" si="1"/>
        <v>1.209016393442623</v>
      </c>
      <c r="X11" s="288">
        <f t="shared" si="0"/>
        <v>1.244258872651357</v>
      </c>
      <c r="Y11" s="288">
        <f t="shared" si="0"/>
        <v>2.0273224043715845</v>
      </c>
      <c r="Z11" s="288">
        <f t="shared" si="0"/>
        <v>2.0273224043715845</v>
      </c>
      <c r="AA11" s="288">
        <f t="shared" si="0"/>
        <v>1.3389261744966443</v>
      </c>
      <c r="AB11" s="288">
        <f t="shared" si="0"/>
        <v>2.271513353115727</v>
      </c>
      <c r="AC11" s="288">
        <f t="shared" si="0"/>
        <v>2.1479289940828403</v>
      </c>
      <c r="AD11" s="288">
        <f t="shared" si="0"/>
        <v>1.9142857142857144</v>
      </c>
    </row>
    <row r="12" spans="2:30">
      <c r="B12" s="234">
        <v>42471</v>
      </c>
      <c r="C12" s="235">
        <v>728</v>
      </c>
      <c r="D12" s="112">
        <v>1114</v>
      </c>
      <c r="E12" s="112">
        <v>877</v>
      </c>
      <c r="F12" s="112">
        <v>877</v>
      </c>
      <c r="G12" s="112">
        <v>985</v>
      </c>
      <c r="H12" s="112">
        <v>1097</v>
      </c>
      <c r="I12" s="112">
        <v>1024</v>
      </c>
      <c r="J12" s="236">
        <v>1047</v>
      </c>
      <c r="K12" s="235">
        <v>482</v>
      </c>
      <c r="L12" s="112">
        <v>472</v>
      </c>
      <c r="M12" s="112">
        <v>375</v>
      </c>
      <c r="N12" s="112">
        <v>375</v>
      </c>
      <c r="O12" s="112">
        <v>444</v>
      </c>
      <c r="P12" s="112">
        <v>328</v>
      </c>
      <c r="Q12" s="112">
        <v>354</v>
      </c>
      <c r="R12" s="236">
        <v>325</v>
      </c>
      <c r="S12" s="140"/>
      <c r="T12" s="219"/>
      <c r="W12" s="288">
        <f t="shared" si="1"/>
        <v>0.51037344398340245</v>
      </c>
      <c r="X12" s="288">
        <f t="shared" si="0"/>
        <v>1.3601694915254237</v>
      </c>
      <c r="Y12" s="288">
        <f t="shared" si="0"/>
        <v>1.3386666666666667</v>
      </c>
      <c r="Z12" s="288">
        <f t="shared" si="0"/>
        <v>1.3386666666666667</v>
      </c>
      <c r="AA12" s="288">
        <f t="shared" si="0"/>
        <v>1.2184684684684686</v>
      </c>
      <c r="AB12" s="288">
        <f t="shared" si="0"/>
        <v>2.3445121951219514</v>
      </c>
      <c r="AC12" s="288">
        <f t="shared" si="0"/>
        <v>1.8926553672316384</v>
      </c>
      <c r="AD12" s="288">
        <f t="shared" si="0"/>
        <v>2.2215384615384615</v>
      </c>
    </row>
    <row r="13" spans="2:30">
      <c r="B13" s="234">
        <v>42478</v>
      </c>
      <c r="C13" s="235">
        <v>1027</v>
      </c>
      <c r="D13" s="112">
        <v>1175</v>
      </c>
      <c r="E13" s="112">
        <v>1049</v>
      </c>
      <c r="F13" s="112">
        <v>1049</v>
      </c>
      <c r="G13" s="112">
        <v>1075</v>
      </c>
      <c r="H13" s="112">
        <v>1039</v>
      </c>
      <c r="I13" s="112">
        <v>1016</v>
      </c>
      <c r="J13" s="236">
        <v>973</v>
      </c>
      <c r="K13" s="235">
        <v>513</v>
      </c>
      <c r="L13" s="112">
        <v>463</v>
      </c>
      <c r="M13" s="112">
        <v>373</v>
      </c>
      <c r="N13" s="112">
        <v>373</v>
      </c>
      <c r="O13" s="112">
        <v>461</v>
      </c>
      <c r="P13" s="112">
        <v>326</v>
      </c>
      <c r="Q13" s="112">
        <v>363</v>
      </c>
      <c r="R13" s="236">
        <v>338</v>
      </c>
      <c r="S13" s="140"/>
      <c r="T13" s="219"/>
      <c r="W13" s="288">
        <f t="shared" si="1"/>
        <v>1.0019493177387915</v>
      </c>
      <c r="X13" s="288">
        <f t="shared" si="0"/>
        <v>1.5377969762419006</v>
      </c>
      <c r="Y13" s="288">
        <f t="shared" si="0"/>
        <v>1.8123324396782843</v>
      </c>
      <c r="Z13" s="288">
        <f t="shared" si="0"/>
        <v>1.8123324396782843</v>
      </c>
      <c r="AA13" s="288">
        <f t="shared" si="0"/>
        <v>1.331887201735358</v>
      </c>
      <c r="AB13" s="288">
        <f t="shared" si="0"/>
        <v>2.1871165644171779</v>
      </c>
      <c r="AC13" s="288">
        <f t="shared" si="0"/>
        <v>1.7988980716253444</v>
      </c>
      <c r="AD13" s="288">
        <f t="shared" si="0"/>
        <v>1.8786982248520709</v>
      </c>
    </row>
    <row r="14" spans="2:30">
      <c r="B14" s="234">
        <v>42485</v>
      </c>
      <c r="C14" s="235">
        <v>1035</v>
      </c>
      <c r="D14" s="112">
        <v>1100</v>
      </c>
      <c r="E14" s="112">
        <v>1088</v>
      </c>
      <c r="F14" s="112">
        <v>1088</v>
      </c>
      <c r="G14" s="112">
        <v>1015</v>
      </c>
      <c r="H14" s="112">
        <v>1000</v>
      </c>
      <c r="I14" s="112">
        <v>1039</v>
      </c>
      <c r="J14" s="236">
        <v>948</v>
      </c>
      <c r="K14" s="235">
        <v>493</v>
      </c>
      <c r="L14" s="112">
        <v>489</v>
      </c>
      <c r="M14" s="112">
        <v>361</v>
      </c>
      <c r="N14" s="112">
        <v>361</v>
      </c>
      <c r="O14" s="112">
        <v>438</v>
      </c>
      <c r="P14" s="112">
        <v>335</v>
      </c>
      <c r="Q14" s="112">
        <v>316</v>
      </c>
      <c r="R14" s="236">
        <v>375</v>
      </c>
      <c r="S14" s="140"/>
      <c r="T14" s="219"/>
      <c r="W14" s="288">
        <f t="shared" si="1"/>
        <v>1.0993914807302232</v>
      </c>
      <c r="X14" s="288">
        <f t="shared" si="0"/>
        <v>1.2494887525562373</v>
      </c>
      <c r="Y14" s="288">
        <f t="shared" si="0"/>
        <v>2.0138504155124655</v>
      </c>
      <c r="Z14" s="288">
        <f t="shared" si="0"/>
        <v>2.0138504155124655</v>
      </c>
      <c r="AA14" s="288">
        <f t="shared" si="0"/>
        <v>1.317351598173516</v>
      </c>
      <c r="AB14" s="288">
        <f t="shared" si="0"/>
        <v>1.9850746268656716</v>
      </c>
      <c r="AC14" s="288">
        <f t="shared" si="0"/>
        <v>2.287974683544304</v>
      </c>
      <c r="AD14" s="288">
        <f t="shared" si="0"/>
        <v>1.528</v>
      </c>
    </row>
    <row r="15" spans="2:30">
      <c r="B15" s="234">
        <v>42492</v>
      </c>
      <c r="C15" s="235">
        <v>1023</v>
      </c>
      <c r="D15" s="112">
        <v>1068</v>
      </c>
      <c r="E15" s="112">
        <v>1094</v>
      </c>
      <c r="F15" s="112">
        <v>1094</v>
      </c>
      <c r="G15" s="112">
        <v>968</v>
      </c>
      <c r="H15" s="112">
        <v>983</v>
      </c>
      <c r="I15" s="112">
        <v>1013</v>
      </c>
      <c r="J15" s="236">
        <v>1033</v>
      </c>
      <c r="K15" s="235">
        <v>483</v>
      </c>
      <c r="L15" s="112">
        <v>471</v>
      </c>
      <c r="M15" s="112">
        <v>349</v>
      </c>
      <c r="N15" s="112">
        <v>349</v>
      </c>
      <c r="O15" s="112">
        <v>433</v>
      </c>
      <c r="P15" s="112">
        <v>288</v>
      </c>
      <c r="Q15" s="112">
        <v>294</v>
      </c>
      <c r="R15" s="236">
        <v>325</v>
      </c>
      <c r="S15" s="140"/>
      <c r="T15" s="219"/>
      <c r="W15" s="288">
        <f t="shared" si="1"/>
        <v>1.1180124223602483</v>
      </c>
      <c r="X15" s="288">
        <f t="shared" si="0"/>
        <v>1.2675159235668789</v>
      </c>
      <c r="Y15" s="288">
        <f t="shared" si="0"/>
        <v>2.1346704871060171</v>
      </c>
      <c r="Z15" s="288">
        <f t="shared" si="0"/>
        <v>2.1346704871060171</v>
      </c>
      <c r="AA15" s="288">
        <f t="shared" si="0"/>
        <v>1.2355658198614319</v>
      </c>
      <c r="AB15" s="288">
        <f t="shared" si="0"/>
        <v>2.4131944444444446</v>
      </c>
      <c r="AC15" s="288">
        <f t="shared" si="0"/>
        <v>2.4455782312925169</v>
      </c>
      <c r="AD15" s="288">
        <f t="shared" si="0"/>
        <v>2.1784615384615384</v>
      </c>
    </row>
    <row r="16" spans="2:30">
      <c r="B16" s="234">
        <v>42499</v>
      </c>
      <c r="C16" s="235">
        <v>1064</v>
      </c>
      <c r="D16" s="112">
        <v>1054</v>
      </c>
      <c r="E16" s="112">
        <v>1094</v>
      </c>
      <c r="F16" s="112">
        <v>1094</v>
      </c>
      <c r="G16" s="112">
        <v>971</v>
      </c>
      <c r="H16" s="112">
        <v>1029</v>
      </c>
      <c r="I16" s="112">
        <v>1059</v>
      </c>
      <c r="J16" s="236">
        <v>1031</v>
      </c>
      <c r="K16" s="235">
        <v>483</v>
      </c>
      <c r="L16" s="112">
        <v>451</v>
      </c>
      <c r="M16" s="112">
        <v>338</v>
      </c>
      <c r="N16" s="112">
        <v>338</v>
      </c>
      <c r="O16" s="112">
        <v>438</v>
      </c>
      <c r="P16" s="112">
        <v>310</v>
      </c>
      <c r="Q16" s="112">
        <v>346</v>
      </c>
      <c r="R16" s="236">
        <v>300</v>
      </c>
      <c r="S16" s="140"/>
      <c r="T16" s="219"/>
      <c r="W16" s="288">
        <f t="shared" si="1"/>
        <v>1.2028985507246377</v>
      </c>
      <c r="X16" s="288">
        <f t="shared" si="0"/>
        <v>1.3370288248337028</v>
      </c>
      <c r="Y16" s="288">
        <f t="shared" si="0"/>
        <v>2.2366863905325443</v>
      </c>
      <c r="Z16" s="288">
        <f t="shared" si="0"/>
        <v>2.2366863905325443</v>
      </c>
      <c r="AA16" s="288">
        <f t="shared" si="0"/>
        <v>1.2168949771689497</v>
      </c>
      <c r="AB16" s="288">
        <f t="shared" si="0"/>
        <v>2.3193548387096774</v>
      </c>
      <c r="AC16" s="288">
        <f t="shared" si="0"/>
        <v>2.0606936416184971</v>
      </c>
      <c r="AD16" s="288">
        <f t="shared" si="0"/>
        <v>2.4366666666666665</v>
      </c>
    </row>
    <row r="17" spans="2:30">
      <c r="B17" s="234">
        <v>42506</v>
      </c>
      <c r="C17" s="235">
        <v>940</v>
      </c>
      <c r="D17" s="112">
        <v>1163</v>
      </c>
      <c r="E17" s="112">
        <v>1052</v>
      </c>
      <c r="F17" s="112">
        <v>1065</v>
      </c>
      <c r="G17" s="112">
        <v>941</v>
      </c>
      <c r="H17" s="112">
        <v>909</v>
      </c>
      <c r="I17" s="112">
        <v>1005</v>
      </c>
      <c r="J17" s="236">
        <v>873</v>
      </c>
      <c r="K17" s="235">
        <v>550</v>
      </c>
      <c r="L17" s="112">
        <v>547</v>
      </c>
      <c r="M17" s="112">
        <v>390</v>
      </c>
      <c r="N17" s="112">
        <v>473</v>
      </c>
      <c r="O17" s="112">
        <v>530</v>
      </c>
      <c r="P17" s="112">
        <v>364</v>
      </c>
      <c r="Q17" s="112">
        <v>329</v>
      </c>
      <c r="R17" s="236">
        <v>350</v>
      </c>
      <c r="S17" s="140"/>
      <c r="T17" s="219"/>
      <c r="W17" s="288">
        <f t="shared" si="1"/>
        <v>0.70909090909090911</v>
      </c>
      <c r="X17" s="288">
        <f t="shared" si="0"/>
        <v>1.1261425959780622</v>
      </c>
      <c r="Y17" s="288">
        <f t="shared" si="0"/>
        <v>1.6974358974358974</v>
      </c>
      <c r="Z17" s="288">
        <f t="shared" si="0"/>
        <v>1.2515856236786469</v>
      </c>
      <c r="AA17" s="288">
        <f t="shared" si="0"/>
        <v>0.7754716981132076</v>
      </c>
      <c r="AB17" s="288">
        <f t="shared" si="0"/>
        <v>1.4972527472527473</v>
      </c>
      <c r="AC17" s="288">
        <f t="shared" si="0"/>
        <v>2.0547112462006081</v>
      </c>
      <c r="AD17" s="288">
        <f t="shared" si="0"/>
        <v>1.4942857142857142</v>
      </c>
    </row>
    <row r="18" spans="2:30">
      <c r="B18" s="234">
        <v>42513</v>
      </c>
      <c r="C18" s="235">
        <v>988</v>
      </c>
      <c r="D18" s="112">
        <v>994</v>
      </c>
      <c r="E18" s="112">
        <v>1015</v>
      </c>
      <c r="F18" s="112">
        <v>1038</v>
      </c>
      <c r="G18" s="112">
        <v>938</v>
      </c>
      <c r="H18" s="112">
        <v>1002</v>
      </c>
      <c r="I18" s="112">
        <v>953</v>
      </c>
      <c r="J18" s="236">
        <v>961</v>
      </c>
      <c r="K18" s="235">
        <v>546</v>
      </c>
      <c r="L18" s="112">
        <v>552</v>
      </c>
      <c r="M18" s="112">
        <v>494</v>
      </c>
      <c r="N18" s="112">
        <v>514</v>
      </c>
      <c r="O18" s="112">
        <v>521</v>
      </c>
      <c r="P18" s="112">
        <v>369</v>
      </c>
      <c r="Q18" s="112">
        <v>383</v>
      </c>
      <c r="R18" s="236">
        <v>400</v>
      </c>
      <c r="S18" s="140"/>
      <c r="T18" s="219"/>
      <c r="W18" s="288">
        <f t="shared" si="1"/>
        <v>0.80952380952380953</v>
      </c>
      <c r="X18" s="288">
        <f t="shared" si="0"/>
        <v>0.80072463768115942</v>
      </c>
      <c r="Y18" s="288">
        <f t="shared" si="0"/>
        <v>1.0546558704453441</v>
      </c>
      <c r="Z18" s="288">
        <f t="shared" si="0"/>
        <v>1.0194552529182879</v>
      </c>
      <c r="AA18" s="288">
        <f t="shared" si="0"/>
        <v>0.80038387715930903</v>
      </c>
      <c r="AB18" s="288">
        <f t="shared" si="0"/>
        <v>1.7154471544715446</v>
      </c>
      <c r="AC18" s="288">
        <f t="shared" si="0"/>
        <v>1.4882506527415145</v>
      </c>
      <c r="AD18" s="288">
        <f t="shared" si="0"/>
        <v>1.4025000000000001</v>
      </c>
    </row>
    <row r="19" spans="2:30">
      <c r="B19" s="234">
        <v>42520</v>
      </c>
      <c r="C19" s="235">
        <v>1020</v>
      </c>
      <c r="D19" s="112">
        <v>1054</v>
      </c>
      <c r="E19" s="112">
        <v>1048</v>
      </c>
      <c r="F19" s="112">
        <v>1081</v>
      </c>
      <c r="G19" s="112">
        <v>956</v>
      </c>
      <c r="H19" s="112">
        <v>1001</v>
      </c>
      <c r="I19" s="112">
        <v>1174</v>
      </c>
      <c r="J19" s="236">
        <v>976</v>
      </c>
      <c r="K19" s="235">
        <v>638</v>
      </c>
      <c r="L19" s="112">
        <v>558</v>
      </c>
      <c r="M19" s="112">
        <v>513</v>
      </c>
      <c r="N19" s="112">
        <v>530</v>
      </c>
      <c r="O19" s="112">
        <v>538</v>
      </c>
      <c r="P19" s="112">
        <v>364</v>
      </c>
      <c r="Q19" s="112">
        <v>375</v>
      </c>
      <c r="R19" s="236">
        <v>400</v>
      </c>
      <c r="S19" s="140"/>
      <c r="T19" s="219"/>
      <c r="W19" s="288">
        <f t="shared" si="1"/>
        <v>0.59874608150470221</v>
      </c>
      <c r="X19" s="288">
        <f t="shared" si="0"/>
        <v>0.88888888888888884</v>
      </c>
      <c r="Y19" s="288">
        <f t="shared" si="0"/>
        <v>1.0428849902534114</v>
      </c>
      <c r="Z19" s="288">
        <f t="shared" si="0"/>
        <v>1.0396226415094341</v>
      </c>
      <c r="AA19" s="288">
        <f t="shared" si="0"/>
        <v>0.77695167286245348</v>
      </c>
      <c r="AB19" s="288">
        <f t="shared" si="0"/>
        <v>1.75</v>
      </c>
      <c r="AC19" s="288">
        <f t="shared" si="0"/>
        <v>2.1306666666666665</v>
      </c>
      <c r="AD19" s="288">
        <f t="shared" si="0"/>
        <v>1.44</v>
      </c>
    </row>
    <row r="20" spans="2:30">
      <c r="B20" s="234">
        <v>42527</v>
      </c>
      <c r="C20" s="235">
        <v>1163</v>
      </c>
      <c r="D20" s="112">
        <v>1154</v>
      </c>
      <c r="E20" s="112">
        <v>1109</v>
      </c>
      <c r="F20" s="112">
        <v>1174</v>
      </c>
      <c r="G20" s="112">
        <v>1075</v>
      </c>
      <c r="H20" s="112">
        <v>1089</v>
      </c>
      <c r="I20" s="112">
        <v>1104</v>
      </c>
      <c r="J20" s="236">
        <v>1089</v>
      </c>
      <c r="K20" s="235">
        <v>620</v>
      </c>
      <c r="L20" s="112">
        <v>556</v>
      </c>
      <c r="M20" s="112">
        <v>513</v>
      </c>
      <c r="N20" s="112">
        <v>529</v>
      </c>
      <c r="O20" s="112">
        <v>517</v>
      </c>
      <c r="P20" s="112">
        <v>404</v>
      </c>
      <c r="Q20" s="112">
        <v>360</v>
      </c>
      <c r="R20" s="236">
        <v>400</v>
      </c>
      <c r="S20" s="140"/>
      <c r="T20" s="219"/>
      <c r="W20" s="288">
        <f t="shared" si="1"/>
        <v>0.87580645161290327</v>
      </c>
      <c r="X20" s="288">
        <f t="shared" si="0"/>
        <v>1.0755395683453237</v>
      </c>
      <c r="Y20" s="288">
        <f t="shared" si="0"/>
        <v>1.161793372319688</v>
      </c>
      <c r="Z20" s="288">
        <f t="shared" si="0"/>
        <v>1.2192816635160681</v>
      </c>
      <c r="AA20" s="288">
        <f t="shared" si="0"/>
        <v>1.079303675048356</v>
      </c>
      <c r="AB20" s="288">
        <f t="shared" si="0"/>
        <v>1.6955445544554455</v>
      </c>
      <c r="AC20" s="288">
        <f t="shared" si="0"/>
        <v>2.0666666666666669</v>
      </c>
      <c r="AD20" s="288">
        <f t="shared" si="0"/>
        <v>1.7224999999999999</v>
      </c>
    </row>
    <row r="21" spans="2:30">
      <c r="B21" s="234">
        <v>42534</v>
      </c>
      <c r="C21" s="235">
        <v>1148</v>
      </c>
      <c r="D21" s="112">
        <v>1153</v>
      </c>
      <c r="E21" s="112">
        <v>1135</v>
      </c>
      <c r="F21" s="112">
        <v>1119</v>
      </c>
      <c r="G21" s="112">
        <v>1071</v>
      </c>
      <c r="H21" s="112">
        <v>1117</v>
      </c>
      <c r="I21" s="112">
        <v>1129</v>
      </c>
      <c r="J21" s="236">
        <v>1121</v>
      </c>
      <c r="K21" s="235">
        <v>616</v>
      </c>
      <c r="L21" s="112">
        <v>533</v>
      </c>
      <c r="M21" s="112">
        <v>546</v>
      </c>
      <c r="N21" s="112">
        <v>512</v>
      </c>
      <c r="O21" s="112">
        <v>491</v>
      </c>
      <c r="P21" s="112">
        <v>388</v>
      </c>
      <c r="Q21" s="112">
        <v>350</v>
      </c>
      <c r="R21" s="236">
        <v>375</v>
      </c>
      <c r="S21" s="140"/>
      <c r="T21" s="219"/>
      <c r="W21" s="288">
        <f t="shared" si="1"/>
        <v>0.86363636363636365</v>
      </c>
      <c r="X21" s="288">
        <f t="shared" si="0"/>
        <v>1.1632270168855534</v>
      </c>
      <c r="Y21" s="288">
        <f t="shared" si="0"/>
        <v>1.0787545787545787</v>
      </c>
      <c r="Z21" s="288">
        <f t="shared" si="0"/>
        <v>1.185546875</v>
      </c>
      <c r="AA21" s="288">
        <f t="shared" si="0"/>
        <v>1.1812627291242364</v>
      </c>
      <c r="AB21" s="288">
        <f t="shared" si="0"/>
        <v>1.8788659793814433</v>
      </c>
      <c r="AC21" s="288">
        <f t="shared" si="0"/>
        <v>2.2257142857142855</v>
      </c>
      <c r="AD21" s="288">
        <f t="shared" si="0"/>
        <v>1.9893333333333334</v>
      </c>
    </row>
    <row r="22" spans="2:30">
      <c r="B22" s="234">
        <v>42541</v>
      </c>
      <c r="C22" s="235">
        <v>1155</v>
      </c>
      <c r="D22" s="112">
        <v>1157</v>
      </c>
      <c r="E22" s="112">
        <v>1123</v>
      </c>
      <c r="F22" s="112">
        <v>1158</v>
      </c>
      <c r="G22" s="112">
        <v>1099</v>
      </c>
      <c r="H22" s="112">
        <v>1132</v>
      </c>
      <c r="I22" s="112">
        <v>1124</v>
      </c>
      <c r="J22" s="236">
        <v>1108</v>
      </c>
      <c r="K22" s="235">
        <v>610</v>
      </c>
      <c r="L22" s="112">
        <v>522</v>
      </c>
      <c r="M22" s="112">
        <v>425</v>
      </c>
      <c r="N22" s="112">
        <v>537</v>
      </c>
      <c r="O22" s="112">
        <v>492</v>
      </c>
      <c r="P22" s="112">
        <v>378</v>
      </c>
      <c r="Q22" s="112">
        <v>375</v>
      </c>
      <c r="R22" s="236">
        <v>375</v>
      </c>
      <c r="S22" s="140"/>
      <c r="T22" s="219"/>
      <c r="W22" s="288">
        <f t="shared" si="1"/>
        <v>0.89344262295081966</v>
      </c>
      <c r="X22" s="288">
        <f t="shared" si="0"/>
        <v>1.2164750957854407</v>
      </c>
      <c r="Y22" s="288">
        <f t="shared" si="0"/>
        <v>1.6423529411764706</v>
      </c>
      <c r="Z22" s="288">
        <f t="shared" si="0"/>
        <v>1.1564245810055866</v>
      </c>
      <c r="AA22" s="288">
        <f t="shared" si="0"/>
        <v>1.2337398373983739</v>
      </c>
      <c r="AB22" s="288">
        <f t="shared" si="0"/>
        <v>1.9947089947089947</v>
      </c>
      <c r="AC22" s="288">
        <f t="shared" si="0"/>
        <v>1.9973333333333334</v>
      </c>
      <c r="AD22" s="288">
        <f t="shared" si="0"/>
        <v>1.9546666666666668</v>
      </c>
    </row>
    <row r="23" spans="2:30">
      <c r="B23" s="234">
        <v>42548</v>
      </c>
      <c r="C23" s="235">
        <v>1149</v>
      </c>
      <c r="D23" s="112">
        <v>1149</v>
      </c>
      <c r="E23" s="112">
        <v>1119</v>
      </c>
      <c r="F23" s="112">
        <v>1149</v>
      </c>
      <c r="G23" s="112">
        <v>1104</v>
      </c>
      <c r="H23" s="112">
        <v>1150</v>
      </c>
      <c r="I23" s="112">
        <v>1127</v>
      </c>
      <c r="J23" s="236">
        <v>1110</v>
      </c>
      <c r="K23" s="235">
        <v>583</v>
      </c>
      <c r="L23" s="112">
        <v>538</v>
      </c>
      <c r="M23" s="112">
        <v>413</v>
      </c>
      <c r="N23" s="112">
        <v>527</v>
      </c>
      <c r="O23" s="112">
        <v>492</v>
      </c>
      <c r="P23" s="112">
        <v>393</v>
      </c>
      <c r="Q23" s="112">
        <v>438</v>
      </c>
      <c r="R23" s="236">
        <v>350</v>
      </c>
      <c r="S23" s="140"/>
      <c r="T23" s="219"/>
      <c r="W23" s="288">
        <f t="shared" si="1"/>
        <v>0.97084048027444259</v>
      </c>
      <c r="X23" s="288">
        <f t="shared" ref="X23:AD27" si="2">+IF(L23="","",((D23-L23)/L23))</f>
        <v>1.1356877323420074</v>
      </c>
      <c r="Y23" s="288">
        <f t="shared" si="2"/>
        <v>1.7094430992736078</v>
      </c>
      <c r="Z23" s="288">
        <f t="shared" si="2"/>
        <v>1.1802656546489563</v>
      </c>
      <c r="AA23" s="288">
        <f t="shared" si="2"/>
        <v>1.2439024390243902</v>
      </c>
      <c r="AB23" s="288">
        <f t="shared" si="2"/>
        <v>1.9262086513994912</v>
      </c>
      <c r="AC23" s="288">
        <f t="shared" si="2"/>
        <v>1.5730593607305936</v>
      </c>
      <c r="AD23" s="288">
        <f t="shared" si="2"/>
        <v>2.1714285714285713</v>
      </c>
    </row>
    <row r="24" spans="2:30">
      <c r="B24" s="234">
        <v>42555</v>
      </c>
      <c r="C24" s="235">
        <v>1122</v>
      </c>
      <c r="D24" s="112">
        <v>1150</v>
      </c>
      <c r="E24" s="112">
        <v>1102</v>
      </c>
      <c r="F24" s="112">
        <v>1109</v>
      </c>
      <c r="G24" s="112">
        <v>1097</v>
      </c>
      <c r="H24" s="112">
        <v>1137</v>
      </c>
      <c r="I24" s="112">
        <v>1084</v>
      </c>
      <c r="J24" s="236">
        <v>1123</v>
      </c>
      <c r="K24" s="235">
        <v>610</v>
      </c>
      <c r="L24" s="112">
        <v>529</v>
      </c>
      <c r="M24" s="112">
        <v>413</v>
      </c>
      <c r="N24" s="112">
        <v>506</v>
      </c>
      <c r="O24" s="112">
        <v>482</v>
      </c>
      <c r="P24" s="112">
        <v>366</v>
      </c>
      <c r="Q24" s="112">
        <v>375</v>
      </c>
      <c r="R24" s="236">
        <v>375</v>
      </c>
      <c r="S24" s="140"/>
      <c r="T24" s="219"/>
      <c r="W24" s="288">
        <f t="shared" si="1"/>
        <v>0.83934426229508197</v>
      </c>
      <c r="X24" s="288">
        <f t="shared" si="2"/>
        <v>1.173913043478261</v>
      </c>
      <c r="Y24" s="288">
        <f t="shared" si="2"/>
        <v>1.6682808716707023</v>
      </c>
      <c r="Z24" s="288">
        <f t="shared" si="2"/>
        <v>1.191699604743083</v>
      </c>
      <c r="AA24" s="288">
        <f t="shared" si="2"/>
        <v>1.2759336099585061</v>
      </c>
      <c r="AB24" s="288">
        <f t="shared" si="2"/>
        <v>2.1065573770491803</v>
      </c>
      <c r="AC24" s="288">
        <f t="shared" si="2"/>
        <v>1.8906666666666667</v>
      </c>
      <c r="AD24" s="288">
        <f t="shared" si="2"/>
        <v>1.9946666666666666</v>
      </c>
    </row>
    <row r="25" spans="2:30">
      <c r="B25" s="234">
        <v>42562</v>
      </c>
      <c r="C25" s="235">
        <v>1136</v>
      </c>
      <c r="D25" s="112">
        <v>1181</v>
      </c>
      <c r="E25" s="112">
        <v>1041</v>
      </c>
      <c r="F25" s="112">
        <v>1068</v>
      </c>
      <c r="G25" s="112">
        <v>1022</v>
      </c>
      <c r="H25" s="112">
        <v>1089</v>
      </c>
      <c r="I25" s="112">
        <v>1206</v>
      </c>
      <c r="J25" s="236">
        <v>1057</v>
      </c>
      <c r="K25" s="235">
        <v>613</v>
      </c>
      <c r="L25" s="112">
        <v>538</v>
      </c>
      <c r="M25" s="112">
        <v>479</v>
      </c>
      <c r="N25" s="112">
        <v>509</v>
      </c>
      <c r="O25" s="112">
        <v>488</v>
      </c>
      <c r="P25" s="112">
        <v>385</v>
      </c>
      <c r="Q25" s="112">
        <v>375</v>
      </c>
      <c r="R25" s="236"/>
      <c r="S25" s="140"/>
      <c r="T25" s="219"/>
      <c r="W25" s="288">
        <f t="shared" si="1"/>
        <v>0.85318107667210441</v>
      </c>
      <c r="X25" s="288">
        <f t="shared" si="2"/>
        <v>1.1951672862453531</v>
      </c>
      <c r="Y25" s="288">
        <f t="shared" si="2"/>
        <v>1.173277661795407</v>
      </c>
      <c r="Z25" s="288">
        <f t="shared" si="2"/>
        <v>1.0982318271119842</v>
      </c>
      <c r="AA25" s="288">
        <f t="shared" si="2"/>
        <v>1.0942622950819672</v>
      </c>
      <c r="AB25" s="288">
        <f t="shared" si="2"/>
        <v>1.8285714285714285</v>
      </c>
      <c r="AC25" s="288">
        <f t="shared" si="2"/>
        <v>2.2160000000000002</v>
      </c>
      <c r="AD25" s="288" t="str">
        <f t="shared" si="2"/>
        <v/>
      </c>
    </row>
    <row r="26" spans="2:30">
      <c r="B26" s="234">
        <v>42569</v>
      </c>
      <c r="C26" s="235">
        <v>882</v>
      </c>
      <c r="D26" s="112">
        <v>1139</v>
      </c>
      <c r="E26" s="112">
        <v>1049</v>
      </c>
      <c r="F26" s="112">
        <v>1003</v>
      </c>
      <c r="G26" s="112">
        <v>1110</v>
      </c>
      <c r="H26" s="112">
        <v>1055</v>
      </c>
      <c r="I26" s="112">
        <v>1005</v>
      </c>
      <c r="J26" s="236">
        <v>1013</v>
      </c>
      <c r="K26" s="235">
        <v>575</v>
      </c>
      <c r="L26" s="112">
        <v>507</v>
      </c>
      <c r="M26" s="112">
        <v>483</v>
      </c>
      <c r="N26" s="112">
        <v>547</v>
      </c>
      <c r="O26" s="112">
        <v>500</v>
      </c>
      <c r="P26" s="112">
        <v>366</v>
      </c>
      <c r="Q26" s="112">
        <v>375</v>
      </c>
      <c r="R26" s="236">
        <v>400</v>
      </c>
      <c r="S26" s="140"/>
      <c r="T26" s="219"/>
      <c r="U26" s="218"/>
      <c r="V26" s="223"/>
      <c r="W26" s="288">
        <f t="shared" si="1"/>
        <v>0.53391304347826085</v>
      </c>
      <c r="X26" s="288">
        <f t="shared" si="2"/>
        <v>1.2465483234714003</v>
      </c>
      <c r="Y26" s="288">
        <f t="shared" si="2"/>
        <v>1.1718426501035197</v>
      </c>
      <c r="Z26" s="288">
        <f t="shared" si="2"/>
        <v>0.8336380255941499</v>
      </c>
      <c r="AA26" s="288">
        <f t="shared" si="2"/>
        <v>1.22</v>
      </c>
      <c r="AB26" s="288">
        <f t="shared" si="2"/>
        <v>1.8825136612021858</v>
      </c>
      <c r="AC26" s="288">
        <f t="shared" si="2"/>
        <v>1.68</v>
      </c>
      <c r="AD26" s="288">
        <f t="shared" si="2"/>
        <v>1.5325</v>
      </c>
    </row>
    <row r="27" spans="2:30">
      <c r="B27" s="237">
        <v>42576</v>
      </c>
      <c r="C27" s="238">
        <v>1057</v>
      </c>
      <c r="D27" s="36">
        <v>1167</v>
      </c>
      <c r="E27" s="36">
        <v>1093</v>
      </c>
      <c r="F27" s="36">
        <v>1089</v>
      </c>
      <c r="G27" s="36">
        <v>1042</v>
      </c>
      <c r="H27" s="36">
        <v>1002</v>
      </c>
      <c r="I27" s="36">
        <v>1048</v>
      </c>
      <c r="J27" s="239">
        <v>972</v>
      </c>
      <c r="K27" s="238">
        <v>595</v>
      </c>
      <c r="L27" s="36">
        <v>526</v>
      </c>
      <c r="M27" s="36">
        <v>431</v>
      </c>
      <c r="N27" s="36">
        <v>524</v>
      </c>
      <c r="O27" s="36">
        <v>533</v>
      </c>
      <c r="P27" s="36">
        <v>375</v>
      </c>
      <c r="Q27" s="36">
        <v>385</v>
      </c>
      <c r="R27" s="239">
        <v>438</v>
      </c>
      <c r="S27" s="140"/>
      <c r="T27" s="240"/>
      <c r="U27" s="218"/>
      <c r="V27" s="223"/>
      <c r="W27" s="288">
        <f t="shared" si="1"/>
        <v>0.77647058823529413</v>
      </c>
      <c r="X27" s="288">
        <f t="shared" si="2"/>
        <v>1.2186311787072244</v>
      </c>
      <c r="Y27" s="288">
        <f t="shared" si="2"/>
        <v>1.5359628770301623</v>
      </c>
      <c r="Z27" s="288">
        <f t="shared" si="2"/>
        <v>1.0782442748091603</v>
      </c>
      <c r="AA27" s="288">
        <f t="shared" si="2"/>
        <v>0.95497185741088175</v>
      </c>
      <c r="AB27" s="288">
        <f t="shared" si="2"/>
        <v>1.6719999999999999</v>
      </c>
      <c r="AC27" s="288">
        <f t="shared" si="2"/>
        <v>1.7220779220779221</v>
      </c>
      <c r="AD27" s="288">
        <f t="shared" si="2"/>
        <v>1.2191780821917808</v>
      </c>
    </row>
    <row r="28" spans="2:30" ht="13">
      <c r="B28" s="39" t="s">
        <v>213</v>
      </c>
      <c r="P28" s="48"/>
      <c r="Q28" s="48"/>
      <c r="T28" s="240"/>
      <c r="U28" s="218"/>
    </row>
    <row r="29" spans="2:30" ht="13">
      <c r="T29" s="219"/>
      <c r="V29" s="294" t="s">
        <v>244</v>
      </c>
      <c r="W29" s="290">
        <f t="shared" ref="W29:AD29" si="3">+_xlfn.STDEV.S(W7:W27)</f>
        <v>0.25539896850172827</v>
      </c>
      <c r="X29" s="290">
        <f t="shared" si="3"/>
        <v>0.27142677026231893</v>
      </c>
      <c r="Y29" s="290">
        <f t="shared" si="3"/>
        <v>0.51319874058182124</v>
      </c>
      <c r="Z29" s="290">
        <f t="shared" si="3"/>
        <v>0.43666725080691354</v>
      </c>
      <c r="AA29" s="290">
        <f t="shared" si="3"/>
        <v>0.28344863300324996</v>
      </c>
      <c r="AB29" s="290">
        <f t="shared" si="3"/>
        <v>0.28422946296773427</v>
      </c>
      <c r="AC29" s="290">
        <f t="shared" si="3"/>
        <v>0.30507492998994529</v>
      </c>
      <c r="AD29" s="290">
        <f t="shared" si="3"/>
        <v>0.36348027896729562</v>
      </c>
    </row>
    <row r="30" spans="2:30" ht="13">
      <c r="T30" s="219"/>
      <c r="V30" s="295" t="s">
        <v>191</v>
      </c>
      <c r="W30" s="290">
        <f t="shared" ref="W30:AD30" si="4">+AVERAGE(W7:W27)</f>
        <v>0.91614721854060444</v>
      </c>
      <c r="X30" s="290">
        <f t="shared" si="4"/>
        <v>1.2936304535119707</v>
      </c>
      <c r="Y30" s="290">
        <f t="shared" si="4"/>
        <v>1.6938781039246873</v>
      </c>
      <c r="Z30" s="290">
        <f t="shared" si="4"/>
        <v>1.4702980687117699</v>
      </c>
      <c r="AA30" s="290">
        <f t="shared" si="4"/>
        <v>1.2298553752043353</v>
      </c>
      <c r="AB30" s="290">
        <f t="shared" si="4"/>
        <v>1.9590726576534527</v>
      </c>
      <c r="AC30" s="290">
        <f t="shared" si="4"/>
        <v>2.0487141104782163</v>
      </c>
      <c r="AD30" s="290">
        <f t="shared" si="4"/>
        <v>1.8313450058283831</v>
      </c>
    </row>
    <row r="31" spans="2:30">
      <c r="T31" s="219"/>
    </row>
    <row r="32" spans="2:30" ht="13">
      <c r="T32" s="219"/>
      <c r="V32" s="295" t="s">
        <v>245</v>
      </c>
      <c r="W32" s="223">
        <f t="shared" ref="W32:AD32" si="5">+AVERAGE(C7:C27)</f>
        <v>1045.5714285714287</v>
      </c>
      <c r="X32" s="223">
        <f t="shared" si="5"/>
        <v>1157.7619047619048</v>
      </c>
      <c r="Y32" s="223">
        <f t="shared" si="5"/>
        <v>1078.047619047619</v>
      </c>
      <c r="Z32" s="223">
        <f t="shared" si="5"/>
        <v>1102.0952380952381</v>
      </c>
      <c r="AA32" s="223">
        <f t="shared" si="5"/>
        <v>1052.2619047619048</v>
      </c>
      <c r="AB32" s="223">
        <f t="shared" si="5"/>
        <v>1057.3571428571429</v>
      </c>
      <c r="AC32" s="223">
        <f t="shared" si="5"/>
        <v>1085.1904761904761</v>
      </c>
      <c r="AD32" s="223">
        <f t="shared" si="5"/>
        <v>1026.6666666666667</v>
      </c>
    </row>
    <row r="33" spans="3:30" ht="13">
      <c r="T33" s="219"/>
      <c r="V33" s="295" t="s">
        <v>246</v>
      </c>
      <c r="W33" s="223">
        <f t="shared" ref="W33:AD33" si="6">+AVERAGE(K7:K27)</f>
        <v>549.14285714285711</v>
      </c>
      <c r="X33" s="223">
        <f t="shared" si="6"/>
        <v>507.76190476190476</v>
      </c>
      <c r="Y33" s="223">
        <f t="shared" si="6"/>
        <v>411.04761904761904</v>
      </c>
      <c r="Z33" s="223">
        <f t="shared" si="6"/>
        <v>457.23809523809524</v>
      </c>
      <c r="AA33" s="223">
        <f t="shared" si="6"/>
        <v>475.52380952380952</v>
      </c>
      <c r="AB33" s="223">
        <f t="shared" si="6"/>
        <v>359.04761904761904</v>
      </c>
      <c r="AC33" s="223">
        <f t="shared" si="6"/>
        <v>358.1904761904762</v>
      </c>
      <c r="AD33" s="223">
        <f t="shared" si="6"/>
        <v>365.05</v>
      </c>
    </row>
    <row r="34" spans="3:30" ht="13">
      <c r="T34" s="219"/>
      <c r="V34" s="295" t="s">
        <v>205</v>
      </c>
      <c r="W34" s="292">
        <f t="shared" ref="W34:AD34" si="7">+W32/W33-1</f>
        <v>0.90400624349635827</v>
      </c>
      <c r="X34" s="292">
        <f t="shared" si="7"/>
        <v>1.280127543843196</v>
      </c>
      <c r="Y34" s="292">
        <f t="shared" si="7"/>
        <v>1.6226830398517147</v>
      </c>
      <c r="Z34" s="292">
        <f t="shared" si="7"/>
        <v>1.4103311810039574</v>
      </c>
      <c r="AA34" s="292">
        <f t="shared" si="7"/>
        <v>1.2128479871820552</v>
      </c>
      <c r="AB34" s="292">
        <f t="shared" si="7"/>
        <v>1.9448938992042444</v>
      </c>
      <c r="AC34" s="292">
        <f t="shared" si="7"/>
        <v>2.0296463706461045</v>
      </c>
      <c r="AD34" s="292">
        <f t="shared" si="7"/>
        <v>1.8124001278363697</v>
      </c>
    </row>
    <row r="35" spans="3:30">
      <c r="T35" s="219"/>
    </row>
    <row r="36" spans="3:30">
      <c r="T36" s="219"/>
    </row>
    <row r="37" spans="3:30">
      <c r="T37" s="219"/>
    </row>
    <row r="48" spans="3:30" ht="13">
      <c r="C48" s="39" t="s">
        <v>213</v>
      </c>
    </row>
  </sheetData>
  <mergeCells count="5">
    <mergeCell ref="B2:R2"/>
    <mergeCell ref="B3:R3"/>
    <mergeCell ref="B4:R4"/>
    <mergeCell ref="C5:J5"/>
    <mergeCell ref="K5:R5"/>
  </mergeCells>
  <conditionalFormatting sqref="W32:AD32">
    <cfRule type="colorScale" priority="4">
      <colorScale>
        <cfvo type="min"/>
        <cfvo type="percentile" val="50"/>
        <cfvo type="max"/>
        <color rgb="FFF8696B"/>
        <color rgb="FFFFEB84"/>
        <color rgb="FF63BE7B"/>
      </colorScale>
    </cfRule>
  </conditionalFormatting>
  <conditionalFormatting sqref="W33:AD33">
    <cfRule type="colorScale" priority="3">
      <colorScale>
        <cfvo type="min"/>
        <cfvo type="percentile" val="50"/>
        <cfvo type="max"/>
        <color rgb="FFF8696B"/>
        <color rgb="FFFFEB84"/>
        <color rgb="FF63BE7B"/>
      </colorScale>
    </cfRule>
  </conditionalFormatting>
  <conditionalFormatting sqref="W34:AD34">
    <cfRule type="colorScale" priority="1">
      <colorScale>
        <cfvo type="min"/>
        <cfvo type="percentile" val="50"/>
        <cfvo type="max"/>
        <color rgb="FFF8696B"/>
        <color rgb="FFFFEB84"/>
        <color rgb="FF63BE7B"/>
      </colorScale>
    </cfRule>
  </conditionalFormatting>
  <hyperlinks>
    <hyperlink ref="T2" location="Índice!A1" display="Volver al índice"/>
  </hyperlinks>
  <pageMargins left="0.25" right="0.25" top="0.75" bottom="0.75" header="0.3" footer="0.3"/>
  <pageSetup paperSize="9" scale="44" orientation="portrait" r:id="rId1"/>
  <headerFooter differentFirst="1">
    <oddFooter>&amp;C&amp;P</oddFooter>
  </headerFooter>
  <colBreaks count="1" manualBreakCount="1">
    <brk id="19" min="1" max="59" man="1"/>
  </col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8"/>
  <sheetViews>
    <sheetView zoomScale="80" zoomScaleNormal="80" zoomScaleSheetLayoutView="80" zoomScalePageLayoutView="60" workbookViewId="0"/>
  </sheetViews>
  <sheetFormatPr baseColWidth="10" defaultColWidth="14.453125" defaultRowHeight="12.5"/>
  <cols>
    <col min="1" max="1" width="1.453125" style="22" customWidth="1"/>
    <col min="2" max="7" width="18.453125" style="22" customWidth="1"/>
    <col min="8" max="8" width="14.453125" style="22"/>
    <col min="9" max="9" width="10.453125" style="195" customWidth="1"/>
    <col min="10" max="10" width="7.26953125" style="186" hidden="1" customWidth="1"/>
    <col min="11" max="12" width="8.453125" style="186" hidden="1" customWidth="1"/>
    <col min="13" max="13" width="14.453125" style="195"/>
    <col min="14" max="16384" width="14.453125" style="22"/>
  </cols>
  <sheetData>
    <row r="1" spans="1:12" ht="6" customHeight="1"/>
    <row r="2" spans="1:12" ht="13">
      <c r="A2" s="2"/>
      <c r="C2" s="343" t="s">
        <v>14</v>
      </c>
      <c r="D2" s="343"/>
      <c r="E2" s="343"/>
      <c r="F2" s="343"/>
      <c r="H2" s="52" t="s">
        <v>153</v>
      </c>
      <c r="I2" s="194"/>
    </row>
    <row r="3" spans="1:12" ht="13">
      <c r="A3" s="2"/>
      <c r="C3" s="343" t="s">
        <v>123</v>
      </c>
      <c r="D3" s="343"/>
      <c r="E3" s="343"/>
      <c r="F3" s="343"/>
    </row>
    <row r="4" spans="1:12">
      <c r="A4" s="2"/>
      <c r="C4" s="27"/>
      <c r="D4" s="27"/>
      <c r="E4" s="27"/>
      <c r="F4" s="27"/>
    </row>
    <row r="5" spans="1:12" ht="12.75" customHeight="1">
      <c r="A5" s="2"/>
      <c r="C5" s="344" t="s">
        <v>13</v>
      </c>
      <c r="D5" s="346" t="s">
        <v>155</v>
      </c>
      <c r="E5" s="346" t="s">
        <v>156</v>
      </c>
      <c r="F5" s="346" t="s">
        <v>157</v>
      </c>
    </row>
    <row r="6" spans="1:12">
      <c r="A6" s="2"/>
      <c r="C6" s="345"/>
      <c r="D6" s="347"/>
      <c r="E6" s="347"/>
      <c r="F6" s="347"/>
    </row>
    <row r="7" spans="1:12">
      <c r="A7" s="2"/>
      <c r="C7" s="27" t="s">
        <v>12</v>
      </c>
      <c r="D7" s="99">
        <v>63110</v>
      </c>
      <c r="E7" s="99">
        <v>1210044.3</v>
      </c>
      <c r="F7" s="105">
        <v>19.173574710822372</v>
      </c>
      <c r="H7" s="159"/>
      <c r="I7" s="193"/>
    </row>
    <row r="8" spans="1:12">
      <c r="A8" s="2"/>
      <c r="C8" s="27" t="s">
        <v>11</v>
      </c>
      <c r="D8" s="99">
        <v>61360</v>
      </c>
      <c r="E8" s="99">
        <v>1303267.5</v>
      </c>
      <c r="F8" s="105">
        <v>21.239691981747065</v>
      </c>
      <c r="J8" s="225">
        <f t="shared" ref="J8:J22" si="0">+(D8-D7)/D7</f>
        <v>-2.7729361432419584E-2</v>
      </c>
      <c r="K8" s="225">
        <f t="shared" ref="K8:L22" si="1">+(E8-E7)/E7</f>
        <v>7.704114634480734E-2</v>
      </c>
      <c r="L8" s="225">
        <f t="shared" si="1"/>
        <v>0.10775858451468047</v>
      </c>
    </row>
    <row r="9" spans="1:12">
      <c r="A9" s="2"/>
      <c r="C9" s="27" t="s">
        <v>10</v>
      </c>
      <c r="D9" s="99">
        <v>56000</v>
      </c>
      <c r="E9" s="99">
        <v>1093728.3999999999</v>
      </c>
      <c r="F9" s="105">
        <v>19.530864285714287</v>
      </c>
      <c r="J9" s="225">
        <f t="shared" si="0"/>
        <v>-8.7353324641460228E-2</v>
      </c>
      <c r="K9" s="225">
        <f t="shared" si="1"/>
        <v>-0.16077980921031185</v>
      </c>
      <c r="L9" s="225">
        <f t="shared" si="1"/>
        <v>-8.0454448091870037E-2</v>
      </c>
    </row>
    <row r="10" spans="1:12">
      <c r="A10" s="2"/>
      <c r="C10" s="27" t="s">
        <v>9</v>
      </c>
      <c r="D10" s="99">
        <v>59560</v>
      </c>
      <c r="E10" s="99">
        <v>1144170</v>
      </c>
      <c r="F10" s="105">
        <v>19.210376091336467</v>
      </c>
      <c r="J10" s="225">
        <f t="shared" si="0"/>
        <v>6.357142857142857E-2</v>
      </c>
      <c r="K10" s="225">
        <f t="shared" si="1"/>
        <v>4.6118945068995283E-2</v>
      </c>
      <c r="L10" s="225">
        <f t="shared" si="1"/>
        <v>-1.6409319612764834E-2</v>
      </c>
    </row>
    <row r="11" spans="1:12">
      <c r="A11" s="2"/>
      <c r="C11" s="27" t="s">
        <v>8</v>
      </c>
      <c r="D11" s="99">
        <v>55620</v>
      </c>
      <c r="E11" s="99">
        <v>1115735.7</v>
      </c>
      <c r="F11" s="105">
        <v>20.059973031283707</v>
      </c>
      <c r="G11" s="61"/>
      <c r="J11" s="225">
        <f t="shared" si="0"/>
        <v>-6.61517797179315E-2</v>
      </c>
      <c r="K11" s="225">
        <f t="shared" si="1"/>
        <v>-2.4851464380293179E-2</v>
      </c>
      <c r="L11" s="225">
        <f t="shared" si="1"/>
        <v>4.4225939976802062E-2</v>
      </c>
    </row>
    <row r="12" spans="1:12">
      <c r="A12" s="2"/>
      <c r="C12" s="27" t="s">
        <v>7</v>
      </c>
      <c r="D12" s="99">
        <v>63200</v>
      </c>
      <c r="E12" s="99">
        <v>1391378.2</v>
      </c>
      <c r="F12" s="105">
        <v>22.015477848101266</v>
      </c>
      <c r="J12" s="225">
        <f t="shared" si="0"/>
        <v>0.13628191298094211</v>
      </c>
      <c r="K12" s="225">
        <f t="shared" si="1"/>
        <v>0.24704999580097689</v>
      </c>
      <c r="L12" s="225">
        <f t="shared" si="1"/>
        <v>9.7482923519783979E-2</v>
      </c>
    </row>
    <row r="13" spans="1:12">
      <c r="A13" s="2"/>
      <c r="C13" s="27" t="s">
        <v>6</v>
      </c>
      <c r="D13" s="99">
        <v>54145</v>
      </c>
      <c r="E13" s="99">
        <v>834859.9</v>
      </c>
      <c r="F13" s="105">
        <v>15.418965740142211</v>
      </c>
      <c r="J13" s="225">
        <f t="shared" si="0"/>
        <v>-0.14327531645569619</v>
      </c>
      <c r="K13" s="225">
        <f t="shared" si="1"/>
        <v>-0.39997629688319103</v>
      </c>
      <c r="L13" s="225">
        <f t="shared" si="1"/>
        <v>-0.29963065773418923</v>
      </c>
    </row>
    <row r="14" spans="1:12">
      <c r="A14" s="2"/>
      <c r="C14" s="27" t="s">
        <v>5</v>
      </c>
      <c r="D14" s="99">
        <v>55976</v>
      </c>
      <c r="E14" s="99">
        <v>965939.5</v>
      </c>
      <c r="F14" s="105">
        <v>17.25631520651708</v>
      </c>
      <c r="J14" s="225">
        <f t="shared" si="0"/>
        <v>3.3816603564502723E-2</v>
      </c>
      <c r="K14" s="225">
        <f t="shared" si="1"/>
        <v>0.15700790036747481</v>
      </c>
      <c r="L14" s="225">
        <f t="shared" si="1"/>
        <v>0.11916165437682093</v>
      </c>
    </row>
    <row r="15" spans="1:12">
      <c r="A15" s="2"/>
      <c r="C15" s="27" t="s">
        <v>4</v>
      </c>
      <c r="D15" s="99">
        <v>45078</v>
      </c>
      <c r="E15" s="99">
        <v>924548.1</v>
      </c>
      <c r="F15" s="105">
        <v>20.509962731265809</v>
      </c>
      <c r="J15" s="225">
        <f t="shared" si="0"/>
        <v>-0.19469058167786193</v>
      </c>
      <c r="K15" s="225">
        <f t="shared" si="1"/>
        <v>-4.2850923893266633E-2</v>
      </c>
      <c r="L15" s="225">
        <f t="shared" si="1"/>
        <v>0.18854822051001624</v>
      </c>
    </row>
    <row r="16" spans="1:12">
      <c r="A16" s="2"/>
      <c r="C16" s="27" t="s">
        <v>3</v>
      </c>
      <c r="D16" s="99">
        <v>50771</v>
      </c>
      <c r="E16" s="99">
        <v>1081349.2</v>
      </c>
      <c r="F16" s="105">
        <v>21.3</v>
      </c>
      <c r="J16" s="225">
        <f t="shared" si="0"/>
        <v>0.12629220462309773</v>
      </c>
      <c r="K16" s="225">
        <f t="shared" si="1"/>
        <v>0.1695975579853552</v>
      </c>
      <c r="L16" s="225">
        <f t="shared" si="1"/>
        <v>3.8519683291761572E-2</v>
      </c>
    </row>
    <row r="17" spans="1:12">
      <c r="A17" s="2"/>
      <c r="C17" s="27" t="s">
        <v>2</v>
      </c>
      <c r="D17" s="99">
        <v>53653</v>
      </c>
      <c r="E17" s="99">
        <v>1676444</v>
      </c>
      <c r="F17" s="105">
        <v>31.25</v>
      </c>
      <c r="J17" s="225">
        <f t="shared" si="0"/>
        <v>5.6764688503279433E-2</v>
      </c>
      <c r="K17" s="225">
        <f t="shared" si="1"/>
        <v>0.55032620359824569</v>
      </c>
      <c r="L17" s="225">
        <f t="shared" si="1"/>
        <v>0.46713615023474175</v>
      </c>
    </row>
    <row r="18" spans="1:12">
      <c r="A18" s="2"/>
      <c r="C18" s="27" t="s">
        <v>122</v>
      </c>
      <c r="D18" s="99">
        <v>41534</v>
      </c>
      <c r="E18" s="99">
        <v>1093452</v>
      </c>
      <c r="F18" s="105">
        <v>26.33</v>
      </c>
      <c r="G18" s="59"/>
      <c r="J18" s="225">
        <f t="shared" si="0"/>
        <v>-0.22587739734963563</v>
      </c>
      <c r="K18" s="225">
        <f t="shared" si="1"/>
        <v>-0.34775512930941921</v>
      </c>
      <c r="L18" s="225">
        <f t="shared" si="1"/>
        <v>-0.15744000000000005</v>
      </c>
    </row>
    <row r="19" spans="1:12">
      <c r="A19" s="2"/>
      <c r="C19" s="27" t="s">
        <v>131</v>
      </c>
      <c r="D19" s="99">
        <v>49576</v>
      </c>
      <c r="E19" s="99">
        <v>1159022.1000000001</v>
      </c>
      <c r="F19" s="105">
        <v>23.378693319348098</v>
      </c>
      <c r="G19" s="59"/>
      <c r="J19" s="225">
        <f t="shared" si="0"/>
        <v>0.19362450040930324</v>
      </c>
      <c r="K19" s="225">
        <f t="shared" si="1"/>
        <v>5.9966143918525998E-2</v>
      </c>
      <c r="L19" s="225">
        <f t="shared" si="1"/>
        <v>-0.1120891257368743</v>
      </c>
    </row>
    <row r="20" spans="1:12" ht="12.75" customHeight="1">
      <c r="A20" s="2"/>
      <c r="C20" s="27" t="s">
        <v>147</v>
      </c>
      <c r="D20" s="99">
        <v>48965</v>
      </c>
      <c r="E20" s="99">
        <f>+D20*F20</f>
        <v>1061324.9400000002</v>
      </c>
      <c r="F20" s="105">
        <v>21.675174920861842</v>
      </c>
      <c r="G20" s="107"/>
      <c r="J20" s="225">
        <f t="shared" si="0"/>
        <v>-1.2324511860577699E-2</v>
      </c>
      <c r="K20" s="225">
        <f t="shared" si="1"/>
        <v>-8.4292749896658498E-2</v>
      </c>
      <c r="L20" s="225">
        <f t="shared" si="1"/>
        <v>-7.286627936029394E-2</v>
      </c>
    </row>
    <row r="21" spans="1:12">
      <c r="A21" s="2"/>
      <c r="C21" s="27" t="s">
        <v>181</v>
      </c>
      <c r="D21" s="99">
        <v>50526.337967409301</v>
      </c>
      <c r="E21" s="99">
        <v>960502</v>
      </c>
      <c r="F21" s="105">
        <v>19.010000000000002</v>
      </c>
      <c r="G21" s="180"/>
      <c r="I21" s="214"/>
      <c r="J21" s="225">
        <f t="shared" si="0"/>
        <v>3.1886816448673569E-2</v>
      </c>
      <c r="K21" s="225">
        <f t="shared" si="1"/>
        <v>-9.4997239959328725E-2</v>
      </c>
      <c r="L21" s="225">
        <f t="shared" si="1"/>
        <v>-0.12295978835661772</v>
      </c>
    </row>
    <row r="22" spans="1:12" ht="12.75" customHeight="1">
      <c r="A22" s="2"/>
      <c r="C22" s="27" t="s">
        <v>211</v>
      </c>
      <c r="D22" s="99">
        <v>53485</v>
      </c>
      <c r="E22" s="99">
        <f>+D22*F22</f>
        <v>1165973</v>
      </c>
      <c r="F22" s="105">
        <v>21.8</v>
      </c>
      <c r="G22" s="181"/>
      <c r="J22" s="225">
        <f t="shared" si="0"/>
        <v>5.8556827025522944E-2</v>
      </c>
      <c r="K22" s="225">
        <f t="shared" si="1"/>
        <v>0.21392042910894513</v>
      </c>
      <c r="L22" s="225">
        <f t="shared" si="1"/>
        <v>0.14676486059968433</v>
      </c>
    </row>
    <row r="23" spans="1:12" ht="13">
      <c r="A23" s="2"/>
      <c r="B23" s="181"/>
      <c r="C23" s="189" t="s">
        <v>135</v>
      </c>
      <c r="D23" s="188"/>
      <c r="E23" s="188"/>
      <c r="F23" s="188"/>
      <c r="G23" s="181"/>
    </row>
    <row r="24" spans="1:12">
      <c r="A24" s="2"/>
      <c r="C24" s="342"/>
      <c r="D24" s="342"/>
      <c r="E24" s="342"/>
      <c r="F24" s="342"/>
      <c r="G24" s="342"/>
      <c r="H24" s="342"/>
    </row>
    <row r="25" spans="1:12">
      <c r="G25" s="60"/>
    </row>
    <row r="31" spans="1:12" ht="14.5">
      <c r="K31" s="296"/>
    </row>
    <row r="35" spans="2:9" ht="13">
      <c r="I35" s="282"/>
    </row>
    <row r="43" spans="2:9">
      <c r="H43" s="60"/>
      <c r="I43" s="197"/>
    </row>
    <row r="48" spans="2:9" ht="13">
      <c r="B48" s="28" t="s">
        <v>135</v>
      </c>
    </row>
  </sheetData>
  <mergeCells count="7">
    <mergeCell ref="C24:H24"/>
    <mergeCell ref="C2:F2"/>
    <mergeCell ref="C3:F3"/>
    <mergeCell ref="C5:C6"/>
    <mergeCell ref="D5:D6"/>
    <mergeCell ref="E5:E6"/>
    <mergeCell ref="F5:F6"/>
  </mergeCells>
  <hyperlinks>
    <hyperlink ref="H2" location="Índice!A1" display="Volver al índice"/>
  </hyperlinks>
  <pageMargins left="0.70866141732283472" right="0.70866141732283472" top="1.3130314960629921" bottom="0.74803149606299213" header="0.31496062992125984" footer="0.31496062992125984"/>
  <pageSetup paperSize="9" scale="80" orientation="portrait" r:id="rId1"/>
  <headerFooter differentFirst="1">
    <oddFooter>&amp;C&amp;P</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2"/>
  <dimension ref="B1:Y52"/>
  <sheetViews>
    <sheetView zoomScale="80" zoomScaleNormal="80" zoomScalePageLayoutView="90" workbookViewId="0"/>
  </sheetViews>
  <sheetFormatPr baseColWidth="10" defaultColWidth="15.81640625" defaultRowHeight="12.5"/>
  <cols>
    <col min="1" max="1" width="1.453125" style="22" customWidth="1"/>
    <col min="2" max="2" width="9.453125" style="22" customWidth="1"/>
    <col min="3" max="3" width="11.81640625" style="22" customWidth="1"/>
    <col min="4" max="4" width="12.453125" style="22" customWidth="1"/>
    <col min="5" max="5" width="14.81640625" style="22" customWidth="1"/>
    <col min="6" max="6" width="11.453125" style="22" customWidth="1"/>
    <col min="7" max="7" width="11.81640625" style="22" customWidth="1"/>
    <col min="8" max="8" width="11.7265625" style="22" customWidth="1"/>
    <col min="9" max="9" width="14.453125" style="22" customWidth="1"/>
    <col min="10" max="10" width="11.26953125" style="22" customWidth="1"/>
    <col min="11" max="11" width="12.1796875" style="22" customWidth="1"/>
    <col min="12" max="12" width="10.54296875" style="22" customWidth="1"/>
    <col min="13" max="13" width="2" style="22" customWidth="1"/>
    <col min="14" max="14" width="14" style="22" customWidth="1"/>
    <col min="15" max="15" width="6.81640625" style="22" customWidth="1"/>
    <col min="16" max="16" width="9.54296875" style="186" hidden="1" customWidth="1"/>
    <col min="17" max="17" width="10.54296875" style="186" hidden="1" customWidth="1"/>
    <col min="18" max="18" width="12.7265625" style="186" hidden="1" customWidth="1"/>
    <col min="19" max="19" width="9.54296875" style="186" hidden="1" customWidth="1"/>
    <col min="20" max="20" width="7.81640625" style="186" hidden="1" customWidth="1"/>
    <col min="21" max="21" width="7.453125" style="186" hidden="1" customWidth="1"/>
    <col min="22" max="22" width="12.81640625" style="186" hidden="1" customWidth="1"/>
    <col min="23" max="23" width="8.7265625" style="186" hidden="1" customWidth="1"/>
    <col min="24" max="24" width="10.26953125" style="186" hidden="1" customWidth="1"/>
    <col min="25" max="16384" width="15.81640625" style="22"/>
  </cols>
  <sheetData>
    <row r="1" spans="2:24" ht="6" customHeight="1"/>
    <row r="2" spans="2:24" ht="13">
      <c r="B2" s="330" t="s">
        <v>107</v>
      </c>
      <c r="C2" s="330"/>
      <c r="D2" s="330"/>
      <c r="E2" s="330"/>
      <c r="F2" s="330"/>
      <c r="G2" s="330"/>
      <c r="H2" s="330"/>
      <c r="I2" s="330"/>
      <c r="J2" s="330"/>
      <c r="K2" s="330"/>
      <c r="L2" s="330"/>
      <c r="M2" s="120"/>
      <c r="N2" s="52" t="s">
        <v>153</v>
      </c>
    </row>
    <row r="3" spans="2:24" ht="12.75" customHeight="1">
      <c r="B3" s="330" t="s">
        <v>49</v>
      </c>
      <c r="C3" s="330"/>
      <c r="D3" s="330"/>
      <c r="E3" s="330"/>
      <c r="F3" s="330"/>
      <c r="G3" s="330"/>
      <c r="H3" s="330"/>
      <c r="I3" s="330"/>
      <c r="J3" s="330"/>
      <c r="K3" s="330"/>
      <c r="L3" s="330"/>
      <c r="M3" s="120"/>
    </row>
    <row r="4" spans="2:24" ht="13">
      <c r="B4" s="330" t="s">
        <v>27</v>
      </c>
      <c r="C4" s="330"/>
      <c r="D4" s="330"/>
      <c r="E4" s="330"/>
      <c r="F4" s="330"/>
      <c r="G4" s="330"/>
      <c r="H4" s="330"/>
      <c r="I4" s="330"/>
      <c r="J4" s="330"/>
      <c r="K4" s="330"/>
      <c r="L4" s="330"/>
      <c r="M4" s="120"/>
    </row>
    <row r="5" spans="2:24">
      <c r="B5" s="2"/>
      <c r="C5" s="2"/>
      <c r="D5" s="2"/>
      <c r="E5" s="2"/>
      <c r="F5" s="2"/>
      <c r="G5" s="2"/>
      <c r="H5" s="2"/>
      <c r="I5" s="2"/>
      <c r="J5" s="57"/>
      <c r="K5" s="2"/>
    </row>
    <row r="6" spans="2:24">
      <c r="B6" s="348" t="s">
        <v>13</v>
      </c>
      <c r="C6" s="78" t="s">
        <v>24</v>
      </c>
      <c r="D6" s="78" t="s">
        <v>24</v>
      </c>
      <c r="E6" s="78" t="s">
        <v>26</v>
      </c>
      <c r="F6" s="78" t="s">
        <v>24</v>
      </c>
      <c r="G6" s="78" t="s">
        <v>25</v>
      </c>
      <c r="H6" s="78" t="s">
        <v>25</v>
      </c>
      <c r="I6" s="78" t="s">
        <v>24</v>
      </c>
      <c r="J6" s="78" t="s">
        <v>24</v>
      </c>
      <c r="K6" s="78" t="s">
        <v>24</v>
      </c>
      <c r="L6" s="78" t="s">
        <v>159</v>
      </c>
      <c r="M6" s="141"/>
    </row>
    <row r="7" spans="2:24">
      <c r="B7" s="349"/>
      <c r="C7" s="79" t="s">
        <v>23</v>
      </c>
      <c r="D7" s="79" t="s">
        <v>22</v>
      </c>
      <c r="E7" s="79" t="s">
        <v>21</v>
      </c>
      <c r="F7" s="79" t="s">
        <v>20</v>
      </c>
      <c r="G7" s="79" t="s">
        <v>19</v>
      </c>
      <c r="H7" s="79" t="s">
        <v>18</v>
      </c>
      <c r="I7" s="79" t="s">
        <v>17</v>
      </c>
      <c r="J7" s="79" t="s">
        <v>16</v>
      </c>
      <c r="K7" s="79" t="s">
        <v>15</v>
      </c>
      <c r="L7" s="79" t="s">
        <v>160</v>
      </c>
      <c r="M7" s="141"/>
      <c r="P7" s="297" t="str">
        <f>+C7</f>
        <v>Coquimbo</v>
      </c>
      <c r="Q7" s="297" t="str">
        <f t="shared" ref="Q7:V7" si="0">+D7</f>
        <v>Valparaíso</v>
      </c>
      <c r="R7" s="297" t="str">
        <f t="shared" si="0"/>
        <v>Metropolitana</v>
      </c>
      <c r="S7" s="297" t="str">
        <f t="shared" si="0"/>
        <v>O´Higgins</v>
      </c>
      <c r="T7" s="297" t="str">
        <f t="shared" si="0"/>
        <v>Maule</v>
      </c>
      <c r="U7" s="297" t="str">
        <f t="shared" si="0"/>
        <v>Bío Bío</v>
      </c>
      <c r="V7" s="297" t="str">
        <f t="shared" si="0"/>
        <v>La Araucanía</v>
      </c>
      <c r="W7" s="297" t="str">
        <f>+J7</f>
        <v>Los Ríos</v>
      </c>
      <c r="X7" s="297" t="str">
        <f>+K7</f>
        <v>Los Lagos</v>
      </c>
    </row>
    <row r="8" spans="2:24">
      <c r="B8" s="81" t="s">
        <v>11</v>
      </c>
      <c r="C8" s="80">
        <v>5960</v>
      </c>
      <c r="D8" s="80">
        <v>1480</v>
      </c>
      <c r="E8" s="80">
        <v>4280</v>
      </c>
      <c r="F8" s="80">
        <v>2960</v>
      </c>
      <c r="G8" s="80">
        <v>4170</v>
      </c>
      <c r="H8" s="80">
        <v>5240</v>
      </c>
      <c r="I8" s="80">
        <v>18030</v>
      </c>
      <c r="J8" s="81"/>
      <c r="K8" s="80">
        <v>17930</v>
      </c>
      <c r="L8" s="80"/>
      <c r="M8" s="80"/>
    </row>
    <row r="9" spans="2:24">
      <c r="B9" s="81" t="s">
        <v>10</v>
      </c>
      <c r="C9" s="80">
        <v>5420</v>
      </c>
      <c r="D9" s="80">
        <v>1190</v>
      </c>
      <c r="E9" s="80">
        <v>4090</v>
      </c>
      <c r="F9" s="80">
        <v>3140</v>
      </c>
      <c r="G9" s="80">
        <v>3850</v>
      </c>
      <c r="H9" s="80">
        <v>5690</v>
      </c>
      <c r="I9" s="80">
        <v>15000</v>
      </c>
      <c r="J9" s="81"/>
      <c r="K9" s="80">
        <v>16310</v>
      </c>
      <c r="L9" s="80"/>
      <c r="M9" s="80"/>
      <c r="P9" s="225">
        <f t="shared" ref="P9:P21" si="1">+C9/C8-1</f>
        <v>-9.060402684563762E-2</v>
      </c>
      <c r="Q9" s="225">
        <f t="shared" ref="Q9:Q21" si="2">+D9/D8-1</f>
        <v>-0.19594594594594594</v>
      </c>
      <c r="R9" s="225">
        <f t="shared" ref="R9:R21" si="3">+E9/E8-1</f>
        <v>-4.4392523364485958E-2</v>
      </c>
      <c r="S9" s="225">
        <f t="shared" ref="S9:S21" si="4">+F9/F8-1</f>
        <v>6.0810810810810745E-2</v>
      </c>
      <c r="T9" s="225">
        <f t="shared" ref="T9:T21" si="5">+G9/G8-1</f>
        <v>-7.6738609112709799E-2</v>
      </c>
      <c r="U9" s="225">
        <f t="shared" ref="U9:U21" si="6">+H9/H8-1</f>
        <v>8.5877862595419741E-2</v>
      </c>
      <c r="V9" s="225">
        <f t="shared" ref="V9:V21" si="7">+I9/I8-1</f>
        <v>-0.16805324459234605</v>
      </c>
      <c r="W9" s="225" t="e">
        <f t="shared" ref="W9:W21" si="8">+J9/J8-1</f>
        <v>#DIV/0!</v>
      </c>
      <c r="X9" s="225">
        <f t="shared" ref="X9:X21" si="9">+K9/K8-1</f>
        <v>-9.035136642498609E-2</v>
      </c>
    </row>
    <row r="10" spans="2:24">
      <c r="B10" s="81" t="s">
        <v>9</v>
      </c>
      <c r="C10" s="80">
        <v>5400</v>
      </c>
      <c r="D10" s="80">
        <v>1200</v>
      </c>
      <c r="E10" s="80">
        <v>4000</v>
      </c>
      <c r="F10" s="80">
        <v>3450</v>
      </c>
      <c r="G10" s="80">
        <v>3800</v>
      </c>
      <c r="H10" s="80">
        <v>6400</v>
      </c>
      <c r="I10" s="80">
        <v>16800</v>
      </c>
      <c r="J10" s="81"/>
      <c r="K10" s="80">
        <v>17200</v>
      </c>
      <c r="L10" s="80"/>
      <c r="M10" s="80"/>
      <c r="N10" s="58"/>
      <c r="P10" s="225">
        <f t="shared" si="1"/>
        <v>-3.6900369003689537E-3</v>
      </c>
      <c r="Q10" s="225">
        <f t="shared" si="2"/>
        <v>8.4033613445377853E-3</v>
      </c>
      <c r="R10" s="225">
        <f t="shared" si="3"/>
        <v>-2.2004889975550168E-2</v>
      </c>
      <c r="S10" s="225">
        <f t="shared" si="4"/>
        <v>9.8726114649681618E-2</v>
      </c>
      <c r="T10" s="225">
        <f t="shared" si="5"/>
        <v>-1.2987012987012991E-2</v>
      </c>
      <c r="U10" s="225">
        <f t="shared" si="6"/>
        <v>0.12478031634446407</v>
      </c>
      <c r="V10" s="225">
        <f t="shared" si="7"/>
        <v>0.12000000000000011</v>
      </c>
      <c r="W10" s="225" t="e">
        <f t="shared" si="8"/>
        <v>#DIV/0!</v>
      </c>
      <c r="X10" s="225">
        <f t="shared" si="9"/>
        <v>5.456774984671986E-2</v>
      </c>
    </row>
    <row r="11" spans="2:24">
      <c r="B11" s="81" t="s">
        <v>8</v>
      </c>
      <c r="C11" s="80">
        <v>4960</v>
      </c>
      <c r="D11" s="80">
        <v>1550</v>
      </c>
      <c r="E11" s="80">
        <v>3260</v>
      </c>
      <c r="F11" s="80">
        <v>2820</v>
      </c>
      <c r="G11" s="80">
        <v>2800</v>
      </c>
      <c r="H11" s="80">
        <v>6290</v>
      </c>
      <c r="I11" s="80">
        <v>15620</v>
      </c>
      <c r="J11" s="81"/>
      <c r="K11" s="80">
        <v>17010</v>
      </c>
      <c r="L11" s="80"/>
      <c r="M11" s="80"/>
      <c r="N11" s="58"/>
      <c r="P11" s="225">
        <f t="shared" si="1"/>
        <v>-8.1481481481481488E-2</v>
      </c>
      <c r="Q11" s="225">
        <f t="shared" si="2"/>
        <v>0.29166666666666674</v>
      </c>
      <c r="R11" s="225">
        <f t="shared" si="3"/>
        <v>-0.18500000000000005</v>
      </c>
      <c r="S11" s="225">
        <f t="shared" si="4"/>
        <v>-0.18260869565217386</v>
      </c>
      <c r="T11" s="225">
        <f t="shared" si="5"/>
        <v>-0.26315789473684215</v>
      </c>
      <c r="U11" s="225">
        <f t="shared" si="6"/>
        <v>-1.7187500000000022E-2</v>
      </c>
      <c r="V11" s="225">
        <f t="shared" si="7"/>
        <v>-7.0238095238095211E-2</v>
      </c>
      <c r="W11" s="225" t="e">
        <f t="shared" si="8"/>
        <v>#DIV/0!</v>
      </c>
      <c r="X11" s="225">
        <f t="shared" si="9"/>
        <v>-1.104651162790693E-2</v>
      </c>
    </row>
    <row r="12" spans="2:24">
      <c r="B12" s="81" t="s">
        <v>7</v>
      </c>
      <c r="C12" s="80">
        <v>5590</v>
      </c>
      <c r="D12" s="80">
        <v>1870</v>
      </c>
      <c r="E12" s="80">
        <v>4000</v>
      </c>
      <c r="F12" s="80">
        <v>3410</v>
      </c>
      <c r="G12" s="80">
        <v>3740</v>
      </c>
      <c r="H12" s="80">
        <v>6600</v>
      </c>
      <c r="I12" s="80">
        <v>17980</v>
      </c>
      <c r="J12" s="81"/>
      <c r="K12" s="80">
        <v>18700</v>
      </c>
      <c r="L12" s="80"/>
      <c r="M12" s="80"/>
      <c r="N12" s="58"/>
      <c r="P12" s="225">
        <f t="shared" si="1"/>
        <v>0.12701612903225801</v>
      </c>
      <c r="Q12" s="225">
        <f t="shared" si="2"/>
        <v>0.20645161290322589</v>
      </c>
      <c r="R12" s="225">
        <f t="shared" si="3"/>
        <v>0.22699386503067487</v>
      </c>
      <c r="S12" s="225">
        <f t="shared" si="4"/>
        <v>0.20921985815602828</v>
      </c>
      <c r="T12" s="225">
        <f t="shared" si="5"/>
        <v>0.33571428571428563</v>
      </c>
      <c r="U12" s="225">
        <f t="shared" si="6"/>
        <v>4.9284578696343395E-2</v>
      </c>
      <c r="V12" s="225">
        <f t="shared" si="7"/>
        <v>0.1510883482714469</v>
      </c>
      <c r="W12" s="225" t="e">
        <f t="shared" si="8"/>
        <v>#DIV/0!</v>
      </c>
      <c r="X12" s="225">
        <f t="shared" si="9"/>
        <v>9.9353321575543774E-2</v>
      </c>
    </row>
    <row r="13" spans="2:24">
      <c r="B13" s="81" t="s">
        <v>6</v>
      </c>
      <c r="C13" s="82">
        <v>3236.8</v>
      </c>
      <c r="D13" s="82">
        <v>2184.1799999999998</v>
      </c>
      <c r="E13" s="82">
        <v>5236.7</v>
      </c>
      <c r="F13" s="82">
        <v>1711.1</v>
      </c>
      <c r="G13" s="82">
        <v>3368.74</v>
      </c>
      <c r="H13" s="82">
        <v>8440.58</v>
      </c>
      <c r="I13" s="82">
        <v>14058.9</v>
      </c>
      <c r="J13" s="82">
        <v>3971.3</v>
      </c>
      <c r="K13" s="82">
        <v>11228.6</v>
      </c>
      <c r="L13" s="82"/>
      <c r="M13" s="82"/>
      <c r="N13" s="58"/>
      <c r="P13" s="225">
        <f t="shared" si="1"/>
        <v>-0.42096601073345252</v>
      </c>
      <c r="Q13" s="225">
        <f t="shared" si="2"/>
        <v>0.1680106951871656</v>
      </c>
      <c r="R13" s="225">
        <f t="shared" si="3"/>
        <v>0.30917499999999998</v>
      </c>
      <c r="S13" s="225">
        <f t="shared" si="4"/>
        <v>-0.49821114369501474</v>
      </c>
      <c r="T13" s="225">
        <f t="shared" si="5"/>
        <v>-9.9267379679144452E-2</v>
      </c>
      <c r="U13" s="225">
        <f t="shared" si="6"/>
        <v>0.27887575757575767</v>
      </c>
      <c r="V13" s="225">
        <f t="shared" si="7"/>
        <v>-0.21808120133481645</v>
      </c>
      <c r="W13" s="225" t="e">
        <f t="shared" si="8"/>
        <v>#DIV/0!</v>
      </c>
      <c r="X13" s="225">
        <f t="shared" si="9"/>
        <v>-0.39954010695187159</v>
      </c>
    </row>
    <row r="14" spans="2:24">
      <c r="B14" s="81" t="s">
        <v>5</v>
      </c>
      <c r="C14" s="80">
        <v>3520</v>
      </c>
      <c r="D14" s="80">
        <v>2040</v>
      </c>
      <c r="E14" s="80">
        <v>5610</v>
      </c>
      <c r="F14" s="80">
        <v>1570</v>
      </c>
      <c r="G14" s="80">
        <v>3430</v>
      </c>
      <c r="H14" s="80">
        <v>8100</v>
      </c>
      <c r="I14" s="80">
        <v>14800</v>
      </c>
      <c r="J14" s="80">
        <v>4240</v>
      </c>
      <c r="K14" s="80">
        <v>11960</v>
      </c>
      <c r="L14" s="80"/>
      <c r="M14" s="80"/>
      <c r="P14" s="225">
        <f t="shared" si="1"/>
        <v>8.7493821057834875E-2</v>
      </c>
      <c r="Q14" s="225">
        <f t="shared" si="2"/>
        <v>-6.6011043045902773E-2</v>
      </c>
      <c r="R14" s="225">
        <f t="shared" si="3"/>
        <v>7.1285351461798596E-2</v>
      </c>
      <c r="S14" s="225">
        <f t="shared" si="4"/>
        <v>-8.2461574425807926E-2</v>
      </c>
      <c r="T14" s="225">
        <f t="shared" si="5"/>
        <v>1.8184840622903486E-2</v>
      </c>
      <c r="U14" s="225">
        <f t="shared" si="6"/>
        <v>-4.0350307680277919E-2</v>
      </c>
      <c r="V14" s="225">
        <f t="shared" si="7"/>
        <v>5.2713939212883032E-2</v>
      </c>
      <c r="W14" s="225">
        <f t="shared" si="8"/>
        <v>6.7660463827965645E-2</v>
      </c>
      <c r="X14" s="225">
        <f t="shared" si="9"/>
        <v>6.5137238836542322E-2</v>
      </c>
    </row>
    <row r="15" spans="2:24">
      <c r="B15" s="81" t="s">
        <v>4</v>
      </c>
      <c r="C15" s="80">
        <v>2996</v>
      </c>
      <c r="D15" s="80">
        <v>606</v>
      </c>
      <c r="E15" s="80">
        <v>2760</v>
      </c>
      <c r="F15" s="80">
        <v>259</v>
      </c>
      <c r="G15" s="80">
        <v>2183</v>
      </c>
      <c r="H15" s="80">
        <v>7025</v>
      </c>
      <c r="I15" s="80">
        <v>13473</v>
      </c>
      <c r="J15" s="80">
        <v>4567</v>
      </c>
      <c r="K15" s="80">
        <v>10522</v>
      </c>
      <c r="L15" s="80"/>
      <c r="M15" s="80"/>
      <c r="P15" s="225">
        <f t="shared" si="1"/>
        <v>-0.14886363636363631</v>
      </c>
      <c r="Q15" s="225">
        <f t="shared" si="2"/>
        <v>-0.70294117647058818</v>
      </c>
      <c r="R15" s="225">
        <f t="shared" si="3"/>
        <v>-0.50802139037433158</v>
      </c>
      <c r="S15" s="225">
        <f t="shared" si="4"/>
        <v>-0.835031847133758</v>
      </c>
      <c r="T15" s="225">
        <f t="shared" si="5"/>
        <v>-0.36355685131195337</v>
      </c>
      <c r="U15" s="225">
        <f t="shared" si="6"/>
        <v>-0.13271604938271608</v>
      </c>
      <c r="V15" s="225">
        <f t="shared" si="7"/>
        <v>-8.9662162162162162E-2</v>
      </c>
      <c r="W15" s="225">
        <f t="shared" si="8"/>
        <v>7.7122641509433931E-2</v>
      </c>
      <c r="X15" s="225">
        <f t="shared" si="9"/>
        <v>-0.12023411371237458</v>
      </c>
    </row>
    <row r="16" spans="2:24">
      <c r="B16" s="81" t="s">
        <v>3</v>
      </c>
      <c r="C16" s="80">
        <v>3421</v>
      </c>
      <c r="D16" s="80">
        <v>447</v>
      </c>
      <c r="E16" s="80">
        <v>3493</v>
      </c>
      <c r="F16" s="80">
        <v>1981</v>
      </c>
      <c r="G16" s="80">
        <v>4589</v>
      </c>
      <c r="H16" s="80">
        <v>8958</v>
      </c>
      <c r="I16" s="80">
        <v>16756</v>
      </c>
      <c r="J16" s="80">
        <v>3767</v>
      </c>
      <c r="K16" s="80">
        <v>6672</v>
      </c>
      <c r="L16" s="80"/>
      <c r="M16" s="80"/>
      <c r="N16" s="58"/>
      <c r="P16" s="225">
        <f t="shared" si="1"/>
        <v>0.14185580774365825</v>
      </c>
      <c r="Q16" s="225">
        <f t="shared" si="2"/>
        <v>-0.26237623762376239</v>
      </c>
      <c r="R16" s="225">
        <f t="shared" si="3"/>
        <v>0.26557971014492754</v>
      </c>
      <c r="S16" s="225">
        <f t="shared" si="4"/>
        <v>6.6486486486486482</v>
      </c>
      <c r="T16" s="225">
        <f t="shared" si="5"/>
        <v>1.1021530004580851</v>
      </c>
      <c r="U16" s="225">
        <f t="shared" si="6"/>
        <v>0.27516014234875441</v>
      </c>
      <c r="V16" s="225">
        <f t="shared" si="7"/>
        <v>0.24367253024567659</v>
      </c>
      <c r="W16" s="225">
        <f t="shared" si="8"/>
        <v>-0.17516969564265383</v>
      </c>
      <c r="X16" s="225">
        <f t="shared" si="9"/>
        <v>-0.36590001900779323</v>
      </c>
    </row>
    <row r="17" spans="2:25">
      <c r="B17" s="81" t="s">
        <v>2</v>
      </c>
      <c r="C17" s="80">
        <v>3208</v>
      </c>
      <c r="D17" s="80">
        <v>1493</v>
      </c>
      <c r="E17" s="80">
        <v>3750</v>
      </c>
      <c r="F17" s="80">
        <v>887</v>
      </c>
      <c r="G17" s="80">
        <v>4584</v>
      </c>
      <c r="H17" s="80">
        <v>9385</v>
      </c>
      <c r="I17" s="80">
        <v>17757</v>
      </c>
      <c r="J17" s="80">
        <v>3839</v>
      </c>
      <c r="K17" s="80">
        <v>8063</v>
      </c>
      <c r="L17" s="80"/>
      <c r="M17" s="80"/>
      <c r="N17" s="58"/>
      <c r="P17" s="225">
        <f t="shared" si="1"/>
        <v>-6.2262496346097596E-2</v>
      </c>
      <c r="Q17" s="225">
        <f t="shared" si="2"/>
        <v>2.3400447427293063</v>
      </c>
      <c r="R17" s="225">
        <f t="shared" si="3"/>
        <v>7.3575722874320126E-2</v>
      </c>
      <c r="S17" s="225">
        <f t="shared" si="4"/>
        <v>-0.55224634023220598</v>
      </c>
      <c r="T17" s="225">
        <f t="shared" si="5"/>
        <v>-1.0895619960775704E-3</v>
      </c>
      <c r="U17" s="225">
        <f t="shared" si="6"/>
        <v>4.7666889930788159E-2</v>
      </c>
      <c r="V17" s="225">
        <f t="shared" si="7"/>
        <v>5.9739794700405913E-2</v>
      </c>
      <c r="W17" s="225">
        <f t="shared" si="8"/>
        <v>1.9113352800637085E-2</v>
      </c>
      <c r="X17" s="225">
        <f t="shared" si="9"/>
        <v>0.20848321342925669</v>
      </c>
    </row>
    <row r="18" spans="2:25">
      <c r="B18" s="81" t="s">
        <v>122</v>
      </c>
      <c r="C18" s="80">
        <v>1865</v>
      </c>
      <c r="D18" s="80">
        <v>1421</v>
      </c>
      <c r="E18" s="80">
        <v>3607</v>
      </c>
      <c r="F18" s="80">
        <v>1681</v>
      </c>
      <c r="G18" s="80">
        <v>2080</v>
      </c>
      <c r="H18" s="80">
        <v>5998</v>
      </c>
      <c r="I18" s="80">
        <v>10383</v>
      </c>
      <c r="J18" s="80">
        <v>3393</v>
      </c>
      <c r="K18" s="80">
        <v>10419</v>
      </c>
      <c r="L18" s="80">
        <v>687</v>
      </c>
      <c r="M18" s="80"/>
      <c r="N18" s="58"/>
      <c r="P18" s="225">
        <f t="shared" si="1"/>
        <v>-0.41864089775561097</v>
      </c>
      <c r="Q18" s="225">
        <f t="shared" si="2"/>
        <v>-4.8225050234427358E-2</v>
      </c>
      <c r="R18" s="225">
        <f t="shared" si="3"/>
        <v>-3.8133333333333352E-2</v>
      </c>
      <c r="S18" s="225">
        <f t="shared" si="4"/>
        <v>0.89515219842164595</v>
      </c>
      <c r="T18" s="225">
        <f t="shared" si="5"/>
        <v>-0.5462478184991274</v>
      </c>
      <c r="U18" s="225">
        <f t="shared" si="6"/>
        <v>-0.36089504528502925</v>
      </c>
      <c r="V18" s="225">
        <f t="shared" si="7"/>
        <v>-0.41527285014360538</v>
      </c>
      <c r="W18" s="225">
        <f t="shared" si="8"/>
        <v>-0.1161760875227924</v>
      </c>
      <c r="X18" s="225">
        <f t="shared" si="9"/>
        <v>0.292198933399479</v>
      </c>
      <c r="Y18" s="159"/>
    </row>
    <row r="19" spans="2:25">
      <c r="B19" s="81" t="s">
        <v>131</v>
      </c>
      <c r="C19" s="80">
        <v>2546</v>
      </c>
      <c r="D19" s="80">
        <v>1103</v>
      </c>
      <c r="E19" s="80">
        <v>5104</v>
      </c>
      <c r="F19" s="80">
        <v>942</v>
      </c>
      <c r="G19" s="80">
        <v>3017</v>
      </c>
      <c r="H19" s="80">
        <v>8372</v>
      </c>
      <c r="I19" s="80">
        <v>14459</v>
      </c>
      <c r="J19" s="80">
        <v>3334</v>
      </c>
      <c r="K19" s="80">
        <v>10012</v>
      </c>
      <c r="L19" s="80">
        <v>687</v>
      </c>
      <c r="M19" s="80"/>
      <c r="N19" s="58"/>
      <c r="P19" s="225">
        <f t="shared" si="1"/>
        <v>0.36514745308311003</v>
      </c>
      <c r="Q19" s="225">
        <f t="shared" si="2"/>
        <v>-0.22378606615059815</v>
      </c>
      <c r="R19" s="225">
        <f t="shared" si="3"/>
        <v>0.41502633767673958</v>
      </c>
      <c r="S19" s="225">
        <f t="shared" si="4"/>
        <v>-0.43961927424152292</v>
      </c>
      <c r="T19" s="225">
        <f t="shared" si="5"/>
        <v>0.4504807692307693</v>
      </c>
      <c r="U19" s="225">
        <f t="shared" si="6"/>
        <v>0.39579859953317764</v>
      </c>
      <c r="V19" s="225">
        <f t="shared" si="7"/>
        <v>0.39256476933448914</v>
      </c>
      <c r="W19" s="225">
        <f t="shared" si="8"/>
        <v>-1.738874152667258E-2</v>
      </c>
      <c r="X19" s="225">
        <f t="shared" si="9"/>
        <v>-3.9063249832037572E-2</v>
      </c>
    </row>
    <row r="20" spans="2:25">
      <c r="B20" s="81" t="s">
        <v>147</v>
      </c>
      <c r="C20" s="80">
        <v>2197</v>
      </c>
      <c r="D20" s="80">
        <v>1480</v>
      </c>
      <c r="E20" s="80">
        <v>3299</v>
      </c>
      <c r="F20" s="80">
        <v>1394</v>
      </c>
      <c r="G20" s="80">
        <v>3557</v>
      </c>
      <c r="H20" s="80">
        <v>8532</v>
      </c>
      <c r="I20" s="80">
        <v>13054</v>
      </c>
      <c r="J20" s="80">
        <v>4007</v>
      </c>
      <c r="K20" s="80">
        <v>10758</v>
      </c>
      <c r="L20" s="80">
        <v>687</v>
      </c>
      <c r="M20" s="80"/>
      <c r="N20" s="58"/>
      <c r="P20" s="225">
        <f t="shared" si="1"/>
        <v>-0.13707776904948943</v>
      </c>
      <c r="Q20" s="225">
        <f t="shared" si="2"/>
        <v>0.34179510426110604</v>
      </c>
      <c r="R20" s="225">
        <f t="shared" si="3"/>
        <v>-0.35364420062695923</v>
      </c>
      <c r="S20" s="225">
        <f t="shared" si="4"/>
        <v>0.47983014861995743</v>
      </c>
      <c r="T20" s="225">
        <f t="shared" si="5"/>
        <v>0.17898574743122309</v>
      </c>
      <c r="U20" s="225">
        <f t="shared" si="6"/>
        <v>1.9111323459149565E-2</v>
      </c>
      <c r="V20" s="225">
        <f t="shared" si="7"/>
        <v>-9.7171311985614461E-2</v>
      </c>
      <c r="W20" s="225">
        <f t="shared" si="8"/>
        <v>0.20185962807438518</v>
      </c>
      <c r="X20" s="225">
        <f t="shared" si="9"/>
        <v>7.4510587295245623E-2</v>
      </c>
    </row>
    <row r="21" spans="2:25">
      <c r="B21" s="81" t="s">
        <v>181</v>
      </c>
      <c r="C21" s="80">
        <v>1874.8517657009927</v>
      </c>
      <c r="D21" s="80">
        <v>1451.3199862357419</v>
      </c>
      <c r="E21" s="80">
        <v>4939.8094869007145</v>
      </c>
      <c r="F21" s="80">
        <v>2047.8950515475051</v>
      </c>
      <c r="G21" s="80">
        <v>3593.5396570323278</v>
      </c>
      <c r="H21" s="80">
        <v>8685.4599664461075</v>
      </c>
      <c r="I21" s="80">
        <v>16788.425585779605</v>
      </c>
      <c r="J21" s="80">
        <v>3490.6066401256444</v>
      </c>
      <c r="K21" s="80">
        <v>6967.4298276406953</v>
      </c>
      <c r="L21" s="80">
        <v>687</v>
      </c>
      <c r="M21" s="80"/>
      <c r="N21" s="58"/>
      <c r="P21" s="225">
        <f t="shared" si="1"/>
        <v>-0.14663096690897015</v>
      </c>
      <c r="Q21" s="225">
        <f t="shared" si="2"/>
        <v>-1.9378387678552711E-2</v>
      </c>
      <c r="R21" s="225">
        <f t="shared" si="3"/>
        <v>0.49736571291322051</v>
      </c>
      <c r="S21" s="225">
        <f t="shared" si="4"/>
        <v>0.46907822923063502</v>
      </c>
      <c r="T21" s="225">
        <f t="shared" si="5"/>
        <v>1.0272605294441295E-2</v>
      </c>
      <c r="U21" s="225">
        <f t="shared" si="6"/>
        <v>1.7986400192933294E-2</v>
      </c>
      <c r="V21" s="225">
        <f t="shared" si="7"/>
        <v>0.28607519425307215</v>
      </c>
      <c r="W21" s="225">
        <f t="shared" si="8"/>
        <v>-0.1288728125466323</v>
      </c>
      <c r="X21" s="225">
        <f t="shared" si="9"/>
        <v>-0.35234896564038898</v>
      </c>
    </row>
    <row r="22" spans="2:25">
      <c r="B22" s="118" t="s">
        <v>211</v>
      </c>
      <c r="C22" s="83">
        <v>2244</v>
      </c>
      <c r="D22" s="83">
        <v>776</v>
      </c>
      <c r="E22" s="83">
        <v>4449</v>
      </c>
      <c r="F22" s="83">
        <v>2251</v>
      </c>
      <c r="G22" s="83">
        <v>5243</v>
      </c>
      <c r="H22" s="83">
        <v>8946</v>
      </c>
      <c r="I22" s="83">
        <v>14976</v>
      </c>
      <c r="J22" s="83">
        <v>3369</v>
      </c>
      <c r="K22" s="83">
        <v>10544</v>
      </c>
      <c r="L22" s="83">
        <v>687</v>
      </c>
      <c r="M22" s="80"/>
      <c r="N22" s="183"/>
      <c r="P22" s="225">
        <f t="shared" ref="P22:X22" si="10">+C22/C21-1</f>
        <v>0.19689462444567485</v>
      </c>
      <c r="Q22" s="225">
        <f t="shared" si="10"/>
        <v>-0.4653143294658989</v>
      </c>
      <c r="R22" s="225">
        <f t="shared" si="10"/>
        <v>-9.9357978926562507E-2</v>
      </c>
      <c r="S22" s="225">
        <f t="shared" si="10"/>
        <v>9.9177420395160087E-2</v>
      </c>
      <c r="T22" s="225">
        <f t="shared" si="10"/>
        <v>0.45900713513479219</v>
      </c>
      <c r="U22" s="225">
        <f t="shared" si="10"/>
        <v>2.9997263767309601E-2</v>
      </c>
      <c r="V22" s="225">
        <f t="shared" si="10"/>
        <v>-0.10795685256601995</v>
      </c>
      <c r="W22" s="225">
        <f t="shared" si="10"/>
        <v>-3.4838253823199938E-2</v>
      </c>
      <c r="X22" s="225">
        <f t="shared" si="10"/>
        <v>0.5133270461039432</v>
      </c>
    </row>
    <row r="23" spans="2:25" ht="13">
      <c r="B23" s="29" t="s">
        <v>136</v>
      </c>
      <c r="M23" s="80"/>
      <c r="N23" s="58"/>
    </row>
    <row r="25" spans="2:25">
      <c r="N25" s="58"/>
      <c r="Q25" s="225">
        <f>+(K22+J22+I22+H22)/SUM(C22:L22)</f>
        <v>0.70739459661587356</v>
      </c>
      <c r="R25" s="298"/>
      <c r="S25" s="298"/>
      <c r="T25" s="298"/>
      <c r="U25" s="298"/>
      <c r="V25" s="298"/>
      <c r="W25" s="298"/>
    </row>
    <row r="45" spans="2:12" ht="13">
      <c r="B45" s="29" t="s">
        <v>136</v>
      </c>
    </row>
    <row r="46" spans="2:12" ht="13">
      <c r="B46" s="160" t="s">
        <v>135</v>
      </c>
    </row>
    <row r="47" spans="2:12">
      <c r="C47" s="185"/>
      <c r="D47" s="185"/>
      <c r="E47" s="185"/>
      <c r="F47" s="185"/>
      <c r="G47" s="185"/>
      <c r="H47" s="185"/>
      <c r="I47" s="185"/>
      <c r="J47" s="185"/>
      <c r="K47" s="185"/>
      <c r="L47" s="185"/>
    </row>
    <row r="49" spans="3:13">
      <c r="C49" s="159"/>
      <c r="D49" s="159"/>
      <c r="E49" s="159"/>
      <c r="F49" s="159"/>
      <c r="G49" s="159"/>
      <c r="H49" s="159"/>
      <c r="I49" s="159"/>
      <c r="J49" s="159"/>
      <c r="K49" s="159"/>
      <c r="L49" s="159"/>
      <c r="M49" s="159"/>
    </row>
    <row r="50" spans="3:13" s="186" customFormat="1" hidden="1">
      <c r="C50" s="225">
        <f t="shared" ref="C50:L50" si="11">+C22/SUM($C$22:$L$22)</f>
        <v>4.1955688510797423E-2</v>
      </c>
      <c r="D50" s="225">
        <f t="shared" si="11"/>
        <v>1.450874076843975E-2</v>
      </c>
      <c r="E50" s="225">
        <f t="shared" si="11"/>
        <v>8.3182200616995425E-2</v>
      </c>
      <c r="F50" s="225">
        <f t="shared" si="11"/>
        <v>4.2086566327007573E-2</v>
      </c>
      <c r="G50" s="225">
        <f t="shared" si="11"/>
        <v>9.8027484341404125E-2</v>
      </c>
      <c r="H50" s="225">
        <f t="shared" si="11"/>
        <v>0.16726184911657474</v>
      </c>
      <c r="I50" s="225">
        <f t="shared" si="11"/>
        <v>0.28000373936617745</v>
      </c>
      <c r="J50" s="225">
        <f t="shared" si="11"/>
        <v>6.2989623258857624E-2</v>
      </c>
      <c r="K50" s="225">
        <f t="shared" si="11"/>
        <v>0.1971393848742638</v>
      </c>
      <c r="L50" s="225">
        <f t="shared" si="11"/>
        <v>1.2844722819482098E-2</v>
      </c>
      <c r="M50" s="225"/>
    </row>
    <row r="51" spans="3:13" s="186" customFormat="1" hidden="1"/>
    <row r="52" spans="3:13" s="186" customFormat="1" hidden="1">
      <c r="C52" s="225">
        <f t="shared" ref="C52:H52" si="12">+C22/C21-1</f>
        <v>0.19689462444567485</v>
      </c>
      <c r="D52" s="225">
        <f t="shared" si="12"/>
        <v>-0.4653143294658989</v>
      </c>
      <c r="E52" s="225">
        <f t="shared" si="12"/>
        <v>-9.9357978926562507E-2</v>
      </c>
      <c r="F52" s="225">
        <f t="shared" si="12"/>
        <v>9.9177420395160087E-2</v>
      </c>
      <c r="G52" s="225">
        <f t="shared" si="12"/>
        <v>0.45900713513479219</v>
      </c>
      <c r="H52" s="225">
        <f t="shared" si="12"/>
        <v>2.9997263767309601E-2</v>
      </c>
      <c r="I52" s="225">
        <f>+I22/I21-1</f>
        <v>-0.10795685256601995</v>
      </c>
      <c r="J52" s="225">
        <f>+J22/J21-1</f>
        <v>-3.4838253823199938E-2</v>
      </c>
      <c r="K52" s="225">
        <f>+K22/K21-1</f>
        <v>0.5133270461039432</v>
      </c>
      <c r="L52" s="225">
        <f>+L22/L21-1</f>
        <v>0</v>
      </c>
    </row>
  </sheetData>
  <mergeCells count="4">
    <mergeCell ref="B6:B7"/>
    <mergeCell ref="B2:L2"/>
    <mergeCell ref="B3:L3"/>
    <mergeCell ref="B4:L4"/>
  </mergeCells>
  <hyperlinks>
    <hyperlink ref="N2" location="Índice!A1" display="Volver al índice"/>
  </hyperlinks>
  <pageMargins left="0.70866141732283472" right="0.70866141732283472" top="1.3130314960629921" bottom="0.74803149606299213" header="0.31496062992125984" footer="0.31496062992125984"/>
  <pageSetup paperSize="9" scale="62" orientation="portrait" r:id="rId1"/>
  <headerFooter differentFirst="1">
    <oddFooter>&amp;C&amp;P</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3"/>
  <dimension ref="B1:X49"/>
  <sheetViews>
    <sheetView zoomScale="80" zoomScaleNormal="80" zoomScalePageLayoutView="40" workbookViewId="0"/>
  </sheetViews>
  <sheetFormatPr baseColWidth="10" defaultColWidth="10.81640625" defaultRowHeight="12.5"/>
  <cols>
    <col min="1" max="1" width="1.453125" style="22" customWidth="1"/>
    <col min="2" max="2" width="10.81640625" style="22"/>
    <col min="3" max="4" width="11.7265625" style="22" customWidth="1"/>
    <col min="5" max="5" width="14.54296875" style="22" customWidth="1"/>
    <col min="6" max="6" width="10.81640625" style="22"/>
    <col min="7" max="7" width="11.81640625" style="22" customWidth="1"/>
    <col min="8" max="8" width="12.453125" style="22" customWidth="1"/>
    <col min="9" max="9" width="13.453125" style="22" customWidth="1"/>
    <col min="10" max="10" width="10.81640625" style="22"/>
    <col min="11" max="11" width="11.54296875" style="22" customWidth="1"/>
    <col min="12" max="12" width="10.81640625" style="22"/>
    <col min="13" max="13" width="2" style="22" customWidth="1"/>
    <col min="14" max="14" width="12.7265625" style="22" bestFit="1" customWidth="1"/>
    <col min="15" max="15" width="10.81640625" style="22"/>
    <col min="16" max="24" width="0" style="186" hidden="1" customWidth="1"/>
    <col min="25" max="16384" width="10.81640625" style="22"/>
  </cols>
  <sheetData>
    <row r="1" spans="2:24" ht="6.75" customHeight="1"/>
    <row r="2" spans="2:24" ht="13">
      <c r="B2" s="352" t="s">
        <v>66</v>
      </c>
      <c r="C2" s="352"/>
      <c r="D2" s="352"/>
      <c r="E2" s="352"/>
      <c r="F2" s="352"/>
      <c r="G2" s="352"/>
      <c r="H2" s="352"/>
      <c r="I2" s="352"/>
      <c r="J2" s="352"/>
      <c r="K2" s="352"/>
      <c r="L2" s="352"/>
      <c r="M2" s="120"/>
      <c r="N2" s="52" t="s">
        <v>153</v>
      </c>
    </row>
    <row r="3" spans="2:24" ht="14.25" customHeight="1">
      <c r="B3" s="352" t="s">
        <v>48</v>
      </c>
      <c r="C3" s="352"/>
      <c r="D3" s="352"/>
      <c r="E3" s="352"/>
      <c r="F3" s="352"/>
      <c r="G3" s="352"/>
      <c r="H3" s="352"/>
      <c r="I3" s="352"/>
      <c r="J3" s="352"/>
      <c r="K3" s="352"/>
      <c r="L3" s="352"/>
      <c r="M3" s="120"/>
    </row>
    <row r="4" spans="2:24" ht="13">
      <c r="B4" s="352" t="s">
        <v>28</v>
      </c>
      <c r="C4" s="352"/>
      <c r="D4" s="352"/>
      <c r="E4" s="352"/>
      <c r="F4" s="352"/>
      <c r="G4" s="352"/>
      <c r="H4" s="352"/>
      <c r="I4" s="352"/>
      <c r="J4" s="352"/>
      <c r="K4" s="352"/>
      <c r="L4" s="352"/>
      <c r="M4" s="120"/>
    </row>
    <row r="5" spans="2:24">
      <c r="B5" s="142"/>
      <c r="C5" s="142"/>
      <c r="D5" s="142"/>
      <c r="E5" s="142"/>
      <c r="F5" s="142"/>
      <c r="G5" s="142"/>
      <c r="H5" s="142"/>
      <c r="I5" s="142"/>
      <c r="J5" s="143"/>
      <c r="K5" s="142"/>
      <c r="L5" s="144"/>
    </row>
    <row r="6" spans="2:24" ht="13">
      <c r="B6" s="350" t="s">
        <v>13</v>
      </c>
      <c r="C6" s="122" t="s">
        <v>24</v>
      </c>
      <c r="D6" s="122" t="s">
        <v>24</v>
      </c>
      <c r="E6" s="122" t="s">
        <v>26</v>
      </c>
      <c r="F6" s="122" t="s">
        <v>24</v>
      </c>
      <c r="G6" s="122" t="s">
        <v>25</v>
      </c>
      <c r="H6" s="122" t="s">
        <v>25</v>
      </c>
      <c r="I6" s="122" t="s">
        <v>24</v>
      </c>
      <c r="J6" s="122" t="s">
        <v>24</v>
      </c>
      <c r="K6" s="122" t="s">
        <v>24</v>
      </c>
      <c r="L6" s="122" t="s">
        <v>159</v>
      </c>
      <c r="M6" s="1"/>
    </row>
    <row r="7" spans="2:24" ht="13">
      <c r="B7" s="351"/>
      <c r="C7" s="123" t="s">
        <v>23</v>
      </c>
      <c r="D7" s="123" t="s">
        <v>22</v>
      </c>
      <c r="E7" s="123" t="s">
        <v>21</v>
      </c>
      <c r="F7" s="123" t="s">
        <v>20</v>
      </c>
      <c r="G7" s="123" t="s">
        <v>19</v>
      </c>
      <c r="H7" s="123" t="s">
        <v>18</v>
      </c>
      <c r="I7" s="123" t="s">
        <v>17</v>
      </c>
      <c r="J7" s="123" t="s">
        <v>16</v>
      </c>
      <c r="K7" s="123" t="s">
        <v>15</v>
      </c>
      <c r="L7" s="123" t="s">
        <v>160</v>
      </c>
      <c r="M7" s="1"/>
      <c r="P7" s="297" t="str">
        <f>+C7</f>
        <v>Coquimbo</v>
      </c>
      <c r="Q7" s="297" t="str">
        <f t="shared" ref="Q7:V7" si="0">+D7</f>
        <v>Valparaíso</v>
      </c>
      <c r="R7" s="297" t="str">
        <f t="shared" si="0"/>
        <v>Metropolitana</v>
      </c>
      <c r="S7" s="297" t="str">
        <f t="shared" si="0"/>
        <v>O´Higgins</v>
      </c>
      <c r="T7" s="297" t="str">
        <f t="shared" si="0"/>
        <v>Maule</v>
      </c>
      <c r="U7" s="297" t="str">
        <f t="shared" si="0"/>
        <v>Bío Bío</v>
      </c>
      <c r="V7" s="297" t="str">
        <f t="shared" si="0"/>
        <v>La Araucanía</v>
      </c>
      <c r="W7" s="297" t="str">
        <f>+J7</f>
        <v>Los Ríos</v>
      </c>
      <c r="X7" s="297" t="str">
        <f>+K7</f>
        <v>Los Lagos</v>
      </c>
    </row>
    <row r="8" spans="2:24">
      <c r="B8" s="145" t="s">
        <v>11</v>
      </c>
      <c r="C8" s="100">
        <v>131241.4</v>
      </c>
      <c r="D8" s="146">
        <v>21402.7</v>
      </c>
      <c r="E8" s="146">
        <v>82529.399999999994</v>
      </c>
      <c r="F8" s="146">
        <v>49669.7</v>
      </c>
      <c r="G8" s="146">
        <v>62218.6</v>
      </c>
      <c r="H8" s="146">
        <v>104593.9</v>
      </c>
      <c r="I8" s="146">
        <v>420346.7</v>
      </c>
      <c r="J8" s="145"/>
      <c r="K8" s="146">
        <v>419319.1</v>
      </c>
      <c r="L8" s="146"/>
      <c r="M8" s="80"/>
    </row>
    <row r="9" spans="2:24">
      <c r="B9" s="147" t="s">
        <v>10</v>
      </c>
      <c r="C9" s="148">
        <v>110721.3</v>
      </c>
      <c r="D9" s="148">
        <v>14420.5</v>
      </c>
      <c r="E9" s="148">
        <v>63776.2</v>
      </c>
      <c r="F9" s="148">
        <v>57186.7</v>
      </c>
      <c r="G9" s="148">
        <v>57216.7</v>
      </c>
      <c r="H9" s="148">
        <v>113195.2</v>
      </c>
      <c r="I9" s="148">
        <v>297628.59999999998</v>
      </c>
      <c r="J9" s="147"/>
      <c r="K9" s="148">
        <v>367637.1</v>
      </c>
      <c r="L9" s="148"/>
      <c r="M9" s="80"/>
      <c r="P9" s="225">
        <f t="shared" ref="P9:X22" si="1">+C9/C8-1</f>
        <v>-0.15635386394841866</v>
      </c>
      <c r="Q9" s="225">
        <f t="shared" si="1"/>
        <v>-0.32622986819419986</v>
      </c>
      <c r="R9" s="225">
        <f t="shared" si="1"/>
        <v>-0.22723053845053998</v>
      </c>
      <c r="S9" s="225">
        <f t="shared" si="1"/>
        <v>0.15133975039108361</v>
      </c>
      <c r="T9" s="225">
        <f t="shared" si="1"/>
        <v>-8.0392358555158805E-2</v>
      </c>
      <c r="U9" s="225">
        <f t="shared" si="1"/>
        <v>8.2235197272498617E-2</v>
      </c>
      <c r="V9" s="225">
        <f t="shared" si="1"/>
        <v>-0.29194495876855941</v>
      </c>
      <c r="W9" s="225" t="e">
        <f t="shared" si="1"/>
        <v>#DIV/0!</v>
      </c>
      <c r="X9" s="225">
        <f t="shared" si="1"/>
        <v>-0.12325219623909334</v>
      </c>
    </row>
    <row r="10" spans="2:24">
      <c r="B10" s="147" t="s">
        <v>9</v>
      </c>
      <c r="C10" s="148">
        <v>109620</v>
      </c>
      <c r="D10" s="148">
        <v>15000</v>
      </c>
      <c r="E10" s="148">
        <v>63360</v>
      </c>
      <c r="F10" s="148">
        <v>65550</v>
      </c>
      <c r="G10" s="148">
        <v>57190</v>
      </c>
      <c r="H10" s="148">
        <v>128320</v>
      </c>
      <c r="I10" s="148">
        <v>302400</v>
      </c>
      <c r="J10" s="147"/>
      <c r="K10" s="148">
        <v>390784</v>
      </c>
      <c r="L10" s="148"/>
      <c r="M10" s="80"/>
      <c r="P10" s="225">
        <f t="shared" si="1"/>
        <v>-9.9465956414890311E-3</v>
      </c>
      <c r="Q10" s="225">
        <f t="shared" si="1"/>
        <v>4.0185846537914793E-2</v>
      </c>
      <c r="R10" s="225">
        <f t="shared" si="1"/>
        <v>-6.5259454153743235E-3</v>
      </c>
      <c r="S10" s="225">
        <f t="shared" si="1"/>
        <v>0.14624554310705107</v>
      </c>
      <c r="T10" s="225">
        <f t="shared" si="1"/>
        <v>-4.6664697544596123E-4</v>
      </c>
      <c r="U10" s="225">
        <f t="shared" si="1"/>
        <v>0.13361697315787247</v>
      </c>
      <c r="V10" s="225">
        <f t="shared" si="1"/>
        <v>1.6031389456524048E-2</v>
      </c>
      <c r="W10" s="225" t="e">
        <f t="shared" si="1"/>
        <v>#DIV/0!</v>
      </c>
      <c r="X10" s="225">
        <f t="shared" si="1"/>
        <v>6.2961273494976489E-2</v>
      </c>
    </row>
    <row r="11" spans="2:24">
      <c r="B11" s="147" t="s">
        <v>8</v>
      </c>
      <c r="C11" s="148">
        <v>106540.8</v>
      </c>
      <c r="D11" s="148">
        <v>25575</v>
      </c>
      <c r="E11" s="148">
        <v>43227.6</v>
      </c>
      <c r="F11" s="148">
        <v>56512.800000000003</v>
      </c>
      <c r="G11" s="148">
        <v>42448</v>
      </c>
      <c r="H11" s="148">
        <v>127498.3</v>
      </c>
      <c r="I11" s="148">
        <v>321303.40000000002</v>
      </c>
      <c r="J11" s="147"/>
      <c r="K11" s="148">
        <v>380683.8</v>
      </c>
      <c r="L11" s="148"/>
      <c r="M11" s="80"/>
      <c r="P11" s="225">
        <f t="shared" si="1"/>
        <v>-2.8089764641488713E-2</v>
      </c>
      <c r="Q11" s="225">
        <f t="shared" si="1"/>
        <v>0.70500000000000007</v>
      </c>
      <c r="R11" s="225">
        <f t="shared" si="1"/>
        <v>-0.31774621212121212</v>
      </c>
      <c r="S11" s="225">
        <f t="shared" si="1"/>
        <v>-0.13786727688787181</v>
      </c>
      <c r="T11" s="225">
        <f t="shared" si="1"/>
        <v>-0.25777233782129738</v>
      </c>
      <c r="U11" s="225">
        <f t="shared" si="1"/>
        <v>-6.4035224438901972E-3</v>
      </c>
      <c r="V11" s="225">
        <f t="shared" si="1"/>
        <v>6.2511243386243365E-2</v>
      </c>
      <c r="W11" s="225" t="e">
        <f t="shared" si="1"/>
        <v>#DIV/0!</v>
      </c>
      <c r="X11" s="225">
        <f t="shared" si="1"/>
        <v>-2.5845991647559852E-2</v>
      </c>
    </row>
    <row r="12" spans="2:24">
      <c r="B12" s="147" t="s">
        <v>7</v>
      </c>
      <c r="C12" s="148">
        <v>120464.5</v>
      </c>
      <c r="D12" s="148">
        <v>31322.5</v>
      </c>
      <c r="E12" s="148">
        <v>59440</v>
      </c>
      <c r="F12" s="148">
        <v>44261.8</v>
      </c>
      <c r="G12" s="148">
        <v>63355.6</v>
      </c>
      <c r="H12" s="148">
        <v>131670</v>
      </c>
      <c r="I12" s="148">
        <v>446083.8</v>
      </c>
      <c r="J12" s="147"/>
      <c r="K12" s="148">
        <v>482834</v>
      </c>
      <c r="L12" s="148"/>
      <c r="M12" s="80"/>
      <c r="P12" s="225">
        <f t="shared" si="1"/>
        <v>0.13068890040247494</v>
      </c>
      <c r="Q12" s="225">
        <f t="shared" si="1"/>
        <v>0.22473118279569881</v>
      </c>
      <c r="R12" s="225">
        <f t="shared" si="1"/>
        <v>0.37504742340541686</v>
      </c>
      <c r="S12" s="225">
        <f t="shared" si="1"/>
        <v>-0.21678274656361041</v>
      </c>
      <c r="T12" s="225">
        <f t="shared" si="1"/>
        <v>0.49254617414248014</v>
      </c>
      <c r="U12" s="225">
        <f t="shared" si="1"/>
        <v>3.2719651948300399E-2</v>
      </c>
      <c r="V12" s="225">
        <f t="shared" si="1"/>
        <v>0.38835692370513342</v>
      </c>
      <c r="W12" s="225" t="e">
        <f t="shared" si="1"/>
        <v>#DIV/0!</v>
      </c>
      <c r="X12" s="225">
        <f t="shared" si="1"/>
        <v>0.26833345679537723</v>
      </c>
    </row>
    <row r="13" spans="2:24">
      <c r="B13" s="147" t="s">
        <v>6</v>
      </c>
      <c r="C13" s="148">
        <v>56405.8</v>
      </c>
      <c r="D13" s="148">
        <v>20394.8</v>
      </c>
      <c r="E13" s="148">
        <v>87051.9</v>
      </c>
      <c r="F13" s="148">
        <v>22726.799999999999</v>
      </c>
      <c r="G13" s="148">
        <v>44973.2</v>
      </c>
      <c r="H13" s="148">
        <v>97715.5</v>
      </c>
      <c r="I13" s="148">
        <v>212544.8</v>
      </c>
      <c r="J13" s="148">
        <v>72423.3</v>
      </c>
      <c r="K13" s="148">
        <v>213984.4</v>
      </c>
      <c r="L13" s="148"/>
      <c r="M13" s="80"/>
      <c r="P13" s="225">
        <f t="shared" si="1"/>
        <v>-0.53176412968135844</v>
      </c>
      <c r="Q13" s="225">
        <f t="shared" si="1"/>
        <v>-0.34887700534759358</v>
      </c>
      <c r="R13" s="225">
        <f t="shared" si="1"/>
        <v>0.4645339838492597</v>
      </c>
      <c r="S13" s="225">
        <f t="shared" si="1"/>
        <v>-0.48653692348707012</v>
      </c>
      <c r="T13" s="225">
        <f t="shared" si="1"/>
        <v>-0.29014641168262956</v>
      </c>
      <c r="U13" s="225">
        <f t="shared" si="1"/>
        <v>-0.25787574998101315</v>
      </c>
      <c r="V13" s="225">
        <f t="shared" si="1"/>
        <v>-0.52353167723194605</v>
      </c>
      <c r="W13" s="225" t="e">
        <f t="shared" si="1"/>
        <v>#DIV/0!</v>
      </c>
      <c r="X13" s="225">
        <f t="shared" si="1"/>
        <v>-0.5568158000472212</v>
      </c>
    </row>
    <row r="14" spans="2:24">
      <c r="B14" s="147" t="s">
        <v>5</v>
      </c>
      <c r="C14" s="148">
        <v>66880</v>
      </c>
      <c r="D14" s="148">
        <v>27744</v>
      </c>
      <c r="E14" s="148">
        <v>86001.3</v>
      </c>
      <c r="F14" s="148">
        <v>26690</v>
      </c>
      <c r="G14" s="148">
        <v>58550.1</v>
      </c>
      <c r="H14" s="148">
        <v>135270</v>
      </c>
      <c r="I14" s="148">
        <v>220224</v>
      </c>
      <c r="J14" s="148">
        <v>86623.2</v>
      </c>
      <c r="K14" s="148">
        <v>251518.8</v>
      </c>
      <c r="L14" s="148"/>
      <c r="M14" s="80"/>
      <c r="P14" s="225">
        <f t="shared" si="1"/>
        <v>0.18569366979991409</v>
      </c>
      <c r="Q14" s="225">
        <f t="shared" si="1"/>
        <v>0.36034675505521019</v>
      </c>
      <c r="R14" s="225">
        <f t="shared" si="1"/>
        <v>-1.2068662487550452E-2</v>
      </c>
      <c r="S14" s="225">
        <f t="shared" si="1"/>
        <v>0.17438442719608571</v>
      </c>
      <c r="T14" s="225">
        <f t="shared" si="1"/>
        <v>0.30188868036964234</v>
      </c>
      <c r="U14" s="225">
        <f t="shared" si="1"/>
        <v>0.38432490239521888</v>
      </c>
      <c r="V14" s="225">
        <f t="shared" si="1"/>
        <v>3.6129794753859024E-2</v>
      </c>
      <c r="W14" s="225">
        <f t="shared" si="1"/>
        <v>0.19606811620017317</v>
      </c>
      <c r="X14" s="225">
        <f t="shared" si="1"/>
        <v>0.17540717921493343</v>
      </c>
    </row>
    <row r="15" spans="2:24">
      <c r="B15" s="147" t="s">
        <v>4</v>
      </c>
      <c r="C15" s="148">
        <v>51591.1</v>
      </c>
      <c r="D15" s="148">
        <v>8350.7000000000007</v>
      </c>
      <c r="E15" s="148">
        <v>53081.5</v>
      </c>
      <c r="F15" s="148">
        <v>3752.9</v>
      </c>
      <c r="G15" s="148">
        <v>31915.5</v>
      </c>
      <c r="H15" s="148">
        <v>109800.8</v>
      </c>
      <c r="I15" s="148">
        <v>265552.8</v>
      </c>
      <c r="J15" s="148">
        <v>121619.2</v>
      </c>
      <c r="K15" s="148">
        <v>272625</v>
      </c>
      <c r="L15" s="148"/>
      <c r="M15" s="80"/>
      <c r="P15" s="225">
        <f t="shared" si="1"/>
        <v>-0.22860197368421054</v>
      </c>
      <c r="Q15" s="225">
        <f t="shared" si="1"/>
        <v>-0.69900879469434829</v>
      </c>
      <c r="R15" s="225">
        <f t="shared" si="1"/>
        <v>-0.38278258584463265</v>
      </c>
      <c r="S15" s="225">
        <f t="shared" si="1"/>
        <v>-0.85938928437617079</v>
      </c>
      <c r="T15" s="225">
        <f t="shared" si="1"/>
        <v>-0.45490272433351953</v>
      </c>
      <c r="U15" s="225">
        <f t="shared" si="1"/>
        <v>-0.18828417239594886</v>
      </c>
      <c r="V15" s="225">
        <f t="shared" si="1"/>
        <v>0.20583042720139488</v>
      </c>
      <c r="W15" s="225">
        <f t="shared" si="1"/>
        <v>0.40400262285392374</v>
      </c>
      <c r="X15" s="225">
        <f t="shared" si="1"/>
        <v>8.3914999594463691E-2</v>
      </c>
    </row>
    <row r="16" spans="2:24">
      <c r="B16" s="147" t="s">
        <v>3</v>
      </c>
      <c r="C16" s="148">
        <v>78466.3</v>
      </c>
      <c r="D16" s="148">
        <v>11764.2</v>
      </c>
      <c r="E16" s="148">
        <v>86174.8</v>
      </c>
      <c r="F16" s="148">
        <v>38358</v>
      </c>
      <c r="G16" s="148">
        <v>57455.5</v>
      </c>
      <c r="H16" s="148">
        <v>165633.4</v>
      </c>
      <c r="I16" s="148">
        <v>315519.2</v>
      </c>
      <c r="J16" s="148">
        <v>124687.7</v>
      </c>
      <c r="K16" s="148">
        <v>197024.2</v>
      </c>
      <c r="L16" s="148"/>
      <c r="M16" s="80"/>
      <c r="P16" s="225">
        <f t="shared" si="1"/>
        <v>0.52092705912453896</v>
      </c>
      <c r="Q16" s="225">
        <f t="shared" si="1"/>
        <v>0.40876812722286759</v>
      </c>
      <c r="R16" s="225">
        <f t="shared" si="1"/>
        <v>0.62344319584035879</v>
      </c>
      <c r="S16" s="225">
        <f t="shared" si="1"/>
        <v>9.220895840549975</v>
      </c>
      <c r="T16" s="225">
        <f t="shared" si="1"/>
        <v>0.80023812880888601</v>
      </c>
      <c r="U16" s="225">
        <f t="shared" si="1"/>
        <v>0.50848991992772352</v>
      </c>
      <c r="V16" s="225">
        <f t="shared" si="1"/>
        <v>0.1881599440864492</v>
      </c>
      <c r="W16" s="225">
        <f t="shared" si="1"/>
        <v>2.5230391254012607E-2</v>
      </c>
      <c r="X16" s="225">
        <f t="shared" si="1"/>
        <v>-0.27730692342961938</v>
      </c>
    </row>
    <row r="17" spans="2:24">
      <c r="B17" s="147" t="s">
        <v>2</v>
      </c>
      <c r="C17" s="148">
        <v>75516</v>
      </c>
      <c r="D17" s="148">
        <v>31084</v>
      </c>
      <c r="E17" s="148">
        <v>79125</v>
      </c>
      <c r="F17" s="148">
        <v>15805</v>
      </c>
      <c r="G17" s="148">
        <v>111620</v>
      </c>
      <c r="H17" s="148">
        <v>255835</v>
      </c>
      <c r="I17" s="148">
        <v>615990</v>
      </c>
      <c r="J17" s="148">
        <v>142120</v>
      </c>
      <c r="K17" s="148">
        <v>343081</v>
      </c>
      <c r="L17" s="148"/>
      <c r="M17" s="80"/>
      <c r="P17" s="225">
        <f t="shared" si="1"/>
        <v>-3.7599580966606094E-2</v>
      </c>
      <c r="Q17" s="225">
        <f t="shared" si="1"/>
        <v>1.6422536169055268</v>
      </c>
      <c r="R17" s="225">
        <f t="shared" si="1"/>
        <v>-8.1808138806240382E-2</v>
      </c>
      <c r="S17" s="225">
        <f t="shared" si="1"/>
        <v>-0.58796079044788563</v>
      </c>
      <c r="T17" s="225">
        <f t="shared" si="1"/>
        <v>0.9427208883396716</v>
      </c>
      <c r="U17" s="225">
        <f t="shared" si="1"/>
        <v>0.54458581421380003</v>
      </c>
      <c r="V17" s="225">
        <f t="shared" si="1"/>
        <v>0.95230591355454752</v>
      </c>
      <c r="W17" s="225">
        <f t="shared" si="1"/>
        <v>0.13980769554655348</v>
      </c>
      <c r="X17" s="225">
        <f t="shared" si="1"/>
        <v>0.74131401117223161</v>
      </c>
    </row>
    <row r="18" spans="2:24">
      <c r="B18" s="147" t="s">
        <v>122</v>
      </c>
      <c r="C18" s="148">
        <v>41067.300000000003</v>
      </c>
      <c r="D18" s="148">
        <v>16000.460000000001</v>
      </c>
      <c r="E18" s="148">
        <v>88299.36</v>
      </c>
      <c r="F18" s="148">
        <v>25652.06</v>
      </c>
      <c r="G18" s="148">
        <v>34486.400000000001</v>
      </c>
      <c r="H18" s="148">
        <v>101006.31999999999</v>
      </c>
      <c r="I18" s="148">
        <v>272034.59999999998</v>
      </c>
      <c r="J18" s="148">
        <v>122928.38999999998</v>
      </c>
      <c r="K18" s="148">
        <v>385711.38</v>
      </c>
      <c r="L18" s="148"/>
      <c r="M18" s="80"/>
      <c r="P18" s="225">
        <f t="shared" si="1"/>
        <v>-0.45617749880819958</v>
      </c>
      <c r="Q18" s="225">
        <f t="shared" si="1"/>
        <v>-0.48525093295586152</v>
      </c>
      <c r="R18" s="225">
        <f t="shared" si="1"/>
        <v>0.11594767772511849</v>
      </c>
      <c r="S18" s="225">
        <f t="shared" si="1"/>
        <v>0.62303448275862072</v>
      </c>
      <c r="T18" s="225">
        <f t="shared" si="1"/>
        <v>-0.6910374484859344</v>
      </c>
      <c r="U18" s="225">
        <f t="shared" si="1"/>
        <v>-0.60518959485605961</v>
      </c>
      <c r="V18" s="225">
        <f t="shared" si="1"/>
        <v>-0.55837822042565632</v>
      </c>
      <c r="W18" s="225">
        <f t="shared" si="1"/>
        <v>-0.13503806642274141</v>
      </c>
      <c r="X18" s="225">
        <f t="shared" si="1"/>
        <v>0.1242574785546271</v>
      </c>
    </row>
    <row r="19" spans="2:24">
      <c r="B19" s="147" t="s">
        <v>131</v>
      </c>
      <c r="C19" s="148">
        <v>51863.119903167018</v>
      </c>
      <c r="D19" s="148">
        <v>16391.720884117247</v>
      </c>
      <c r="E19" s="148">
        <v>112644.46653744439</v>
      </c>
      <c r="F19" s="148">
        <v>19220.222324539445</v>
      </c>
      <c r="G19" s="148">
        <v>69067.986200520332</v>
      </c>
      <c r="H19" s="148">
        <v>152632.15975101327</v>
      </c>
      <c r="I19" s="148">
        <v>314581.74984666158</v>
      </c>
      <c r="J19" s="148">
        <v>76034.57195077253</v>
      </c>
      <c r="K19" s="148">
        <v>340220.209903059</v>
      </c>
      <c r="L19" s="148"/>
      <c r="M19" s="80"/>
      <c r="P19" s="225">
        <f t="shared" si="1"/>
        <v>0.2628811707408818</v>
      </c>
      <c r="Q19" s="225">
        <f t="shared" si="1"/>
        <v>2.4453102230638679E-2</v>
      </c>
      <c r="R19" s="225">
        <f t="shared" si="1"/>
        <v>0.27571101916757246</v>
      </c>
      <c r="S19" s="225">
        <f t="shared" si="1"/>
        <v>-0.25073376857299401</v>
      </c>
      <c r="T19" s="225">
        <f t="shared" si="1"/>
        <v>1.0027601083476481</v>
      </c>
      <c r="U19" s="225">
        <f t="shared" si="1"/>
        <v>0.51111494558967485</v>
      </c>
      <c r="V19" s="225">
        <f t="shared" si="1"/>
        <v>0.15640344958568364</v>
      </c>
      <c r="W19" s="225">
        <f t="shared" si="1"/>
        <v>-0.38147264475868803</v>
      </c>
      <c r="X19" s="225">
        <f t="shared" si="1"/>
        <v>-0.11794095911025748</v>
      </c>
    </row>
    <row r="20" spans="2:24">
      <c r="B20" s="147" t="s">
        <v>147</v>
      </c>
      <c r="C20" s="148">
        <v>47235.5</v>
      </c>
      <c r="D20" s="148">
        <v>18070.8</v>
      </c>
      <c r="E20" s="148">
        <v>77889.39</v>
      </c>
      <c r="F20" s="148">
        <v>17620.16</v>
      </c>
      <c r="G20" s="148">
        <v>45494.03</v>
      </c>
      <c r="H20" s="148">
        <v>131819.4</v>
      </c>
      <c r="I20" s="148">
        <v>272045.36</v>
      </c>
      <c r="J20" s="148">
        <v>100735.98000000001</v>
      </c>
      <c r="K20" s="148">
        <v>344148.42000000004</v>
      </c>
      <c r="L20" s="148">
        <v>6265.9</v>
      </c>
      <c r="M20" s="80"/>
      <c r="P20" s="225">
        <f t="shared" si="1"/>
        <v>-8.9227565017438004E-2</v>
      </c>
      <c r="Q20" s="225">
        <f t="shared" si="1"/>
        <v>0.1024345843705583</v>
      </c>
      <c r="R20" s="225">
        <f t="shared" si="1"/>
        <v>-0.30853780576866041</v>
      </c>
      <c r="S20" s="225">
        <f t="shared" si="1"/>
        <v>-8.3248897828645974E-2</v>
      </c>
      <c r="T20" s="225">
        <f t="shared" si="1"/>
        <v>-0.34131523875735548</v>
      </c>
      <c r="U20" s="225">
        <f t="shared" si="1"/>
        <v>-0.13635894155573014</v>
      </c>
      <c r="V20" s="225">
        <f t="shared" si="1"/>
        <v>-0.13521569470382611</v>
      </c>
      <c r="W20" s="225">
        <f t="shared" si="1"/>
        <v>0.32487074518181069</v>
      </c>
      <c r="X20" s="225">
        <f t="shared" si="1"/>
        <v>1.1546080986959417E-2</v>
      </c>
    </row>
    <row r="21" spans="2:24">
      <c r="B21" s="147" t="s">
        <v>181</v>
      </c>
      <c r="C21" s="148">
        <v>43406.3</v>
      </c>
      <c r="D21" s="148">
        <v>21881.1</v>
      </c>
      <c r="E21" s="148">
        <v>112928.4</v>
      </c>
      <c r="F21" s="148">
        <v>33402.9</v>
      </c>
      <c r="G21" s="148">
        <v>59085.4</v>
      </c>
      <c r="H21" s="148">
        <v>137049.29999999999</v>
      </c>
      <c r="I21" s="148">
        <v>305709.5</v>
      </c>
      <c r="J21" s="148">
        <v>62139.8</v>
      </c>
      <c r="K21" s="148">
        <v>178633.9</v>
      </c>
      <c r="L21" s="148">
        <v>6265.44</v>
      </c>
      <c r="M21" s="80"/>
      <c r="P21" s="225">
        <f t="shared" si="1"/>
        <v>-8.10661472832932E-2</v>
      </c>
      <c r="Q21" s="225">
        <f t="shared" si="1"/>
        <v>0.21085397436748776</v>
      </c>
      <c r="R21" s="225">
        <f t="shared" si="1"/>
        <v>0.44985600734580156</v>
      </c>
      <c r="S21" s="225">
        <f t="shared" si="1"/>
        <v>0.89572058369504037</v>
      </c>
      <c r="T21" s="225">
        <f t="shared" si="1"/>
        <v>0.29875062728010682</v>
      </c>
      <c r="U21" s="225">
        <f t="shared" si="1"/>
        <v>3.9674736798984034E-2</v>
      </c>
      <c r="V21" s="225">
        <f t="shared" si="1"/>
        <v>0.12374458435902014</v>
      </c>
      <c r="W21" s="225">
        <f t="shared" si="1"/>
        <v>-0.38314195186268107</v>
      </c>
      <c r="X21" s="225">
        <f t="shared" si="1"/>
        <v>-0.48093935750162686</v>
      </c>
    </row>
    <row r="22" spans="2:24" ht="17.25" customHeight="1">
      <c r="B22" s="149" t="s">
        <v>211</v>
      </c>
      <c r="C22" s="150">
        <f>+'sup región'!C22*'rend región'!C22</f>
        <v>54372.12</v>
      </c>
      <c r="D22" s="150">
        <f>+'sup región'!D22*'rend región'!D22</f>
        <v>13820.56</v>
      </c>
      <c r="E22" s="150">
        <f>+'sup región'!E22*'rend región'!E22</f>
        <v>76522.8</v>
      </c>
      <c r="F22" s="150">
        <f>+'sup región'!F22*'rend región'!F22</f>
        <v>30906.23</v>
      </c>
      <c r="G22" s="150">
        <f>+'sup región'!G22*'rend región'!G22</f>
        <v>88711.559999999983</v>
      </c>
      <c r="H22" s="150">
        <f>+'sup región'!H22*'rend región'!H22</f>
        <v>132490.25999999998</v>
      </c>
      <c r="I22" s="150">
        <f>+'sup región'!I22*'rend región'!I22</f>
        <v>338757.11999999994</v>
      </c>
      <c r="J22" s="150">
        <f>+'sup región'!J22*'rend región'!J22</f>
        <v>74118</v>
      </c>
      <c r="K22" s="150">
        <f>+'sup región'!K22*'rend región'!K22</f>
        <v>350060.80000000005</v>
      </c>
      <c r="L22" s="150">
        <f>+'sup región'!L22*'rend región'!L22</f>
        <v>6265.4400000000005</v>
      </c>
      <c r="M22" s="80"/>
      <c r="P22" s="225">
        <f>+C22/C21-1</f>
        <v>0.25263199120864943</v>
      </c>
      <c r="Q22" s="225">
        <f t="shared" si="1"/>
        <v>-0.36837910342715863</v>
      </c>
      <c r="R22" s="225">
        <f t="shared" si="1"/>
        <v>-0.32237771897945944</v>
      </c>
      <c r="S22" s="225">
        <f t="shared" si="1"/>
        <v>-7.4744109044424301E-2</v>
      </c>
      <c r="T22" s="225">
        <f t="shared" si="1"/>
        <v>0.50141253169141575</v>
      </c>
      <c r="U22" s="225">
        <f t="shared" si="1"/>
        <v>-3.3265693440243882E-2</v>
      </c>
      <c r="V22" s="225">
        <f t="shared" si="1"/>
        <v>0.10810138383007373</v>
      </c>
      <c r="W22" s="225">
        <f t="shared" si="1"/>
        <v>0.19276212668853132</v>
      </c>
      <c r="X22" s="225">
        <f t="shared" si="1"/>
        <v>0.95965491432477301</v>
      </c>
    </row>
    <row r="23" spans="2:24" ht="13">
      <c r="B23" s="160" t="s">
        <v>135</v>
      </c>
      <c r="C23" s="142"/>
      <c r="D23" s="142"/>
      <c r="E23" s="142"/>
      <c r="F23" s="142"/>
      <c r="G23" s="142"/>
      <c r="H23" s="142"/>
      <c r="I23" s="142"/>
      <c r="J23" s="142"/>
      <c r="K23" s="142"/>
      <c r="L23" s="144"/>
    </row>
    <row r="24" spans="2:24">
      <c r="B24" s="160"/>
      <c r="C24" s="142"/>
      <c r="D24" s="142"/>
      <c r="E24" s="142"/>
      <c r="F24" s="142"/>
      <c r="G24" s="142"/>
      <c r="H24" s="142"/>
      <c r="I24" s="142"/>
      <c r="J24" s="142"/>
      <c r="K24" s="142"/>
      <c r="L24" s="144"/>
    </row>
    <row r="25" spans="2:24">
      <c r="B25" s="144"/>
      <c r="C25" s="144"/>
      <c r="D25" s="144"/>
      <c r="E25" s="144"/>
      <c r="F25" s="144"/>
      <c r="G25" s="144"/>
      <c r="H25" s="144"/>
      <c r="I25" s="144"/>
      <c r="J25" s="144"/>
      <c r="K25" s="144"/>
      <c r="L25" s="144"/>
    </row>
    <row r="26" spans="2:24">
      <c r="B26" s="144"/>
      <c r="C26" s="144"/>
      <c r="D26" s="144"/>
      <c r="E26" s="144"/>
      <c r="F26" s="144"/>
      <c r="G26" s="144"/>
      <c r="H26" s="144"/>
      <c r="I26" s="144"/>
      <c r="J26" s="144"/>
      <c r="K26" s="144"/>
      <c r="L26" s="144"/>
    </row>
    <row r="27" spans="2:24">
      <c r="B27" s="144"/>
      <c r="C27" s="144"/>
      <c r="D27" s="144"/>
      <c r="E27" s="144"/>
      <c r="F27" s="144"/>
      <c r="G27" s="144"/>
      <c r="H27" s="144"/>
      <c r="I27" s="144"/>
      <c r="J27" s="144"/>
      <c r="K27" s="144"/>
      <c r="L27" s="144"/>
    </row>
    <row r="28" spans="2:24">
      <c r="B28" s="144"/>
      <c r="C28" s="144"/>
      <c r="D28" s="144"/>
      <c r="E28" s="144"/>
      <c r="F28" s="144"/>
      <c r="G28" s="144"/>
      <c r="H28" s="144"/>
      <c r="I28" s="144"/>
      <c r="J28" s="144"/>
      <c r="K28" s="144"/>
      <c r="L28" s="144"/>
    </row>
    <row r="29" spans="2:24">
      <c r="B29" s="144"/>
      <c r="C29" s="144"/>
      <c r="D29" s="144"/>
      <c r="E29" s="144"/>
      <c r="F29" s="144"/>
      <c r="G29" s="144"/>
      <c r="H29" s="144"/>
      <c r="I29" s="144"/>
      <c r="J29" s="144"/>
      <c r="K29" s="144"/>
      <c r="L29" s="144"/>
    </row>
    <row r="30" spans="2:24">
      <c r="B30" s="144"/>
      <c r="C30" s="144"/>
      <c r="D30" s="144"/>
      <c r="E30" s="144"/>
      <c r="F30" s="144"/>
      <c r="G30" s="144"/>
      <c r="H30" s="144"/>
      <c r="I30" s="144"/>
      <c r="J30" s="144"/>
      <c r="K30" s="144"/>
      <c r="L30" s="144"/>
    </row>
    <row r="31" spans="2:24">
      <c r="B31" s="144"/>
      <c r="C31" s="144"/>
      <c r="D31" s="144"/>
      <c r="E31" s="144"/>
      <c r="F31" s="144"/>
      <c r="G31" s="144"/>
      <c r="H31" s="144"/>
      <c r="I31" s="144"/>
      <c r="J31" s="144"/>
      <c r="K31" s="144"/>
      <c r="L31" s="144"/>
    </row>
    <row r="32" spans="2:24">
      <c r="B32" s="144"/>
      <c r="C32" s="144"/>
      <c r="D32" s="144"/>
      <c r="E32" s="144"/>
      <c r="F32" s="144"/>
      <c r="G32" s="144"/>
      <c r="H32" s="144"/>
      <c r="I32" s="144"/>
      <c r="J32" s="144"/>
      <c r="K32" s="144"/>
      <c r="L32" s="144"/>
    </row>
    <row r="33" spans="2:12">
      <c r="B33" s="144"/>
      <c r="C33" s="144"/>
      <c r="D33" s="144"/>
      <c r="E33" s="144"/>
      <c r="F33" s="144"/>
      <c r="G33" s="144"/>
      <c r="H33" s="144"/>
      <c r="I33" s="144"/>
      <c r="J33" s="144"/>
      <c r="K33" s="144"/>
      <c r="L33" s="144"/>
    </row>
    <row r="34" spans="2:12">
      <c r="B34" s="144"/>
      <c r="C34" s="144"/>
      <c r="D34" s="144"/>
      <c r="E34" s="144"/>
      <c r="F34" s="144"/>
      <c r="G34" s="144"/>
      <c r="H34" s="144"/>
      <c r="I34" s="144"/>
      <c r="J34" s="144"/>
      <c r="K34" s="144"/>
      <c r="L34" s="144"/>
    </row>
    <row r="35" spans="2:12">
      <c r="B35" s="144"/>
      <c r="C35" s="144"/>
      <c r="D35" s="144"/>
      <c r="E35" s="144"/>
      <c r="F35" s="144"/>
      <c r="G35" s="144"/>
      <c r="H35" s="144"/>
      <c r="I35" s="144"/>
      <c r="J35" s="144"/>
      <c r="K35" s="144"/>
      <c r="L35" s="144"/>
    </row>
    <row r="36" spans="2:12">
      <c r="B36" s="144"/>
      <c r="C36" s="144"/>
      <c r="D36" s="144"/>
      <c r="E36" s="144"/>
      <c r="F36" s="144"/>
      <c r="G36" s="144"/>
      <c r="H36" s="144"/>
      <c r="I36" s="144"/>
      <c r="J36" s="144"/>
      <c r="K36" s="144"/>
      <c r="L36" s="144"/>
    </row>
    <row r="37" spans="2:12">
      <c r="B37" s="144"/>
      <c r="C37" s="144"/>
      <c r="D37" s="144"/>
      <c r="E37" s="144"/>
      <c r="F37" s="144"/>
      <c r="G37" s="144"/>
      <c r="H37" s="144"/>
      <c r="I37" s="144"/>
      <c r="J37" s="144"/>
      <c r="K37" s="144"/>
      <c r="L37" s="144"/>
    </row>
    <row r="38" spans="2:12">
      <c r="B38" s="144"/>
      <c r="C38" s="144"/>
      <c r="D38" s="144"/>
      <c r="E38" s="144"/>
      <c r="F38" s="144"/>
      <c r="G38" s="144"/>
      <c r="H38" s="144"/>
      <c r="I38" s="144"/>
      <c r="J38" s="144"/>
      <c r="K38" s="144"/>
      <c r="L38" s="144"/>
    </row>
    <row r="39" spans="2:12">
      <c r="B39" s="144"/>
      <c r="C39" s="144"/>
      <c r="D39" s="144"/>
      <c r="E39" s="144"/>
      <c r="F39" s="144"/>
      <c r="G39" s="144"/>
      <c r="H39" s="144"/>
      <c r="I39" s="144"/>
      <c r="J39" s="144"/>
      <c r="K39" s="144"/>
      <c r="L39" s="144"/>
    </row>
    <row r="40" spans="2:12">
      <c r="B40" s="144"/>
      <c r="C40" s="144"/>
      <c r="D40" s="144"/>
      <c r="E40" s="144"/>
      <c r="F40" s="144"/>
      <c r="G40" s="144"/>
      <c r="H40" s="144"/>
      <c r="I40" s="144"/>
      <c r="J40" s="144"/>
      <c r="K40" s="144"/>
      <c r="L40" s="144"/>
    </row>
    <row r="41" spans="2:12">
      <c r="B41" s="144"/>
      <c r="C41" s="144"/>
      <c r="D41" s="144"/>
      <c r="E41" s="144"/>
      <c r="F41" s="144"/>
      <c r="G41" s="144"/>
      <c r="H41" s="144"/>
      <c r="I41" s="144"/>
      <c r="J41" s="144"/>
      <c r="K41" s="144"/>
      <c r="L41" s="144"/>
    </row>
    <row r="42" spans="2:12">
      <c r="B42" s="144"/>
      <c r="C42" s="144"/>
      <c r="D42" s="144"/>
      <c r="E42" s="144"/>
      <c r="F42" s="144"/>
      <c r="G42" s="144"/>
      <c r="H42" s="144"/>
      <c r="I42" s="144"/>
      <c r="J42" s="144"/>
      <c r="K42" s="144"/>
      <c r="L42" s="144"/>
    </row>
    <row r="43" spans="2:12">
      <c r="B43" s="144"/>
      <c r="C43" s="144"/>
      <c r="D43" s="144"/>
      <c r="E43" s="144"/>
      <c r="F43" s="144"/>
      <c r="G43" s="144"/>
      <c r="H43" s="144"/>
      <c r="I43" s="144"/>
      <c r="J43" s="144"/>
      <c r="K43" s="144"/>
      <c r="L43" s="144"/>
    </row>
    <row r="44" spans="2:12">
      <c r="B44" s="144"/>
      <c r="C44" s="144"/>
      <c r="D44" s="144"/>
      <c r="E44" s="144"/>
      <c r="F44" s="144"/>
      <c r="G44" s="144"/>
      <c r="H44" s="144"/>
      <c r="I44" s="144"/>
      <c r="J44" s="144"/>
      <c r="K44" s="144"/>
      <c r="L44" s="144"/>
    </row>
    <row r="45" spans="2:12">
      <c r="B45" s="144"/>
      <c r="C45" s="144"/>
      <c r="D45" s="144"/>
      <c r="E45" s="144"/>
      <c r="F45" s="144"/>
      <c r="G45" s="144"/>
      <c r="H45" s="144"/>
      <c r="I45" s="144"/>
      <c r="J45" s="144"/>
      <c r="K45" s="144"/>
      <c r="L45" s="144"/>
    </row>
    <row r="46" spans="2:12">
      <c r="B46" s="144"/>
      <c r="C46" s="144"/>
      <c r="D46" s="144"/>
      <c r="E46" s="144"/>
      <c r="F46" s="144"/>
      <c r="G46" s="144"/>
      <c r="H46" s="144"/>
      <c r="I46" s="144"/>
      <c r="J46" s="144"/>
      <c r="K46" s="144"/>
      <c r="L46" s="144"/>
    </row>
    <row r="47" spans="2:12">
      <c r="C47" s="144"/>
      <c r="D47" s="144"/>
      <c r="E47" s="144"/>
      <c r="F47" s="144"/>
      <c r="G47" s="144"/>
      <c r="H47" s="144"/>
      <c r="I47" s="144"/>
      <c r="J47" s="144"/>
      <c r="K47" s="144"/>
      <c r="L47" s="144"/>
    </row>
    <row r="48" spans="2:12">
      <c r="B48" s="144"/>
      <c r="C48" s="144"/>
      <c r="D48" s="144"/>
      <c r="E48" s="144"/>
      <c r="F48" s="144"/>
      <c r="G48" s="144"/>
      <c r="H48" s="144"/>
      <c r="I48" s="144"/>
      <c r="J48" s="144"/>
      <c r="K48" s="144"/>
      <c r="L48" s="144"/>
    </row>
    <row r="49" spans="2:2" ht="13">
      <c r="B49" s="160" t="s">
        <v>135</v>
      </c>
    </row>
  </sheetData>
  <mergeCells count="4">
    <mergeCell ref="B6:B7"/>
    <mergeCell ref="B2:L2"/>
    <mergeCell ref="B3:L3"/>
    <mergeCell ref="B4:L4"/>
  </mergeCells>
  <hyperlinks>
    <hyperlink ref="N2" location="Índice!A1" display="Volver al índice"/>
  </hyperlinks>
  <pageMargins left="0.70866141732283472" right="0.70866141732283472" top="1.3130314960629921" bottom="0.74803149606299213" header="0.31496062992125984" footer="0.31496062992125984"/>
  <pageSetup paperSize="9" scale="61" orientation="portrait" r:id="rId1"/>
  <headerFooter differentFirst="1">
    <oddFooter>&amp;C&amp;P</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4"/>
  <dimension ref="B1:Y50"/>
  <sheetViews>
    <sheetView zoomScale="80" zoomScaleNormal="80" zoomScalePageLayoutView="60" workbookViewId="0"/>
  </sheetViews>
  <sheetFormatPr baseColWidth="10" defaultColWidth="10.81640625" defaultRowHeight="12.5"/>
  <cols>
    <col min="1" max="1" width="1.453125" style="22" customWidth="1"/>
    <col min="2" max="2" width="11.453125" style="22" customWidth="1"/>
    <col min="3" max="4" width="12" style="22" customWidth="1"/>
    <col min="5" max="5" width="14.81640625" style="22" customWidth="1"/>
    <col min="6" max="8" width="12" style="22" customWidth="1"/>
    <col min="9" max="9" width="13.7265625" style="22" customWidth="1"/>
    <col min="10" max="11" width="12" style="22" customWidth="1"/>
    <col min="12" max="12" width="10.81640625" style="22"/>
    <col min="13" max="13" width="1.26953125" style="22" customWidth="1"/>
    <col min="14" max="15" width="10.81640625" style="22"/>
    <col min="16" max="24" width="0" style="186" hidden="1" customWidth="1"/>
    <col min="25" max="16384" width="10.81640625" style="22"/>
  </cols>
  <sheetData>
    <row r="1" spans="2:25" ht="6.75" customHeight="1"/>
    <row r="2" spans="2:25" ht="13">
      <c r="B2" s="330" t="s">
        <v>143</v>
      </c>
      <c r="C2" s="330"/>
      <c r="D2" s="330"/>
      <c r="E2" s="330"/>
      <c r="F2" s="330"/>
      <c r="G2" s="330"/>
      <c r="H2" s="330"/>
      <c r="I2" s="330"/>
      <c r="J2" s="330"/>
      <c r="K2" s="330"/>
      <c r="L2" s="330"/>
      <c r="M2" s="120"/>
      <c r="N2" s="52" t="s">
        <v>153</v>
      </c>
      <c r="O2" s="38"/>
      <c r="P2" s="299"/>
    </row>
    <row r="3" spans="2:25" ht="13">
      <c r="B3" s="330" t="s">
        <v>47</v>
      </c>
      <c r="C3" s="330"/>
      <c r="D3" s="330"/>
      <c r="E3" s="330"/>
      <c r="F3" s="330"/>
      <c r="G3" s="330"/>
      <c r="H3" s="330"/>
      <c r="I3" s="330"/>
      <c r="J3" s="330"/>
      <c r="K3" s="330"/>
      <c r="L3" s="330"/>
      <c r="M3" s="120"/>
      <c r="N3" s="38"/>
      <c r="O3" s="38"/>
      <c r="P3" s="299"/>
    </row>
    <row r="4" spans="2:25" ht="15" customHeight="1">
      <c r="B4" s="330" t="s">
        <v>29</v>
      </c>
      <c r="C4" s="330"/>
      <c r="D4" s="330"/>
      <c r="E4" s="330"/>
      <c r="F4" s="330"/>
      <c r="G4" s="330"/>
      <c r="H4" s="330"/>
      <c r="I4" s="330"/>
      <c r="J4" s="330"/>
      <c r="K4" s="330"/>
      <c r="L4" s="330"/>
      <c r="M4" s="120"/>
      <c r="N4" s="38"/>
      <c r="O4" s="38"/>
      <c r="P4" s="299"/>
    </row>
    <row r="5" spans="2:25">
      <c r="B5" s="2"/>
      <c r="C5" s="2"/>
      <c r="D5" s="2"/>
      <c r="E5" s="2"/>
      <c r="F5" s="2"/>
      <c r="G5" s="2"/>
      <c r="H5" s="2"/>
      <c r="I5" s="2"/>
      <c r="J5" s="2"/>
      <c r="K5" s="2"/>
      <c r="L5" s="2"/>
      <c r="M5" s="2"/>
      <c r="N5" s="2"/>
      <c r="O5" s="2"/>
      <c r="P5" s="300"/>
    </row>
    <row r="6" spans="2:25" ht="15" customHeight="1">
      <c r="B6" s="350" t="s">
        <v>13</v>
      </c>
      <c r="C6" s="4" t="s">
        <v>24</v>
      </c>
      <c r="D6" s="4" t="s">
        <v>24</v>
      </c>
      <c r="E6" s="4" t="s">
        <v>26</v>
      </c>
      <c r="F6" s="4" t="s">
        <v>24</v>
      </c>
      <c r="G6" s="4" t="s">
        <v>25</v>
      </c>
      <c r="H6" s="4" t="s">
        <v>25</v>
      </c>
      <c r="I6" s="4" t="s">
        <v>24</v>
      </c>
      <c r="J6" s="4" t="s">
        <v>24</v>
      </c>
      <c r="K6" s="4" t="s">
        <v>24</v>
      </c>
      <c r="L6" s="4" t="s">
        <v>159</v>
      </c>
      <c r="M6" s="1"/>
      <c r="N6" s="1"/>
      <c r="O6" s="1"/>
      <c r="P6" s="301"/>
    </row>
    <row r="7" spans="2:25" ht="15" customHeight="1">
      <c r="B7" s="351"/>
      <c r="C7" s="3" t="s">
        <v>23</v>
      </c>
      <c r="D7" s="3" t="s">
        <v>22</v>
      </c>
      <c r="E7" s="3" t="s">
        <v>21</v>
      </c>
      <c r="F7" s="3" t="s">
        <v>20</v>
      </c>
      <c r="G7" s="3" t="s">
        <v>19</v>
      </c>
      <c r="H7" s="3" t="s">
        <v>18</v>
      </c>
      <c r="I7" s="3" t="s">
        <v>17</v>
      </c>
      <c r="J7" s="3" t="s">
        <v>16</v>
      </c>
      <c r="K7" s="3" t="s">
        <v>15</v>
      </c>
      <c r="L7" s="3" t="s">
        <v>160</v>
      </c>
      <c r="M7" s="1"/>
      <c r="N7" s="1"/>
      <c r="O7" s="1"/>
      <c r="P7" s="297" t="str">
        <f>+C7</f>
        <v>Coquimbo</v>
      </c>
      <c r="Q7" s="297" t="str">
        <f t="shared" ref="Q7:V7" si="0">+D7</f>
        <v>Valparaíso</v>
      </c>
      <c r="R7" s="297" t="str">
        <f t="shared" si="0"/>
        <v>Metropolitana</v>
      </c>
      <c r="S7" s="297" t="str">
        <f t="shared" si="0"/>
        <v>O´Higgins</v>
      </c>
      <c r="T7" s="297" t="str">
        <f t="shared" si="0"/>
        <v>Maule</v>
      </c>
      <c r="U7" s="297" t="str">
        <f t="shared" si="0"/>
        <v>Bío Bío</v>
      </c>
      <c r="V7" s="297" t="str">
        <f t="shared" si="0"/>
        <v>La Araucanía</v>
      </c>
      <c r="W7" s="297" t="str">
        <f>+J7</f>
        <v>Los Ríos</v>
      </c>
      <c r="X7" s="297" t="str">
        <f>+K7</f>
        <v>Los Lagos</v>
      </c>
      <c r="Y7" s="1"/>
    </row>
    <row r="8" spans="2:25" ht="12.75" customHeight="1">
      <c r="B8" s="81" t="s">
        <v>11</v>
      </c>
      <c r="C8" s="101">
        <v>22.020369127516776</v>
      </c>
      <c r="D8" s="102">
        <v>14.461283783783784</v>
      </c>
      <c r="E8" s="102">
        <v>19.282570093457942</v>
      </c>
      <c r="F8" s="102">
        <v>16.780304054054053</v>
      </c>
      <c r="G8" s="102">
        <v>14.920527577937651</v>
      </c>
      <c r="H8" s="102">
        <v>19.960667938931298</v>
      </c>
      <c r="I8" s="102">
        <v>23.313738214087632</v>
      </c>
      <c r="J8" s="102"/>
      <c r="K8" s="102">
        <v>23.38645287228109</v>
      </c>
      <c r="L8" s="102"/>
      <c r="M8" s="102"/>
      <c r="N8" s="53"/>
      <c r="O8" s="53"/>
      <c r="Y8" s="53"/>
    </row>
    <row r="9" spans="2:25" ht="12.75" customHeight="1">
      <c r="B9" s="81" t="s">
        <v>10</v>
      </c>
      <c r="C9" s="102">
        <v>20.42828413284133</v>
      </c>
      <c r="D9" s="102">
        <v>12.118067226890757</v>
      </c>
      <c r="E9" s="102">
        <v>15.59320293398533</v>
      </c>
      <c r="F9" s="102">
        <v>18.212324840764332</v>
      </c>
      <c r="G9" s="102">
        <v>14.861480519480519</v>
      </c>
      <c r="H9" s="102">
        <v>19.893708260105448</v>
      </c>
      <c r="I9" s="102">
        <v>19.841906666666667</v>
      </c>
      <c r="J9" s="102"/>
      <c r="K9" s="102">
        <v>22.540594727161249</v>
      </c>
      <c r="L9" s="102"/>
      <c r="M9" s="102"/>
      <c r="N9" s="53"/>
      <c r="O9" s="53"/>
      <c r="P9" s="225">
        <f t="shared" ref="P9:X22" si="1">+C9/C8-1</f>
        <v>-7.230055888054876E-2</v>
      </c>
      <c r="Q9" s="225">
        <f t="shared" si="1"/>
        <v>-0.16203378565329052</v>
      </c>
      <c r="R9" s="225">
        <f t="shared" si="1"/>
        <v>-0.19133171260838899</v>
      </c>
      <c r="S9" s="225">
        <f t="shared" si="1"/>
        <v>8.533938253426987E-2</v>
      </c>
      <c r="T9" s="225">
        <f t="shared" si="1"/>
        <v>-3.9574377077954415E-3</v>
      </c>
      <c r="U9" s="225">
        <f t="shared" si="1"/>
        <v>-3.3545810706691048E-3</v>
      </c>
      <c r="V9" s="225">
        <f t="shared" si="1"/>
        <v>-0.14891784043980838</v>
      </c>
      <c r="W9" s="225" t="e">
        <f t="shared" si="1"/>
        <v>#DIV/0!</v>
      </c>
      <c r="X9" s="225">
        <f t="shared" si="1"/>
        <v>-3.6168723394662372E-2</v>
      </c>
      <c r="Y9" s="53"/>
    </row>
    <row r="10" spans="2:25" ht="12.75" customHeight="1">
      <c r="B10" s="81" t="s">
        <v>9</v>
      </c>
      <c r="C10" s="102">
        <v>20.3</v>
      </c>
      <c r="D10" s="102">
        <v>12.5</v>
      </c>
      <c r="E10" s="102">
        <v>15.84</v>
      </c>
      <c r="F10" s="102">
        <v>19</v>
      </c>
      <c r="G10" s="102">
        <v>15.05</v>
      </c>
      <c r="H10" s="102">
        <v>20.05</v>
      </c>
      <c r="I10" s="102">
        <v>18</v>
      </c>
      <c r="J10" s="102"/>
      <c r="K10" s="102">
        <v>22.72</v>
      </c>
      <c r="L10" s="102"/>
      <c r="M10" s="102"/>
      <c r="N10" s="53"/>
      <c r="O10" s="53"/>
      <c r="P10" s="225">
        <f t="shared" si="1"/>
        <v>-6.2797311809019707E-3</v>
      </c>
      <c r="Q10" s="225">
        <f t="shared" si="1"/>
        <v>3.1517631150098868E-2</v>
      </c>
      <c r="R10" s="225">
        <f t="shared" si="1"/>
        <v>1.5827220812779652E-2</v>
      </c>
      <c r="S10" s="225">
        <f t="shared" si="1"/>
        <v>4.3249566769895775E-2</v>
      </c>
      <c r="T10" s="225">
        <f t="shared" si="1"/>
        <v>1.2685107669613949E-2</v>
      </c>
      <c r="U10" s="225">
        <f t="shared" si="1"/>
        <v>7.8563401981710523E-3</v>
      </c>
      <c r="V10" s="225">
        <f t="shared" si="1"/>
        <v>-9.2829116556675029E-2</v>
      </c>
      <c r="W10" s="225" t="e">
        <f t="shared" si="1"/>
        <v>#DIV/0!</v>
      </c>
      <c r="X10" s="225">
        <f t="shared" si="1"/>
        <v>7.959207599015361E-3</v>
      </c>
      <c r="Y10" s="53"/>
    </row>
    <row r="11" spans="2:25" ht="12.75" customHeight="1">
      <c r="B11" s="81" t="s">
        <v>8</v>
      </c>
      <c r="C11" s="102">
        <v>21.48</v>
      </c>
      <c r="D11" s="102">
        <v>16.5</v>
      </c>
      <c r="E11" s="102">
        <v>13.26</v>
      </c>
      <c r="F11" s="102">
        <v>20.04</v>
      </c>
      <c r="G11" s="102">
        <v>15.16</v>
      </c>
      <c r="H11" s="102">
        <v>20.27</v>
      </c>
      <c r="I11" s="102">
        <v>20.57</v>
      </c>
      <c r="J11" s="81"/>
      <c r="K11" s="102">
        <v>22.380000000000003</v>
      </c>
      <c r="L11" s="102"/>
      <c r="M11" s="102"/>
      <c r="N11" s="53"/>
      <c r="O11" s="53"/>
      <c r="P11" s="225">
        <f t="shared" si="1"/>
        <v>5.8128078817734075E-2</v>
      </c>
      <c r="Q11" s="225">
        <f t="shared" si="1"/>
        <v>0.32000000000000006</v>
      </c>
      <c r="R11" s="225">
        <f t="shared" si="1"/>
        <v>-0.16287878787878785</v>
      </c>
      <c r="S11" s="225">
        <f t="shared" si="1"/>
        <v>5.4736842105263195E-2</v>
      </c>
      <c r="T11" s="225">
        <f t="shared" si="1"/>
        <v>7.3089700996677998E-3</v>
      </c>
      <c r="U11" s="225">
        <f t="shared" si="1"/>
        <v>1.0972568578553554E-2</v>
      </c>
      <c r="V11" s="225">
        <f t="shared" si="1"/>
        <v>0.14277777777777789</v>
      </c>
      <c r="W11" s="225" t="e">
        <f t="shared" si="1"/>
        <v>#DIV/0!</v>
      </c>
      <c r="X11" s="225">
        <f t="shared" si="1"/>
        <v>-1.4964788732394152E-2</v>
      </c>
      <c r="Y11" s="53"/>
    </row>
    <row r="12" spans="2:25" ht="12.75" customHeight="1">
      <c r="B12" s="81" t="s">
        <v>7</v>
      </c>
      <c r="C12" s="102">
        <v>21.55</v>
      </c>
      <c r="D12" s="102">
        <v>16.75</v>
      </c>
      <c r="E12" s="102">
        <v>14.86</v>
      </c>
      <c r="F12" s="102">
        <v>12.98</v>
      </c>
      <c r="G12" s="102">
        <v>16.940000000000001</v>
      </c>
      <c r="H12" s="102">
        <v>19.95</v>
      </c>
      <c r="I12" s="102">
        <v>24.81</v>
      </c>
      <c r="J12" s="81"/>
      <c r="K12" s="102">
        <v>25.82</v>
      </c>
      <c r="L12" s="102"/>
      <c r="M12" s="102"/>
      <c r="N12" s="53"/>
      <c r="O12" s="53"/>
      <c r="P12" s="225">
        <f t="shared" si="1"/>
        <v>3.2588454376163423E-3</v>
      </c>
      <c r="Q12" s="225">
        <f t="shared" si="1"/>
        <v>1.5151515151515138E-2</v>
      </c>
      <c r="R12" s="225">
        <f t="shared" si="1"/>
        <v>0.1206636500754148</v>
      </c>
      <c r="S12" s="225">
        <f t="shared" si="1"/>
        <v>-0.35229540918163671</v>
      </c>
      <c r="T12" s="225">
        <f t="shared" si="1"/>
        <v>0.11741424802110823</v>
      </c>
      <c r="U12" s="225">
        <f t="shared" si="1"/>
        <v>-1.5786877158362134E-2</v>
      </c>
      <c r="V12" s="225">
        <f t="shared" si="1"/>
        <v>0.20612542537676215</v>
      </c>
      <c r="W12" s="225" t="e">
        <f t="shared" si="1"/>
        <v>#DIV/0!</v>
      </c>
      <c r="X12" s="225">
        <f t="shared" si="1"/>
        <v>0.15370866845397657</v>
      </c>
      <c r="Y12" s="53"/>
    </row>
    <row r="13" spans="2:25" ht="12.75" customHeight="1">
      <c r="B13" s="81" t="s">
        <v>6</v>
      </c>
      <c r="C13" s="102">
        <v>17.426408798813643</v>
      </c>
      <c r="D13" s="102">
        <v>9.3375088133761874</v>
      </c>
      <c r="E13" s="102">
        <v>16.623426967364942</v>
      </c>
      <c r="F13" s="102">
        <v>13.281982350534744</v>
      </c>
      <c r="G13" s="102">
        <v>13.350154657230894</v>
      </c>
      <c r="H13" s="102">
        <v>11.576870309860222</v>
      </c>
      <c r="I13" s="102">
        <v>15.118167139676645</v>
      </c>
      <c r="J13" s="102">
        <v>18.236673129705636</v>
      </c>
      <c r="K13" s="102">
        <v>19.057086368736975</v>
      </c>
      <c r="L13" s="102"/>
      <c r="M13" s="102"/>
      <c r="N13" s="53"/>
      <c r="O13" s="53"/>
      <c r="P13" s="225">
        <f t="shared" si="1"/>
        <v>-0.1913499397302254</v>
      </c>
      <c r="Q13" s="225">
        <f t="shared" si="1"/>
        <v>-0.44253678726112311</v>
      </c>
      <c r="R13" s="225">
        <f t="shared" si="1"/>
        <v>0.11866937869212268</v>
      </c>
      <c r="S13" s="225">
        <f t="shared" si="1"/>
        <v>2.3265204201444067E-2</v>
      </c>
      <c r="T13" s="225">
        <f t="shared" si="1"/>
        <v>-0.21191530949050219</v>
      </c>
      <c r="U13" s="225">
        <f t="shared" si="1"/>
        <v>-0.41970574887918688</v>
      </c>
      <c r="V13" s="225">
        <f t="shared" si="1"/>
        <v>-0.39064219509566123</v>
      </c>
      <c r="W13" s="225" t="e">
        <f t="shared" si="1"/>
        <v>#DIV/0!</v>
      </c>
      <c r="X13" s="225">
        <f t="shared" si="1"/>
        <v>-0.26192539238044243</v>
      </c>
      <c r="Y13" s="53"/>
    </row>
    <row r="14" spans="2:25" ht="12.75" customHeight="1">
      <c r="B14" s="81" t="s">
        <v>5</v>
      </c>
      <c r="C14" s="102">
        <v>19</v>
      </c>
      <c r="D14" s="102">
        <v>13.6</v>
      </c>
      <c r="E14" s="102">
        <v>15.330000000000002</v>
      </c>
      <c r="F14" s="102">
        <v>17</v>
      </c>
      <c r="G14" s="102">
        <v>17.07</v>
      </c>
      <c r="H14" s="102">
        <v>16.7</v>
      </c>
      <c r="I14" s="102">
        <v>14.88</v>
      </c>
      <c r="J14" s="102">
        <v>20.43</v>
      </c>
      <c r="K14" s="102">
        <v>21.03</v>
      </c>
      <c r="L14" s="102"/>
      <c r="M14" s="102"/>
      <c r="N14" s="53"/>
      <c r="O14" s="53"/>
      <c r="P14" s="225">
        <f t="shared" si="1"/>
        <v>9.0299224547830237E-2</v>
      </c>
      <c r="Q14" s="225">
        <f t="shared" si="1"/>
        <v>0.456491262478671</v>
      </c>
      <c r="R14" s="225">
        <f t="shared" si="1"/>
        <v>-7.7807480365161275E-2</v>
      </c>
      <c r="S14" s="225">
        <f t="shared" si="1"/>
        <v>0.2799294225319886</v>
      </c>
      <c r="T14" s="225">
        <f t="shared" si="1"/>
        <v>0.27863687262636416</v>
      </c>
      <c r="U14" s="225">
        <f t="shared" si="1"/>
        <v>0.44253149193321439</v>
      </c>
      <c r="V14" s="225">
        <f t="shared" si="1"/>
        <v>-1.5753704630741217E-2</v>
      </c>
      <c r="W14" s="225">
        <f t="shared" si="1"/>
        <v>0.12027012025135564</v>
      </c>
      <c r="X14" s="225">
        <f t="shared" si="1"/>
        <v>0.10352650940909713</v>
      </c>
      <c r="Y14" s="53"/>
    </row>
    <row r="15" spans="2:25" ht="12.75" customHeight="1">
      <c r="B15" s="81" t="s">
        <v>4</v>
      </c>
      <c r="C15" s="102">
        <v>17.22</v>
      </c>
      <c r="D15" s="102">
        <v>13.780000000000001</v>
      </c>
      <c r="E15" s="102">
        <v>19.23</v>
      </c>
      <c r="F15" s="102">
        <v>14.49</v>
      </c>
      <c r="G15" s="102">
        <v>14.62</v>
      </c>
      <c r="H15" s="102">
        <v>15.63</v>
      </c>
      <c r="I15" s="102">
        <v>19.71</v>
      </c>
      <c r="J15" s="102">
        <v>26.630000000000003</v>
      </c>
      <c r="K15" s="102">
        <v>25.910000000000004</v>
      </c>
      <c r="L15" s="102"/>
      <c r="M15" s="102"/>
      <c r="N15" s="53"/>
      <c r="O15" s="53"/>
      <c r="P15" s="225">
        <f t="shared" si="1"/>
        <v>-9.3684210526315814E-2</v>
      </c>
      <c r="Q15" s="225">
        <f t="shared" si="1"/>
        <v>1.3235294117647234E-2</v>
      </c>
      <c r="R15" s="225">
        <f t="shared" si="1"/>
        <v>0.25440313111545976</v>
      </c>
      <c r="S15" s="225">
        <f t="shared" si="1"/>
        <v>-0.14764705882352935</v>
      </c>
      <c r="T15" s="225">
        <f t="shared" si="1"/>
        <v>-0.14352665495020511</v>
      </c>
      <c r="U15" s="225">
        <f t="shared" si="1"/>
        <v>-6.4071856287425066E-2</v>
      </c>
      <c r="V15" s="225">
        <f t="shared" si="1"/>
        <v>0.32459677419354827</v>
      </c>
      <c r="W15" s="225">
        <f t="shared" si="1"/>
        <v>0.30347528144884994</v>
      </c>
      <c r="X15" s="225">
        <f t="shared" si="1"/>
        <v>0.23204945316214931</v>
      </c>
      <c r="Y15" s="53"/>
    </row>
    <row r="16" spans="2:25" ht="12.75" customHeight="1">
      <c r="B16" s="81" t="s">
        <v>3</v>
      </c>
      <c r="C16" s="102">
        <v>22.94</v>
      </c>
      <c r="D16" s="102">
        <v>26.330000000000002</v>
      </c>
      <c r="E16" s="102">
        <v>24.669999999999998</v>
      </c>
      <c r="F16" s="102">
        <v>19.36</v>
      </c>
      <c r="G16" s="102">
        <v>12.52</v>
      </c>
      <c r="H16" s="102">
        <v>18.490000000000002</v>
      </c>
      <c r="I16" s="102">
        <v>18.830000000000002</v>
      </c>
      <c r="J16" s="102">
        <v>33.1</v>
      </c>
      <c r="K16" s="102">
        <v>29.53</v>
      </c>
      <c r="L16" s="102"/>
      <c r="M16" s="102"/>
      <c r="N16" s="53"/>
      <c r="O16" s="53"/>
      <c r="P16" s="225">
        <f t="shared" si="1"/>
        <v>0.33217189314750306</v>
      </c>
      <c r="Q16" s="225">
        <f t="shared" si="1"/>
        <v>0.91074020319303339</v>
      </c>
      <c r="R16" s="225">
        <f t="shared" si="1"/>
        <v>0.28289131565262604</v>
      </c>
      <c r="S16" s="225">
        <f t="shared" si="1"/>
        <v>0.33609385783298817</v>
      </c>
      <c r="T16" s="225">
        <f t="shared" si="1"/>
        <v>-0.14363885088919282</v>
      </c>
      <c r="U16" s="225">
        <f t="shared" si="1"/>
        <v>0.18298144593730004</v>
      </c>
      <c r="V16" s="225">
        <f t="shared" si="1"/>
        <v>-4.4647387113140535E-2</v>
      </c>
      <c r="W16" s="225">
        <f t="shared" si="1"/>
        <v>0.24295906871948914</v>
      </c>
      <c r="X16" s="225">
        <f t="shared" si="1"/>
        <v>0.13971439598610558</v>
      </c>
      <c r="Y16" s="53"/>
    </row>
    <row r="17" spans="2:25" ht="12.75" customHeight="1">
      <c r="B17" s="81" t="s">
        <v>2</v>
      </c>
      <c r="C17" s="102">
        <v>23.54</v>
      </c>
      <c r="D17" s="102">
        <v>20.52</v>
      </c>
      <c r="E17" s="102">
        <v>21.1</v>
      </c>
      <c r="F17" s="102">
        <v>17.82</v>
      </c>
      <c r="G17" s="102">
        <v>24.35</v>
      </c>
      <c r="H17" s="102">
        <v>27.26</v>
      </c>
      <c r="I17" s="102">
        <v>34.69</v>
      </c>
      <c r="J17" s="102">
        <v>37.019999999999996</v>
      </c>
      <c r="K17" s="102">
        <v>42.55</v>
      </c>
      <c r="L17" s="102"/>
      <c r="M17" s="102"/>
      <c r="N17" s="53"/>
      <c r="O17" s="53"/>
      <c r="P17" s="225">
        <f t="shared" si="1"/>
        <v>2.6155187445509931E-2</v>
      </c>
      <c r="Q17" s="225">
        <f t="shared" si="1"/>
        <v>-0.22066084314470191</v>
      </c>
      <c r="R17" s="225">
        <f t="shared" si="1"/>
        <v>-0.14471017430077004</v>
      </c>
      <c r="S17" s="225">
        <f t="shared" si="1"/>
        <v>-7.9545454545454475E-2</v>
      </c>
      <c r="T17" s="225">
        <f t="shared" si="1"/>
        <v>0.94488817891373822</v>
      </c>
      <c r="U17" s="225">
        <f t="shared" si="1"/>
        <v>0.4743104380746348</v>
      </c>
      <c r="V17" s="225">
        <f t="shared" si="1"/>
        <v>0.84227296866702051</v>
      </c>
      <c r="W17" s="225">
        <f t="shared" si="1"/>
        <v>0.11842900302114789</v>
      </c>
      <c r="X17" s="225">
        <f t="shared" si="1"/>
        <v>0.44090755164239748</v>
      </c>
      <c r="Y17" s="53"/>
    </row>
    <row r="18" spans="2:25" ht="12.75" customHeight="1">
      <c r="B18" s="81" t="s">
        <v>122</v>
      </c>
      <c r="C18" s="102">
        <v>22.02</v>
      </c>
      <c r="D18" s="102">
        <v>11.26</v>
      </c>
      <c r="E18" s="102">
        <v>24.48</v>
      </c>
      <c r="F18" s="102">
        <v>15.260000000000002</v>
      </c>
      <c r="G18" s="102">
        <v>16.580000000000002</v>
      </c>
      <c r="H18" s="102">
        <v>16.84</v>
      </c>
      <c r="I18" s="102">
        <v>26.2</v>
      </c>
      <c r="J18" s="102">
        <v>36.230000000000004</v>
      </c>
      <c r="K18" s="102">
        <v>37.019999999999996</v>
      </c>
      <c r="L18" s="102"/>
      <c r="M18" s="102"/>
      <c r="N18" s="53"/>
      <c r="O18" s="53"/>
      <c r="P18" s="225">
        <f t="shared" si="1"/>
        <v>-6.457094307561595E-2</v>
      </c>
      <c r="Q18" s="225">
        <f t="shared" si="1"/>
        <v>-0.45126705653021437</v>
      </c>
      <c r="R18" s="225">
        <f t="shared" si="1"/>
        <v>0.16018957345971563</v>
      </c>
      <c r="S18" s="225">
        <f t="shared" si="1"/>
        <v>-0.14365881032547689</v>
      </c>
      <c r="T18" s="225">
        <f t="shared" si="1"/>
        <v>-0.31909650924024635</v>
      </c>
      <c r="U18" s="225">
        <f t="shared" si="1"/>
        <v>-0.38224504768892154</v>
      </c>
      <c r="V18" s="225">
        <f t="shared" si="1"/>
        <v>-0.24473911790141245</v>
      </c>
      <c r="W18" s="225">
        <f t="shared" si="1"/>
        <v>-2.1339816315504967E-2</v>
      </c>
      <c r="X18" s="225">
        <f t="shared" si="1"/>
        <v>-0.12996474735605179</v>
      </c>
      <c r="Y18" s="53"/>
    </row>
    <row r="19" spans="2:25" ht="12.75" customHeight="1">
      <c r="B19" s="81" t="s">
        <v>131</v>
      </c>
      <c r="C19" s="102">
        <v>20.370432012241562</v>
      </c>
      <c r="D19" s="102">
        <v>14.861034346434494</v>
      </c>
      <c r="E19" s="102">
        <v>22.069840622540045</v>
      </c>
      <c r="F19" s="102">
        <v>20.403633040912361</v>
      </c>
      <c r="G19" s="102">
        <v>22.892935432721355</v>
      </c>
      <c r="H19" s="102">
        <v>18.231266095438755</v>
      </c>
      <c r="I19" s="102">
        <v>21.756812355395361</v>
      </c>
      <c r="J19" s="102">
        <v>22.805810423147129</v>
      </c>
      <c r="K19" s="102">
        <v>33.981243498108171</v>
      </c>
      <c r="L19" s="102"/>
      <c r="M19" s="102"/>
      <c r="N19" s="53"/>
      <c r="O19" s="53"/>
      <c r="P19" s="225">
        <f t="shared" si="1"/>
        <v>-7.4912261024452254E-2</v>
      </c>
      <c r="Q19" s="225">
        <f t="shared" si="1"/>
        <v>0.31980766842224639</v>
      </c>
      <c r="R19" s="225">
        <f t="shared" si="1"/>
        <v>-9.8454222935455693E-2</v>
      </c>
      <c r="S19" s="225">
        <f t="shared" si="1"/>
        <v>0.3370663853808884</v>
      </c>
      <c r="T19" s="225">
        <f t="shared" si="1"/>
        <v>0.38075605746208407</v>
      </c>
      <c r="U19" s="225">
        <f t="shared" si="1"/>
        <v>8.2616751510614872E-2</v>
      </c>
      <c r="V19" s="225">
        <f t="shared" si="1"/>
        <v>-0.16958731467956634</v>
      </c>
      <c r="W19" s="225">
        <f t="shared" si="1"/>
        <v>-0.3705268997199247</v>
      </c>
      <c r="X19" s="225">
        <f t="shared" si="1"/>
        <v>-8.2084184275846184E-2</v>
      </c>
      <c r="Y19" s="53"/>
    </row>
    <row r="20" spans="2:25" ht="12.75" customHeight="1">
      <c r="B20" s="81" t="s">
        <v>147</v>
      </c>
      <c r="C20" s="102">
        <v>21.5</v>
      </c>
      <c r="D20" s="102">
        <v>12.209999999999999</v>
      </c>
      <c r="E20" s="102">
        <v>23.61</v>
      </c>
      <c r="F20" s="102">
        <v>12.64</v>
      </c>
      <c r="G20" s="102">
        <v>12.79</v>
      </c>
      <c r="H20" s="102">
        <v>15.45</v>
      </c>
      <c r="I20" s="102">
        <v>20.84</v>
      </c>
      <c r="J20" s="102">
        <v>25.14</v>
      </c>
      <c r="K20" s="102">
        <v>31.990000000000002</v>
      </c>
      <c r="L20" s="102">
        <v>9.1206695778748177</v>
      </c>
      <c r="M20" s="102"/>
      <c r="N20" s="53"/>
      <c r="O20" s="53"/>
      <c r="P20" s="225">
        <f t="shared" si="1"/>
        <v>5.545135160018333E-2</v>
      </c>
      <c r="Q20" s="225">
        <f t="shared" si="1"/>
        <v>-0.17838827935086088</v>
      </c>
      <c r="R20" s="225">
        <f t="shared" si="1"/>
        <v>6.9785704564036655E-2</v>
      </c>
      <c r="S20" s="225">
        <f t="shared" si="1"/>
        <v>-0.38050248332466607</v>
      </c>
      <c r="T20" s="225">
        <f t="shared" si="1"/>
        <v>-0.44131236303934263</v>
      </c>
      <c r="U20" s="225">
        <f t="shared" si="1"/>
        <v>-0.15255474199537877</v>
      </c>
      <c r="V20" s="225">
        <f t="shared" si="1"/>
        <v>-4.2139093743114753E-2</v>
      </c>
      <c r="W20" s="225">
        <f t="shared" si="1"/>
        <v>0.10235065246722153</v>
      </c>
      <c r="X20" s="225">
        <f t="shared" si="1"/>
        <v>-5.8598311689771698E-2</v>
      </c>
      <c r="Y20" s="53"/>
    </row>
    <row r="21" spans="2:25" ht="12.75" customHeight="1">
      <c r="B21" s="81" t="s">
        <v>181</v>
      </c>
      <c r="C21" s="102">
        <v>23.15</v>
      </c>
      <c r="D21" s="102">
        <v>15.08</v>
      </c>
      <c r="E21" s="102">
        <v>22.86</v>
      </c>
      <c r="F21" s="102">
        <v>16.309999999999999</v>
      </c>
      <c r="G21" s="102">
        <v>16.440000000000001</v>
      </c>
      <c r="H21" s="102">
        <v>15.78</v>
      </c>
      <c r="I21" s="102">
        <v>18.21</v>
      </c>
      <c r="J21" s="102">
        <v>17.8</v>
      </c>
      <c r="K21" s="102">
        <v>25.64</v>
      </c>
      <c r="L21" s="102">
        <v>9.1199999999999992</v>
      </c>
      <c r="M21" s="102"/>
      <c r="N21" s="53"/>
      <c r="O21" s="53"/>
      <c r="P21" s="225">
        <f t="shared" si="1"/>
        <v>7.6744186046511453E-2</v>
      </c>
      <c r="Q21" s="225">
        <f t="shared" si="1"/>
        <v>0.23505323505323505</v>
      </c>
      <c r="R21" s="225">
        <f t="shared" si="1"/>
        <v>-3.1766200762388785E-2</v>
      </c>
      <c r="S21" s="225">
        <f t="shared" si="1"/>
        <v>0.29034810126582267</v>
      </c>
      <c r="T21" s="225">
        <f t="shared" si="1"/>
        <v>0.28537920250195481</v>
      </c>
      <c r="U21" s="225">
        <f t="shared" si="1"/>
        <v>2.1359223300970953E-2</v>
      </c>
      <c r="V21" s="225">
        <f t="shared" si="1"/>
        <v>-0.1261996161228407</v>
      </c>
      <c r="W21" s="225">
        <f t="shared" si="1"/>
        <v>-0.29196499602227521</v>
      </c>
      <c r="X21" s="225">
        <f t="shared" si="1"/>
        <v>-0.19849953110346985</v>
      </c>
      <c r="Y21" s="53"/>
    </row>
    <row r="22" spans="2:25" ht="12.75" customHeight="1">
      <c r="B22" s="118" t="s">
        <v>211</v>
      </c>
      <c r="C22" s="163">
        <v>24.23</v>
      </c>
      <c r="D22" s="163">
        <v>17.809999999999999</v>
      </c>
      <c r="E22" s="163">
        <v>17.2</v>
      </c>
      <c r="F22" s="163">
        <v>13.73</v>
      </c>
      <c r="G22" s="163">
        <v>16.919999999999998</v>
      </c>
      <c r="H22" s="163">
        <v>14.809999999999999</v>
      </c>
      <c r="I22" s="163">
        <v>22.619999999999997</v>
      </c>
      <c r="J22" s="163">
        <v>22</v>
      </c>
      <c r="K22" s="163">
        <v>33.200000000000003</v>
      </c>
      <c r="L22" s="163">
        <v>9.120000000000001</v>
      </c>
      <c r="M22" s="101"/>
      <c r="N22" s="187"/>
      <c r="O22" s="53"/>
      <c r="P22" s="225">
        <f>+C22/C21-1</f>
        <v>4.6652267818574567E-2</v>
      </c>
      <c r="Q22" s="225">
        <f t="shared" si="1"/>
        <v>0.18103448275862055</v>
      </c>
      <c r="R22" s="225">
        <f t="shared" si="1"/>
        <v>-0.24759405074365703</v>
      </c>
      <c r="S22" s="225">
        <f t="shared" si="1"/>
        <v>-0.15818516247700787</v>
      </c>
      <c r="T22" s="225">
        <f t="shared" si="1"/>
        <v>2.9197080291970545E-2</v>
      </c>
      <c r="U22" s="225">
        <f t="shared" si="1"/>
        <v>-6.1470215462610889E-2</v>
      </c>
      <c r="V22" s="225">
        <f t="shared" si="1"/>
        <v>0.24217462932454681</v>
      </c>
      <c r="W22" s="225">
        <f t="shared" si="1"/>
        <v>0.23595505617977519</v>
      </c>
      <c r="X22" s="225">
        <f t="shared" si="1"/>
        <v>0.29485179407176298</v>
      </c>
      <c r="Y22" s="53"/>
    </row>
    <row r="23" spans="2:25" ht="12.75" customHeight="1">
      <c r="B23" s="29" t="s">
        <v>135</v>
      </c>
      <c r="C23" s="54"/>
      <c r="D23" s="54"/>
      <c r="E23" s="54"/>
      <c r="F23" s="54"/>
      <c r="G23" s="54"/>
      <c r="H23" s="54"/>
      <c r="I23" s="54"/>
      <c r="J23" s="54"/>
      <c r="K23" s="54"/>
    </row>
    <row r="24" spans="2:25" ht="12.75" customHeight="1">
      <c r="B24" s="227"/>
      <c r="C24" s="226"/>
      <c r="D24" s="226"/>
      <c r="E24" s="226"/>
      <c r="F24" s="226"/>
      <c r="G24" s="226"/>
      <c r="H24" s="54"/>
      <c r="I24" s="54"/>
      <c r="J24" s="54"/>
      <c r="K24" s="54"/>
    </row>
    <row r="25" spans="2:25">
      <c r="B25" s="2"/>
      <c r="C25" s="2"/>
      <c r="D25" s="2"/>
      <c r="E25" s="2"/>
      <c r="F25" s="2"/>
      <c r="G25" s="2"/>
      <c r="H25" s="2"/>
      <c r="I25" s="2"/>
      <c r="J25" s="2"/>
      <c r="K25" s="2"/>
    </row>
    <row r="30" spans="2:25">
      <c r="P30" s="300"/>
    </row>
    <row r="45" spans="2:14">
      <c r="N45" s="2"/>
    </row>
    <row r="47" spans="2:14" ht="13">
      <c r="B47" s="56" t="s">
        <v>162</v>
      </c>
    </row>
    <row r="50" spans="3:12">
      <c r="C50" s="185"/>
      <c r="D50" s="185"/>
      <c r="E50" s="185"/>
      <c r="F50" s="185"/>
      <c r="G50" s="185"/>
      <c r="H50" s="185"/>
      <c r="I50" s="185"/>
      <c r="J50" s="185"/>
      <c r="K50" s="185"/>
      <c r="L50" s="185"/>
    </row>
  </sheetData>
  <mergeCells count="4">
    <mergeCell ref="B6:B7"/>
    <mergeCell ref="B3:L3"/>
    <mergeCell ref="B2:L2"/>
    <mergeCell ref="B4:L4"/>
  </mergeCells>
  <hyperlinks>
    <hyperlink ref="N2" location="Índice!A1" display="Volver al índice"/>
  </hyperlinks>
  <pageMargins left="0.70866141732283472" right="0.70866141732283472" top="1.3130314960629921" bottom="0.74803149606299213" header="0.31496062992125984" footer="0.31496062992125984"/>
  <pageSetup paperSize="9" scale="61" orientation="portrait" r:id="rId1"/>
  <headerFooter differentFirst="1">
    <oddFooter>&amp;C&amp;P</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G34"/>
  <sheetViews>
    <sheetView zoomScale="80" zoomScaleNormal="80" workbookViewId="0"/>
  </sheetViews>
  <sheetFormatPr baseColWidth="10" defaultColWidth="11.453125" defaultRowHeight="12.5"/>
  <cols>
    <col min="1" max="1" width="1.1796875" style="39" customWidth="1"/>
    <col min="2" max="2" width="35.81640625" style="39" customWidth="1"/>
    <col min="3" max="5" width="30.7265625" style="39" customWidth="1"/>
    <col min="6" max="6" width="4" style="39" customWidth="1"/>
    <col min="7" max="7" width="14.453125" style="39" customWidth="1"/>
    <col min="8" max="16384" width="11.453125" style="39"/>
  </cols>
  <sheetData>
    <row r="1" spans="2:7" ht="6.75" customHeight="1"/>
    <row r="2" spans="2:7" ht="13">
      <c r="B2" s="353" t="s">
        <v>252</v>
      </c>
      <c r="C2" s="353"/>
      <c r="D2" s="353"/>
      <c r="E2" s="353"/>
      <c r="G2" s="52" t="s">
        <v>153</v>
      </c>
    </row>
    <row r="3" spans="2:7" ht="15">
      <c r="B3" s="354" t="s">
        <v>253</v>
      </c>
      <c r="C3" s="354"/>
      <c r="D3" s="354"/>
      <c r="E3" s="354"/>
      <c r="G3" s="52"/>
    </row>
    <row r="4" spans="2:7" ht="13">
      <c r="B4" s="354" t="s">
        <v>214</v>
      </c>
      <c r="C4" s="354"/>
      <c r="D4" s="354"/>
      <c r="E4" s="354"/>
    </row>
    <row r="6" spans="2:7" ht="38">
      <c r="C6" s="242" t="s">
        <v>228</v>
      </c>
      <c r="D6" s="242" t="s">
        <v>229</v>
      </c>
      <c r="E6" s="242" t="s">
        <v>230</v>
      </c>
    </row>
    <row r="7" spans="2:7" ht="13">
      <c r="B7" s="243" t="s">
        <v>157</v>
      </c>
      <c r="C7" s="244">
        <v>26</v>
      </c>
      <c r="D7" s="244">
        <v>30</v>
      </c>
      <c r="E7" s="244">
        <v>30</v>
      </c>
    </row>
    <row r="8" spans="2:7" ht="13">
      <c r="B8" s="243" t="s">
        <v>215</v>
      </c>
      <c r="C8" s="245">
        <v>998000</v>
      </c>
      <c r="D8" s="245">
        <v>803000</v>
      </c>
      <c r="E8" s="245">
        <v>201000</v>
      </c>
    </row>
    <row r="9" spans="2:7" ht="13">
      <c r="B9" s="243" t="s">
        <v>216</v>
      </c>
      <c r="C9" s="245">
        <v>612000</v>
      </c>
      <c r="D9" s="245">
        <v>515000</v>
      </c>
      <c r="E9" s="245">
        <v>748000</v>
      </c>
    </row>
    <row r="10" spans="2:7" ht="13">
      <c r="B10" s="243" t="s">
        <v>217</v>
      </c>
      <c r="C10" s="245">
        <v>1718582</v>
      </c>
      <c r="D10" s="245">
        <v>1491125</v>
      </c>
      <c r="E10" s="245">
        <v>2071408</v>
      </c>
    </row>
    <row r="11" spans="2:7" ht="15">
      <c r="B11" s="246" t="s">
        <v>231</v>
      </c>
      <c r="C11" s="245">
        <v>124821.82499999998</v>
      </c>
      <c r="D11" s="245">
        <v>266867</v>
      </c>
      <c r="E11" s="245">
        <v>286939</v>
      </c>
    </row>
    <row r="12" spans="2:7" ht="13">
      <c r="B12" s="247" t="s">
        <v>218</v>
      </c>
      <c r="C12" s="248">
        <f>SUM(C8:C11)</f>
        <v>3453403.8250000002</v>
      </c>
      <c r="D12" s="248">
        <f>SUM(D8:D11)</f>
        <v>3075992</v>
      </c>
      <c r="E12" s="248">
        <f>SUM(E8:E11)</f>
        <v>3307347</v>
      </c>
    </row>
    <row r="13" spans="2:7" ht="15">
      <c r="B13" s="243" t="s">
        <v>235</v>
      </c>
      <c r="C13" s="270">
        <f>+AVERAGE('precio mayorista3'!F15:F35)/50</f>
        <v>231.30801873015872</v>
      </c>
      <c r="D13" s="270">
        <f>+AVERAGE('precio mayorista3'!H15:H35)/50</f>
        <v>221.34807936507934</v>
      </c>
      <c r="E13" s="270">
        <f>+AVERAGE('precio mayorista3'!I15:J35)/50</f>
        <v>213.68944666666664</v>
      </c>
    </row>
    <row r="14" spans="2:7" ht="13">
      <c r="B14" s="249" t="s">
        <v>219</v>
      </c>
      <c r="C14" s="248">
        <f>C13*C7*1000</f>
        <v>6014008.4869841263</v>
      </c>
      <c r="D14" s="248">
        <f>D13*D7*1000</f>
        <v>6640442.3809523806</v>
      </c>
      <c r="E14" s="248">
        <f>E13*E7*1000</f>
        <v>6410683.3999999994</v>
      </c>
    </row>
    <row r="15" spans="2:7" ht="13">
      <c r="B15" s="249" t="s">
        <v>220</v>
      </c>
      <c r="C15" s="250">
        <f>C14-C12</f>
        <v>2560604.6619841261</v>
      </c>
      <c r="D15" s="250">
        <f>D14-D12</f>
        <v>3564450.3809523806</v>
      </c>
      <c r="E15" s="250">
        <f>E14-E12</f>
        <v>3103336.3999999994</v>
      </c>
    </row>
    <row r="16" spans="2:7" ht="13">
      <c r="B16" s="251"/>
      <c r="C16" s="252"/>
      <c r="D16" s="252"/>
      <c r="E16" s="252"/>
    </row>
    <row r="17" spans="2:5" ht="26.25" customHeight="1">
      <c r="B17" s="355" t="s">
        <v>232</v>
      </c>
      <c r="C17" s="355"/>
      <c r="D17" s="355"/>
      <c r="E17" s="355"/>
    </row>
    <row r="18" spans="2:5" ht="13">
      <c r="B18" s="356" t="s">
        <v>221</v>
      </c>
      <c r="C18" s="358" t="s">
        <v>254</v>
      </c>
      <c r="D18" s="359"/>
      <c r="E18" s="360"/>
    </row>
    <row r="19" spans="2:5" ht="13">
      <c r="B19" s="357"/>
      <c r="C19" s="253">
        <v>190</v>
      </c>
      <c r="D19" s="253">
        <v>230</v>
      </c>
      <c r="E19" s="253">
        <v>250</v>
      </c>
    </row>
    <row r="20" spans="2:5" ht="13">
      <c r="B20" s="254">
        <v>20000</v>
      </c>
      <c r="C20" s="260">
        <f t="shared" ref="C20:E22" si="0">+$B20*C$19-$C$12</f>
        <v>346596.17499999981</v>
      </c>
      <c r="D20" s="260">
        <f t="shared" si="0"/>
        <v>1146596.1749999998</v>
      </c>
      <c r="E20" s="260">
        <f t="shared" si="0"/>
        <v>1546596.1749999998</v>
      </c>
    </row>
    <row r="21" spans="2:5" ht="13">
      <c r="B21" s="254">
        <v>25000</v>
      </c>
      <c r="C21" s="260">
        <f t="shared" si="0"/>
        <v>1296596.1749999998</v>
      </c>
      <c r="D21" s="260">
        <f t="shared" si="0"/>
        <v>2296596.1749999998</v>
      </c>
      <c r="E21" s="260">
        <f t="shared" si="0"/>
        <v>2796596.1749999998</v>
      </c>
    </row>
    <row r="22" spans="2:5" ht="13">
      <c r="B22" s="254">
        <v>30000</v>
      </c>
      <c r="C22" s="260">
        <f t="shared" si="0"/>
        <v>2246596.1749999998</v>
      </c>
      <c r="D22" s="260">
        <f t="shared" si="0"/>
        <v>3446596.1749999998</v>
      </c>
      <c r="E22" s="260">
        <f t="shared" si="0"/>
        <v>4046596.1749999998</v>
      </c>
    </row>
    <row r="23" spans="2:5" ht="13">
      <c r="B23" s="257"/>
      <c r="C23" s="258"/>
      <c r="D23" s="258"/>
      <c r="E23" s="258"/>
    </row>
    <row r="24" spans="2:5" ht="15" customHeight="1">
      <c r="B24" s="355" t="s">
        <v>238</v>
      </c>
      <c r="C24" s="355"/>
      <c r="D24" s="355"/>
      <c r="E24" s="355"/>
    </row>
    <row r="25" spans="2:5" ht="13">
      <c r="B25" s="261" t="s">
        <v>234</v>
      </c>
      <c r="C25" s="259">
        <f>+B20</f>
        <v>20000</v>
      </c>
      <c r="D25" s="259">
        <f>+B21</f>
        <v>25000</v>
      </c>
      <c r="E25" s="259">
        <f>+B22</f>
        <v>30000</v>
      </c>
    </row>
    <row r="26" spans="2:5" ht="13">
      <c r="B26" s="261" t="s">
        <v>237</v>
      </c>
      <c r="C26" s="260">
        <f>+$C12/C25</f>
        <v>172.67019125000002</v>
      </c>
      <c r="D26" s="260">
        <f>+$C12/D25</f>
        <v>138.13615300000001</v>
      </c>
      <c r="E26" s="260">
        <f>+$C12/E25</f>
        <v>115.11346083333333</v>
      </c>
    </row>
    <row r="27" spans="2:5" ht="13">
      <c r="B27" s="255" t="s">
        <v>233</v>
      </c>
      <c r="C27" s="255"/>
      <c r="D27" s="255"/>
      <c r="E27" s="255"/>
    </row>
    <row r="28" spans="2:5">
      <c r="B28" s="256" t="s">
        <v>222</v>
      </c>
      <c r="C28" s="256"/>
      <c r="D28" s="256"/>
      <c r="E28" s="256"/>
    </row>
    <row r="29" spans="2:5">
      <c r="B29" s="361" t="s">
        <v>242</v>
      </c>
      <c r="C29" s="361"/>
      <c r="D29" s="361"/>
      <c r="E29" s="361"/>
    </row>
    <row r="30" spans="2:5">
      <c r="B30" s="361" t="s">
        <v>223</v>
      </c>
      <c r="C30" s="361"/>
      <c r="D30" s="361"/>
      <c r="E30" s="361"/>
    </row>
    <row r="31" spans="2:5">
      <c r="B31" s="361" t="s">
        <v>256</v>
      </c>
      <c r="C31" s="361"/>
      <c r="D31" s="361"/>
      <c r="E31" s="361"/>
    </row>
    <row r="32" spans="2:5">
      <c r="B32" s="361" t="s">
        <v>243</v>
      </c>
      <c r="C32" s="361"/>
      <c r="D32" s="361"/>
      <c r="E32" s="361"/>
    </row>
    <row r="33" spans="2:5">
      <c r="B33" s="361" t="s">
        <v>224</v>
      </c>
      <c r="C33" s="361"/>
      <c r="D33" s="361"/>
      <c r="E33" s="361"/>
    </row>
    <row r="34" spans="2:5">
      <c r="B34" s="361" t="s">
        <v>236</v>
      </c>
      <c r="C34" s="361"/>
      <c r="D34" s="361"/>
      <c r="E34" s="361"/>
    </row>
  </sheetData>
  <mergeCells count="13">
    <mergeCell ref="B24:E24"/>
    <mergeCell ref="B32:E32"/>
    <mergeCell ref="B34:E34"/>
    <mergeCell ref="B29:E29"/>
    <mergeCell ref="B30:E30"/>
    <mergeCell ref="B31:E31"/>
    <mergeCell ref="B33:E33"/>
    <mergeCell ref="B2:E2"/>
    <mergeCell ref="B4:E4"/>
    <mergeCell ref="B17:E17"/>
    <mergeCell ref="B18:B19"/>
    <mergeCell ref="C18:E18"/>
    <mergeCell ref="B3:E3"/>
  </mergeCells>
  <hyperlinks>
    <hyperlink ref="G2" location="Índice!A1" display="Volver al índice"/>
  </hyperlinks>
  <pageMargins left="0.70866141732283472" right="0.70866141732283472" top="0.74803149606299213" bottom="0.74803149606299213" header="0.31496062992125984" footer="0.31496062992125984"/>
  <pageSetup scale="71"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5">
    <pageSetUpPr fitToPage="1"/>
  </sheetPr>
  <dimension ref="B1:S41"/>
  <sheetViews>
    <sheetView zoomScale="80" zoomScaleNormal="80" zoomScalePageLayoutView="70" workbookViewId="0"/>
  </sheetViews>
  <sheetFormatPr baseColWidth="10" defaultColWidth="10.81640625" defaultRowHeight="12.5"/>
  <cols>
    <col min="1" max="1" width="1.453125" style="39" customWidth="1"/>
    <col min="2" max="2" width="15.81640625" style="39" customWidth="1"/>
    <col min="3" max="3" width="23" style="39" customWidth="1"/>
    <col min="4" max="4" width="9.81640625" style="39" bestFit="1" customWidth="1"/>
    <col min="5" max="6" width="10.453125" style="39" customWidth="1"/>
    <col min="7" max="7" width="10.54296875" style="39" customWidth="1"/>
    <col min="8" max="9" width="11.26953125" style="39" customWidth="1"/>
    <col min="10" max="10" width="11" style="39" customWidth="1"/>
    <col min="11" max="11" width="10" style="39" customWidth="1"/>
    <col min="12" max="12" width="2.1796875" style="39" customWidth="1"/>
    <col min="13" max="13" width="10.81640625" style="39"/>
    <col min="14" max="14" width="13.54296875" style="192" customWidth="1"/>
    <col min="15" max="18" width="10.81640625" style="220" hidden="1" customWidth="1"/>
    <col min="19" max="19" width="10.81640625" style="192"/>
    <col min="20" max="16384" width="10.81640625" style="39"/>
  </cols>
  <sheetData>
    <row r="1" spans="2:18" ht="5.25" customHeight="1"/>
    <row r="2" spans="2:18" ht="13">
      <c r="B2" s="362" t="s">
        <v>225</v>
      </c>
      <c r="C2" s="362"/>
      <c r="D2" s="362"/>
      <c r="E2" s="362"/>
      <c r="F2" s="362"/>
      <c r="G2" s="362"/>
      <c r="H2" s="362"/>
      <c r="I2" s="362"/>
      <c r="J2" s="362"/>
      <c r="K2" s="362"/>
      <c r="L2" s="133"/>
      <c r="M2" s="52" t="s">
        <v>153</v>
      </c>
    </row>
    <row r="3" spans="2:18" ht="13">
      <c r="B3" s="133"/>
      <c r="C3" s="133"/>
      <c r="D3" s="133"/>
      <c r="E3" s="133"/>
      <c r="F3" s="133"/>
      <c r="G3" s="133"/>
      <c r="H3" s="133"/>
      <c r="I3" s="133"/>
      <c r="J3" s="133"/>
      <c r="K3" s="133"/>
      <c r="L3" s="133"/>
      <c r="M3" s="52"/>
    </row>
    <row r="4" spans="2:18" ht="13">
      <c r="B4" s="366" t="s">
        <v>71</v>
      </c>
      <c r="C4" s="368" t="s">
        <v>72</v>
      </c>
      <c r="D4" s="363" t="s">
        <v>73</v>
      </c>
      <c r="E4" s="364"/>
      <c r="F4" s="364"/>
      <c r="G4" s="365"/>
      <c r="H4" s="363" t="s">
        <v>74</v>
      </c>
      <c r="I4" s="364"/>
      <c r="J4" s="364"/>
      <c r="K4" s="365"/>
      <c r="L4" s="133"/>
    </row>
    <row r="5" spans="2:18" ht="27.75" customHeight="1">
      <c r="B5" s="367"/>
      <c r="C5" s="369"/>
      <c r="D5" s="273" t="s">
        <v>197</v>
      </c>
      <c r="E5" s="274" t="s">
        <v>257</v>
      </c>
      <c r="F5" s="274" t="s">
        <v>258</v>
      </c>
      <c r="G5" s="275" t="s">
        <v>44</v>
      </c>
      <c r="H5" s="273" t="str">
        <f>+D5</f>
        <v>2015</v>
      </c>
      <c r="I5" s="276" t="str">
        <f>+E5</f>
        <v>ene-jul 2015</v>
      </c>
      <c r="J5" s="276" t="str">
        <f>+F5</f>
        <v>ene-jul 2016</v>
      </c>
      <c r="K5" s="277" t="s">
        <v>44</v>
      </c>
      <c r="L5" s="134"/>
      <c r="M5" s="48"/>
      <c r="O5" s="302" t="s">
        <v>198</v>
      </c>
      <c r="P5" s="302" t="s">
        <v>192</v>
      </c>
      <c r="Q5" s="302" t="s">
        <v>206</v>
      </c>
      <c r="R5" s="302" t="s">
        <v>207</v>
      </c>
    </row>
    <row r="6" spans="2:18" ht="12.75" customHeight="1">
      <c r="B6" s="370" t="s">
        <v>91</v>
      </c>
      <c r="C6" s="177" t="s">
        <v>79</v>
      </c>
      <c r="D6" s="45">
        <v>384050.24</v>
      </c>
      <c r="E6" s="46">
        <v>139953.79999999999</v>
      </c>
      <c r="F6" s="46">
        <v>412981.8</v>
      </c>
      <c r="G6" s="47">
        <v>195.08437784468876</v>
      </c>
      <c r="H6" s="45">
        <v>2511736.37</v>
      </c>
      <c r="I6" s="46">
        <v>910923.74</v>
      </c>
      <c r="J6" s="46">
        <v>2503330.2999999998</v>
      </c>
      <c r="K6" s="47">
        <v>174.81228011468883</v>
      </c>
      <c r="L6" s="135"/>
      <c r="O6" s="221">
        <f>+F6-E6</f>
        <v>273028</v>
      </c>
      <c r="P6" s="221">
        <f>+J6-I6</f>
        <v>1592406.5599999998</v>
      </c>
      <c r="Q6" s="303">
        <f>+IF(E6=0,"",I6/E6)</f>
        <v>6.5087460290467289</v>
      </c>
      <c r="R6" s="303">
        <f>+IF(F6=0,"",J6/F6)</f>
        <v>6.0615995668574252</v>
      </c>
    </row>
    <row r="7" spans="2:18">
      <c r="B7" s="371"/>
      <c r="C7" s="178" t="s">
        <v>92</v>
      </c>
      <c r="D7" s="49">
        <v>217167.83</v>
      </c>
      <c r="E7" s="50">
        <v>137963.67000000001</v>
      </c>
      <c r="F7" s="50">
        <v>65548.95</v>
      </c>
      <c r="G7" s="51">
        <v>-52.488252885705357</v>
      </c>
      <c r="H7" s="49">
        <v>850841.11</v>
      </c>
      <c r="I7" s="50">
        <v>562614.80000000005</v>
      </c>
      <c r="J7" s="50">
        <v>241408.78</v>
      </c>
      <c r="K7" s="51">
        <v>-57.091640674934261</v>
      </c>
      <c r="L7" s="135"/>
      <c r="O7" s="221">
        <f t="shared" ref="O7:O39" si="0">+F7-E7</f>
        <v>-72414.720000000016</v>
      </c>
      <c r="P7" s="221">
        <f t="shared" ref="P7:P39" si="1">+J7-I7</f>
        <v>-321206.02</v>
      </c>
      <c r="Q7" s="303">
        <f t="shared" ref="Q7:Q39" si="2">+IF(E7=0,"",I7/E7)</f>
        <v>4.0779924164093346</v>
      </c>
      <c r="R7" s="303">
        <f t="shared" ref="R7:R39" si="3">+IF(F7=0,"",J7/F7)</f>
        <v>3.6828779103250322</v>
      </c>
    </row>
    <row r="8" spans="2:18" ht="12.75" customHeight="1">
      <c r="B8" s="371"/>
      <c r="C8" s="178" t="s">
        <v>90</v>
      </c>
      <c r="D8" s="49">
        <v>18144.63</v>
      </c>
      <c r="E8" s="50">
        <v>8324.99</v>
      </c>
      <c r="F8" s="50">
        <v>11338.88</v>
      </c>
      <c r="G8" s="51">
        <v>36.202926369881517</v>
      </c>
      <c r="H8" s="49">
        <v>105131.04</v>
      </c>
      <c r="I8" s="50">
        <v>44686.63</v>
      </c>
      <c r="J8" s="50">
        <v>76896</v>
      </c>
      <c r="K8" s="51">
        <v>72.078315147058532</v>
      </c>
      <c r="L8" s="135"/>
      <c r="O8" s="221">
        <f t="shared" si="0"/>
        <v>3013.8899999999994</v>
      </c>
      <c r="P8" s="221">
        <f t="shared" si="1"/>
        <v>32209.370000000003</v>
      </c>
      <c r="Q8" s="303">
        <f t="shared" si="2"/>
        <v>5.3677698111349077</v>
      </c>
      <c r="R8" s="303">
        <f t="shared" si="3"/>
        <v>6.7816221707964104</v>
      </c>
    </row>
    <row r="9" spans="2:18" ht="12.75" customHeight="1">
      <c r="B9" s="371"/>
      <c r="C9" s="178" t="s">
        <v>77</v>
      </c>
      <c r="D9" s="49">
        <v>7991.14</v>
      </c>
      <c r="E9" s="50">
        <v>2587.9</v>
      </c>
      <c r="F9" s="50">
        <v>11028.64</v>
      </c>
      <c r="G9" s="51">
        <v>326.16175277251818</v>
      </c>
      <c r="H9" s="49">
        <v>50755.05</v>
      </c>
      <c r="I9" s="50">
        <v>9589.1</v>
      </c>
      <c r="J9" s="50">
        <v>89389.23</v>
      </c>
      <c r="K9" s="51">
        <v>832.19624365164611</v>
      </c>
      <c r="L9" s="135"/>
      <c r="O9" s="221">
        <f t="shared" si="0"/>
        <v>8440.74</v>
      </c>
      <c r="P9" s="221">
        <f t="shared" si="1"/>
        <v>79800.12999999999</v>
      </c>
      <c r="Q9" s="303">
        <f t="shared" si="2"/>
        <v>3.7053595579427334</v>
      </c>
      <c r="R9" s="303">
        <f t="shared" si="3"/>
        <v>8.1051906672082872</v>
      </c>
    </row>
    <row r="10" spans="2:18">
      <c r="B10" s="371"/>
      <c r="C10" s="178" t="s">
        <v>87</v>
      </c>
      <c r="D10" s="49">
        <v>3841.6</v>
      </c>
      <c r="E10" s="50">
        <v>2597</v>
      </c>
      <c r="F10" s="50">
        <v>121.52</v>
      </c>
      <c r="G10" s="51">
        <v>-95.320754716981142</v>
      </c>
      <c r="H10" s="49">
        <v>26718.37</v>
      </c>
      <c r="I10" s="50">
        <v>18066.84</v>
      </c>
      <c r="J10" s="50">
        <v>851.16</v>
      </c>
      <c r="K10" s="51">
        <v>-95.288827487263958</v>
      </c>
      <c r="L10" s="135"/>
      <c r="O10" s="221">
        <f t="shared" si="0"/>
        <v>-2475.48</v>
      </c>
      <c r="P10" s="221">
        <f t="shared" si="1"/>
        <v>-17215.68</v>
      </c>
      <c r="Q10" s="303">
        <f t="shared" si="2"/>
        <v>6.9568117058144017</v>
      </c>
      <c r="R10" s="303">
        <f t="shared" si="3"/>
        <v>7.0042791310072419</v>
      </c>
    </row>
    <row r="11" spans="2:18">
      <c r="B11" s="371"/>
      <c r="C11" s="178" t="s">
        <v>95</v>
      </c>
      <c r="D11" s="49">
        <v>826.4</v>
      </c>
      <c r="E11" s="50">
        <v>826.4</v>
      </c>
      <c r="F11" s="50">
        <v>0</v>
      </c>
      <c r="G11" s="51">
        <v>-100</v>
      </c>
      <c r="H11" s="49">
        <v>4804.8</v>
      </c>
      <c r="I11" s="50">
        <v>4804.8</v>
      </c>
      <c r="J11" s="50">
        <v>0</v>
      </c>
      <c r="K11" s="51">
        <v>-100</v>
      </c>
      <c r="L11" s="135"/>
      <c r="O11" s="221">
        <f t="shared" si="0"/>
        <v>-826.4</v>
      </c>
      <c r="P11" s="221">
        <f t="shared" si="1"/>
        <v>-4804.8</v>
      </c>
      <c r="Q11" s="303">
        <f t="shared" si="2"/>
        <v>5.8141335914811236</v>
      </c>
      <c r="R11" s="303" t="str">
        <f t="shared" si="3"/>
        <v/>
      </c>
    </row>
    <row r="12" spans="2:18">
      <c r="B12" s="371"/>
      <c r="C12" s="178" t="s">
        <v>186</v>
      </c>
      <c r="D12" s="49">
        <v>509.6</v>
      </c>
      <c r="E12" s="50">
        <v>509.6</v>
      </c>
      <c r="F12" s="50">
        <v>98</v>
      </c>
      <c r="G12" s="51">
        <v>-80.769230769230774</v>
      </c>
      <c r="H12" s="49">
        <v>3562</v>
      </c>
      <c r="I12" s="50">
        <v>3562</v>
      </c>
      <c r="J12" s="50">
        <v>687</v>
      </c>
      <c r="K12" s="51">
        <v>-80.713082537900064</v>
      </c>
      <c r="L12" s="135"/>
      <c r="O12" s="221">
        <f t="shared" si="0"/>
        <v>-411.6</v>
      </c>
      <c r="P12" s="221">
        <f t="shared" si="1"/>
        <v>-2875</v>
      </c>
      <c r="Q12" s="303">
        <f t="shared" si="2"/>
        <v>6.9897959183673466</v>
      </c>
      <c r="R12" s="303">
        <f t="shared" si="3"/>
        <v>7.0102040816326534</v>
      </c>
    </row>
    <row r="13" spans="2:18">
      <c r="B13" s="371"/>
      <c r="C13" s="178" t="s">
        <v>121</v>
      </c>
      <c r="D13" s="49">
        <v>104.2</v>
      </c>
      <c r="E13" s="50">
        <v>2.9</v>
      </c>
      <c r="F13" s="50">
        <v>205.6</v>
      </c>
      <c r="G13" s="51">
        <v>6989.6551724137935</v>
      </c>
      <c r="H13" s="49">
        <v>1514.68</v>
      </c>
      <c r="I13" s="50">
        <v>48.72</v>
      </c>
      <c r="J13" s="50">
        <v>2159.6999999999998</v>
      </c>
      <c r="K13" s="51">
        <v>4332.8817733990145</v>
      </c>
      <c r="L13" s="135"/>
      <c r="O13" s="221">
        <f t="shared" si="0"/>
        <v>202.7</v>
      </c>
      <c r="P13" s="221">
        <f t="shared" si="1"/>
        <v>2110.98</v>
      </c>
      <c r="Q13" s="303">
        <f t="shared" si="2"/>
        <v>16.8</v>
      </c>
      <c r="R13" s="303">
        <f t="shared" si="3"/>
        <v>10.504377431906613</v>
      </c>
    </row>
    <row r="14" spans="2:18" ht="13">
      <c r="B14" s="371"/>
      <c r="C14" s="178" t="s">
        <v>182</v>
      </c>
      <c r="D14" s="49">
        <v>25.56</v>
      </c>
      <c r="E14" s="50">
        <v>25.56</v>
      </c>
      <c r="F14" s="50">
        <v>0</v>
      </c>
      <c r="G14" s="51">
        <v>-100</v>
      </c>
      <c r="H14" s="49">
        <v>648</v>
      </c>
      <c r="I14" s="50">
        <v>648</v>
      </c>
      <c r="J14" s="50">
        <v>0</v>
      </c>
      <c r="K14" s="51">
        <v>-100</v>
      </c>
      <c r="L14" s="136"/>
      <c r="O14" s="221">
        <f t="shared" si="0"/>
        <v>-25.56</v>
      </c>
      <c r="P14" s="221">
        <f t="shared" si="1"/>
        <v>-648</v>
      </c>
      <c r="Q14" s="303">
        <f t="shared" si="2"/>
        <v>25.35211267605634</v>
      </c>
      <c r="R14" s="303" t="str">
        <f t="shared" si="3"/>
        <v/>
      </c>
    </row>
    <row r="15" spans="2:18" ht="12.75" customHeight="1">
      <c r="B15" s="371"/>
      <c r="C15" s="178" t="s">
        <v>103</v>
      </c>
      <c r="D15" s="49">
        <v>20</v>
      </c>
      <c r="E15" s="50">
        <v>20</v>
      </c>
      <c r="F15" s="50">
        <v>0</v>
      </c>
      <c r="G15" s="51">
        <v>-100</v>
      </c>
      <c r="H15" s="49">
        <v>100</v>
      </c>
      <c r="I15" s="50">
        <v>100</v>
      </c>
      <c r="J15" s="50">
        <v>0</v>
      </c>
      <c r="K15" s="51">
        <v>-100</v>
      </c>
      <c r="L15" s="135"/>
      <c r="O15" s="221">
        <f t="shared" si="0"/>
        <v>-20</v>
      </c>
      <c r="P15" s="221">
        <f t="shared" si="1"/>
        <v>-100</v>
      </c>
      <c r="Q15" s="303">
        <f t="shared" si="2"/>
        <v>5</v>
      </c>
      <c r="R15" s="303" t="str">
        <f t="shared" si="3"/>
        <v/>
      </c>
    </row>
    <row r="16" spans="2:18" ht="12.75" customHeight="1">
      <c r="B16" s="372"/>
      <c r="C16" s="178" t="s">
        <v>76</v>
      </c>
      <c r="D16" s="49">
        <v>0</v>
      </c>
      <c r="E16" s="50">
        <v>0</v>
      </c>
      <c r="F16" s="50">
        <v>137.30000000000001</v>
      </c>
      <c r="G16" s="51" t="s">
        <v>259</v>
      </c>
      <c r="H16" s="50">
        <v>0</v>
      </c>
      <c r="I16" s="50">
        <v>0</v>
      </c>
      <c r="J16" s="50">
        <v>846.56</v>
      </c>
      <c r="K16" s="51" t="s">
        <v>259</v>
      </c>
      <c r="L16" s="135"/>
      <c r="O16" s="221"/>
      <c r="P16" s="221"/>
      <c r="Q16" s="303"/>
      <c r="R16" s="303"/>
    </row>
    <row r="17" spans="2:18" ht="13">
      <c r="B17" s="152" t="s">
        <v>114</v>
      </c>
      <c r="C17" s="153"/>
      <c r="D17" s="72">
        <v>632681.20000000007</v>
      </c>
      <c r="E17" s="73">
        <v>292811.82</v>
      </c>
      <c r="F17" s="73">
        <v>501460.69</v>
      </c>
      <c r="G17" s="74">
        <v>71.256983410027644</v>
      </c>
      <c r="H17" s="73">
        <v>3555811.42</v>
      </c>
      <c r="I17" s="73">
        <v>1555044.6300000001</v>
      </c>
      <c r="J17" s="73">
        <v>2915568.73</v>
      </c>
      <c r="K17" s="74">
        <v>87.491000177917712</v>
      </c>
      <c r="L17" s="136"/>
      <c r="O17" s="221">
        <f t="shared" si="0"/>
        <v>208648.87</v>
      </c>
      <c r="P17" s="221">
        <f t="shared" si="1"/>
        <v>1360524.0999999999</v>
      </c>
      <c r="Q17" s="303">
        <f t="shared" si="2"/>
        <v>5.3107303864987419</v>
      </c>
      <c r="R17" s="303">
        <f t="shared" si="3"/>
        <v>5.8141521123021622</v>
      </c>
    </row>
    <row r="18" spans="2:18" ht="12.75" customHeight="1">
      <c r="B18" s="370" t="s">
        <v>132</v>
      </c>
      <c r="C18" s="75" t="s">
        <v>76</v>
      </c>
      <c r="D18" s="45">
        <v>550000</v>
      </c>
      <c r="E18" s="46">
        <v>175000</v>
      </c>
      <c r="F18" s="46">
        <v>200000</v>
      </c>
      <c r="G18" s="47">
        <v>14.285714285714279</v>
      </c>
      <c r="H18" s="46">
        <v>560050</v>
      </c>
      <c r="I18" s="46">
        <v>175000</v>
      </c>
      <c r="J18" s="46">
        <v>208550</v>
      </c>
      <c r="K18" s="47">
        <v>19.171428571428571</v>
      </c>
      <c r="L18" s="135"/>
      <c r="O18" s="221">
        <f t="shared" si="0"/>
        <v>25000</v>
      </c>
      <c r="P18" s="221">
        <f t="shared" si="1"/>
        <v>33550</v>
      </c>
      <c r="Q18" s="303">
        <f t="shared" si="2"/>
        <v>1</v>
      </c>
      <c r="R18" s="303">
        <f t="shared" si="3"/>
        <v>1.0427500000000001</v>
      </c>
    </row>
    <row r="19" spans="2:18">
      <c r="B19" s="371"/>
      <c r="C19" s="76" t="s">
        <v>82</v>
      </c>
      <c r="D19" s="49">
        <v>192000</v>
      </c>
      <c r="E19" s="50">
        <v>192000</v>
      </c>
      <c r="F19" s="50">
        <v>240000</v>
      </c>
      <c r="G19" s="51">
        <v>25</v>
      </c>
      <c r="H19" s="50">
        <v>220800</v>
      </c>
      <c r="I19" s="50">
        <v>220800</v>
      </c>
      <c r="J19" s="50">
        <v>268800</v>
      </c>
      <c r="K19" s="51">
        <v>21.739130434782616</v>
      </c>
      <c r="L19" s="135"/>
      <c r="O19" s="221">
        <f t="shared" si="0"/>
        <v>48000</v>
      </c>
      <c r="P19" s="221">
        <f t="shared" si="1"/>
        <v>48000</v>
      </c>
      <c r="Q19" s="303">
        <f t="shared" si="2"/>
        <v>1.1499999999999999</v>
      </c>
      <c r="R19" s="303">
        <f t="shared" si="3"/>
        <v>1.1200000000000001</v>
      </c>
    </row>
    <row r="20" spans="2:18" ht="13">
      <c r="B20" s="152" t="s">
        <v>133</v>
      </c>
      <c r="C20" s="153"/>
      <c r="D20" s="72">
        <v>742000</v>
      </c>
      <c r="E20" s="73">
        <v>367000</v>
      </c>
      <c r="F20" s="73">
        <v>440000</v>
      </c>
      <c r="G20" s="47">
        <v>19.891008174386915</v>
      </c>
      <c r="H20" s="73">
        <v>780850</v>
      </c>
      <c r="I20" s="73">
        <v>395800</v>
      </c>
      <c r="J20" s="73">
        <v>477350</v>
      </c>
      <c r="K20" s="47">
        <v>20.603840323395662</v>
      </c>
      <c r="L20" s="135"/>
      <c r="O20" s="221">
        <f t="shared" si="0"/>
        <v>73000</v>
      </c>
      <c r="P20" s="221">
        <f t="shared" si="1"/>
        <v>81550</v>
      </c>
      <c r="Q20" s="303">
        <f t="shared" si="2"/>
        <v>1.0784741144414169</v>
      </c>
      <c r="R20" s="303">
        <f t="shared" si="3"/>
        <v>1.0848863636363637</v>
      </c>
    </row>
    <row r="21" spans="2:18">
      <c r="B21" s="370" t="s">
        <v>86</v>
      </c>
      <c r="C21" s="75" t="s">
        <v>92</v>
      </c>
      <c r="D21" s="45">
        <v>222000</v>
      </c>
      <c r="E21" s="46">
        <v>197375</v>
      </c>
      <c r="F21" s="46">
        <v>0</v>
      </c>
      <c r="G21" s="47">
        <v>-100</v>
      </c>
      <c r="H21" s="46">
        <v>148108.20000000001</v>
      </c>
      <c r="I21" s="46">
        <v>132348.20000000001</v>
      </c>
      <c r="J21" s="46">
        <v>0</v>
      </c>
      <c r="K21" s="47">
        <v>-100</v>
      </c>
      <c r="L21" s="135"/>
      <c r="O21" s="221">
        <f t="shared" si="0"/>
        <v>-197375</v>
      </c>
      <c r="P21" s="221">
        <f t="shared" si="1"/>
        <v>-132348.20000000001</v>
      </c>
      <c r="Q21" s="303">
        <f t="shared" si="2"/>
        <v>0.67054186193793541</v>
      </c>
      <c r="R21" s="303" t="str">
        <f t="shared" si="3"/>
        <v/>
      </c>
    </row>
    <row r="22" spans="2:18">
      <c r="B22" s="371"/>
      <c r="C22" s="76" t="s">
        <v>121</v>
      </c>
      <c r="D22" s="49">
        <v>600</v>
      </c>
      <c r="E22" s="50">
        <v>600</v>
      </c>
      <c r="F22" s="50">
        <v>300</v>
      </c>
      <c r="G22" s="51">
        <v>-50</v>
      </c>
      <c r="H22" s="50">
        <v>1092</v>
      </c>
      <c r="I22" s="50">
        <v>1092</v>
      </c>
      <c r="J22" s="50">
        <v>297</v>
      </c>
      <c r="K22" s="51">
        <v>-72.80219780219781</v>
      </c>
      <c r="L22" s="135"/>
      <c r="O22" s="221">
        <f t="shared" si="0"/>
        <v>-300</v>
      </c>
      <c r="P22" s="221">
        <f t="shared" si="1"/>
        <v>-795</v>
      </c>
      <c r="Q22" s="303">
        <f t="shared" si="2"/>
        <v>1.82</v>
      </c>
      <c r="R22" s="303">
        <f t="shared" si="3"/>
        <v>0.99</v>
      </c>
    </row>
    <row r="23" spans="2:18" ht="13">
      <c r="B23" s="371"/>
      <c r="C23" s="76" t="s">
        <v>79</v>
      </c>
      <c r="D23" s="49">
        <v>0</v>
      </c>
      <c r="E23" s="50">
        <v>0</v>
      </c>
      <c r="F23" s="50">
        <v>196000</v>
      </c>
      <c r="G23" s="51" t="s">
        <v>259</v>
      </c>
      <c r="H23" s="50">
        <v>0</v>
      </c>
      <c r="I23" s="50">
        <v>0</v>
      </c>
      <c r="J23" s="50">
        <v>51800</v>
      </c>
      <c r="K23" s="51" t="s">
        <v>259</v>
      </c>
      <c r="L23" s="136"/>
      <c r="O23" s="221">
        <f t="shared" si="0"/>
        <v>196000</v>
      </c>
      <c r="P23" s="221">
        <f t="shared" si="1"/>
        <v>51800</v>
      </c>
      <c r="Q23" s="303" t="str">
        <f t="shared" si="2"/>
        <v/>
      </c>
      <c r="R23" s="303">
        <f t="shared" si="3"/>
        <v>0.26428571428571429</v>
      </c>
    </row>
    <row r="24" spans="2:18" ht="12.75" customHeight="1">
      <c r="B24" s="372"/>
      <c r="C24" s="76" t="s">
        <v>76</v>
      </c>
      <c r="D24" s="49">
        <v>0</v>
      </c>
      <c r="E24" s="50">
        <v>0</v>
      </c>
      <c r="F24" s="50">
        <v>2219600</v>
      </c>
      <c r="G24" s="51" t="s">
        <v>259</v>
      </c>
      <c r="H24" s="50">
        <v>0</v>
      </c>
      <c r="I24" s="50">
        <v>0</v>
      </c>
      <c r="J24" s="50">
        <v>961517</v>
      </c>
      <c r="K24" s="51" t="s">
        <v>259</v>
      </c>
      <c r="L24" s="135"/>
      <c r="O24" s="221">
        <f t="shared" si="0"/>
        <v>2219600</v>
      </c>
      <c r="P24" s="221">
        <f t="shared" si="1"/>
        <v>961517</v>
      </c>
      <c r="Q24" s="303" t="str">
        <f t="shared" si="2"/>
        <v/>
      </c>
      <c r="R24" s="303">
        <f t="shared" si="3"/>
        <v>0.43319381870607315</v>
      </c>
    </row>
    <row r="25" spans="2:18" ht="13">
      <c r="B25" s="152" t="s">
        <v>118</v>
      </c>
      <c r="C25" s="153"/>
      <c r="D25" s="72">
        <v>222600</v>
      </c>
      <c r="E25" s="73">
        <v>197975</v>
      </c>
      <c r="F25" s="108">
        <v>2415900</v>
      </c>
      <c r="G25" s="74">
        <v>1120.3055941406744</v>
      </c>
      <c r="H25" s="73">
        <v>149200.20000000001</v>
      </c>
      <c r="I25" s="73">
        <v>133440.20000000001</v>
      </c>
      <c r="J25" s="73">
        <v>1013614</v>
      </c>
      <c r="K25" s="74">
        <v>659.60167925407779</v>
      </c>
      <c r="L25" s="135"/>
      <c r="O25" s="221">
        <f t="shared" si="0"/>
        <v>2217925</v>
      </c>
      <c r="P25" s="221">
        <f t="shared" si="1"/>
        <v>880173.8</v>
      </c>
      <c r="Q25" s="303">
        <f t="shared" si="2"/>
        <v>0.67402550827124641</v>
      </c>
      <c r="R25" s="303">
        <f t="shared" si="3"/>
        <v>0.41955958441988495</v>
      </c>
    </row>
    <row r="26" spans="2:18" ht="12.75" customHeight="1">
      <c r="B26" s="370" t="s">
        <v>75</v>
      </c>
      <c r="C26" s="75" t="s">
        <v>80</v>
      </c>
      <c r="D26" s="45">
        <v>24815.5</v>
      </c>
      <c r="E26" s="46">
        <v>15209</v>
      </c>
      <c r="F26" s="46">
        <v>14180</v>
      </c>
      <c r="G26" s="47">
        <v>-6.7657308172792474</v>
      </c>
      <c r="H26" s="46">
        <v>59166.14</v>
      </c>
      <c r="I26" s="46">
        <v>35709.58</v>
      </c>
      <c r="J26" s="46">
        <v>27245</v>
      </c>
      <c r="K26" s="47">
        <v>-23.703947232087309</v>
      </c>
      <c r="L26" s="135"/>
      <c r="O26" s="221">
        <f t="shared" si="0"/>
        <v>-1029</v>
      </c>
      <c r="P26" s="221">
        <f t="shared" si="1"/>
        <v>-8464.5800000000017</v>
      </c>
      <c r="Q26" s="303">
        <f t="shared" si="2"/>
        <v>2.3479242553751067</v>
      </c>
      <c r="R26" s="303">
        <f t="shared" si="3"/>
        <v>1.9213681241184768</v>
      </c>
    </row>
    <row r="27" spans="2:18" ht="12.75" customHeight="1">
      <c r="B27" s="371"/>
      <c r="C27" s="76" t="s">
        <v>78</v>
      </c>
      <c r="D27" s="49">
        <v>1200</v>
      </c>
      <c r="E27" s="50">
        <v>1200</v>
      </c>
      <c r="F27" s="50">
        <v>0</v>
      </c>
      <c r="G27" s="51">
        <v>-100</v>
      </c>
      <c r="H27" s="50">
        <v>3526.82</v>
      </c>
      <c r="I27" s="50">
        <v>3526.82</v>
      </c>
      <c r="J27" s="50">
        <v>0</v>
      </c>
      <c r="K27" s="51">
        <v>-100</v>
      </c>
      <c r="L27" s="135"/>
      <c r="O27" s="221">
        <f t="shared" si="0"/>
        <v>-1200</v>
      </c>
      <c r="P27" s="221">
        <f t="shared" si="1"/>
        <v>-3526.82</v>
      </c>
      <c r="Q27" s="303">
        <f t="shared" si="2"/>
        <v>2.9390166666666668</v>
      </c>
      <c r="R27" s="303" t="str">
        <f t="shared" si="3"/>
        <v/>
      </c>
    </row>
    <row r="28" spans="2:18">
      <c r="B28" s="371"/>
      <c r="C28" s="76" t="s">
        <v>77</v>
      </c>
      <c r="D28" s="49">
        <v>630</v>
      </c>
      <c r="E28" s="50">
        <v>435</v>
      </c>
      <c r="F28" s="50">
        <v>120</v>
      </c>
      <c r="G28" s="51">
        <v>-72.41379310344827</v>
      </c>
      <c r="H28" s="50">
        <v>1156</v>
      </c>
      <c r="I28" s="50">
        <v>826</v>
      </c>
      <c r="J28" s="50">
        <v>175</v>
      </c>
      <c r="K28" s="51">
        <v>-78.813559322033896</v>
      </c>
      <c r="L28" s="135"/>
      <c r="O28" s="221">
        <f t="shared" si="0"/>
        <v>-315</v>
      </c>
      <c r="P28" s="221">
        <f t="shared" si="1"/>
        <v>-651</v>
      </c>
      <c r="Q28" s="303">
        <f t="shared" si="2"/>
        <v>1.8988505747126436</v>
      </c>
      <c r="R28" s="303">
        <f t="shared" si="3"/>
        <v>1.4583333333333333</v>
      </c>
    </row>
    <row r="29" spans="2:18" ht="12.75" customHeight="1">
      <c r="B29" s="372"/>
      <c r="C29" s="76" t="s">
        <v>84</v>
      </c>
      <c r="D29" s="49">
        <v>0</v>
      </c>
      <c r="E29" s="50">
        <v>0</v>
      </c>
      <c r="F29" s="50">
        <v>45</v>
      </c>
      <c r="G29" s="51" t="s">
        <v>259</v>
      </c>
      <c r="H29" s="50">
        <v>0</v>
      </c>
      <c r="I29" s="50">
        <v>0</v>
      </c>
      <c r="J29" s="50">
        <v>139.07</v>
      </c>
      <c r="K29" s="51" t="s">
        <v>259</v>
      </c>
      <c r="L29" s="136"/>
      <c r="O29" s="221">
        <f t="shared" si="0"/>
        <v>45</v>
      </c>
      <c r="P29" s="221">
        <f t="shared" si="1"/>
        <v>139.07</v>
      </c>
      <c r="Q29" s="303" t="str">
        <f t="shared" si="2"/>
        <v/>
      </c>
      <c r="R29" s="303">
        <f t="shared" si="3"/>
        <v>3.0904444444444441</v>
      </c>
    </row>
    <row r="30" spans="2:18" ht="13">
      <c r="B30" s="152" t="s">
        <v>115</v>
      </c>
      <c r="C30" s="153"/>
      <c r="D30" s="72">
        <v>26645.5</v>
      </c>
      <c r="E30" s="73">
        <v>16844</v>
      </c>
      <c r="F30" s="73">
        <v>14345</v>
      </c>
      <c r="G30" s="74">
        <v>-14.836143433863691</v>
      </c>
      <c r="H30" s="73">
        <v>63848.959999999999</v>
      </c>
      <c r="I30" s="73">
        <v>40062.400000000001</v>
      </c>
      <c r="J30" s="73">
        <v>27559.07</v>
      </c>
      <c r="K30" s="74">
        <v>-31.209637964774949</v>
      </c>
      <c r="L30" s="135"/>
      <c r="O30" s="221">
        <f t="shared" si="0"/>
        <v>-2499</v>
      </c>
      <c r="P30" s="221">
        <f t="shared" si="1"/>
        <v>-12503.330000000002</v>
      </c>
      <c r="Q30" s="303">
        <f t="shared" si="2"/>
        <v>2.3784374257895986</v>
      </c>
      <c r="R30" s="303">
        <f t="shared" si="3"/>
        <v>1.9211620773788776</v>
      </c>
    </row>
    <row r="31" spans="2:18" ht="15" customHeight="1">
      <c r="B31" s="370" t="s">
        <v>88</v>
      </c>
      <c r="C31" s="177" t="s">
        <v>90</v>
      </c>
      <c r="D31" s="45">
        <v>2519.6999999999998</v>
      </c>
      <c r="E31" s="46">
        <v>2519.6999999999998</v>
      </c>
      <c r="F31" s="46">
        <v>0</v>
      </c>
      <c r="G31" s="47">
        <v>-100</v>
      </c>
      <c r="H31" s="45">
        <v>5541.57</v>
      </c>
      <c r="I31" s="46">
        <v>5541.57</v>
      </c>
      <c r="J31" s="46">
        <v>0</v>
      </c>
      <c r="K31" s="47">
        <v>-100</v>
      </c>
      <c r="O31" s="221">
        <f t="shared" si="0"/>
        <v>-2519.6999999999998</v>
      </c>
      <c r="P31" s="221">
        <f t="shared" si="1"/>
        <v>-5541.57</v>
      </c>
      <c r="Q31" s="303">
        <f t="shared" si="2"/>
        <v>2.1992975354208837</v>
      </c>
      <c r="R31" s="303" t="str">
        <f t="shared" si="3"/>
        <v/>
      </c>
    </row>
    <row r="32" spans="2:18">
      <c r="B32" s="371"/>
      <c r="C32" s="178" t="s">
        <v>89</v>
      </c>
      <c r="D32" s="49">
        <v>300</v>
      </c>
      <c r="E32" s="50">
        <v>0</v>
      </c>
      <c r="F32" s="50">
        <v>0</v>
      </c>
      <c r="G32" s="51" t="s">
        <v>259</v>
      </c>
      <c r="H32" s="49">
        <v>561</v>
      </c>
      <c r="I32" s="50">
        <v>0</v>
      </c>
      <c r="J32" s="50">
        <v>0</v>
      </c>
      <c r="K32" s="51" t="s">
        <v>259</v>
      </c>
      <c r="O32" s="221">
        <f t="shared" si="0"/>
        <v>0</v>
      </c>
      <c r="P32" s="221">
        <f t="shared" si="1"/>
        <v>0</v>
      </c>
      <c r="Q32" s="303" t="str">
        <f t="shared" si="2"/>
        <v/>
      </c>
      <c r="R32" s="303" t="str">
        <f t="shared" si="3"/>
        <v/>
      </c>
    </row>
    <row r="33" spans="2:18">
      <c r="B33" s="371"/>
      <c r="C33" s="178" t="s">
        <v>121</v>
      </c>
      <c r="D33" s="49">
        <v>0</v>
      </c>
      <c r="E33" s="50">
        <v>0</v>
      </c>
      <c r="F33" s="50">
        <v>107.82</v>
      </c>
      <c r="G33" s="51" t="s">
        <v>259</v>
      </c>
      <c r="H33" s="49">
        <v>0</v>
      </c>
      <c r="I33" s="50">
        <v>0</v>
      </c>
      <c r="J33" s="50">
        <v>1402.68</v>
      </c>
      <c r="K33" s="51" t="s">
        <v>259</v>
      </c>
      <c r="M33" s="213"/>
      <c r="O33" s="221">
        <f t="shared" si="0"/>
        <v>107.82</v>
      </c>
      <c r="P33" s="221">
        <f t="shared" si="1"/>
        <v>1402.68</v>
      </c>
      <c r="Q33" s="303" t="str">
        <f t="shared" si="2"/>
        <v/>
      </c>
      <c r="R33" s="303">
        <f t="shared" si="3"/>
        <v>13.009460211463551</v>
      </c>
    </row>
    <row r="34" spans="2:18">
      <c r="B34" s="371"/>
      <c r="C34" s="178" t="s">
        <v>96</v>
      </c>
      <c r="D34" s="49">
        <v>0</v>
      </c>
      <c r="E34" s="50">
        <v>0</v>
      </c>
      <c r="F34" s="50">
        <v>44750</v>
      </c>
      <c r="G34" s="51" t="s">
        <v>259</v>
      </c>
      <c r="H34" s="50">
        <v>0</v>
      </c>
      <c r="I34" s="50">
        <v>0</v>
      </c>
      <c r="J34" s="50">
        <v>41617.5</v>
      </c>
      <c r="K34" s="51" t="s">
        <v>259</v>
      </c>
      <c r="M34" s="213"/>
      <c r="O34" s="221"/>
      <c r="P34" s="221"/>
      <c r="Q34" s="303"/>
      <c r="R34" s="303"/>
    </row>
    <row r="35" spans="2:18">
      <c r="B35" s="372"/>
      <c r="C35" s="178" t="s">
        <v>77</v>
      </c>
      <c r="D35" s="49">
        <v>0</v>
      </c>
      <c r="E35" s="50">
        <v>0</v>
      </c>
      <c r="F35" s="50">
        <v>3330</v>
      </c>
      <c r="G35" s="51" t="s">
        <v>259</v>
      </c>
      <c r="H35" s="50">
        <v>0</v>
      </c>
      <c r="I35" s="50">
        <v>0</v>
      </c>
      <c r="J35" s="50">
        <v>5843.75</v>
      </c>
      <c r="K35" s="51" t="s">
        <v>259</v>
      </c>
      <c r="M35" s="213"/>
      <c r="O35" s="221"/>
      <c r="P35" s="221"/>
      <c r="Q35" s="303"/>
      <c r="R35" s="303"/>
    </row>
    <row r="36" spans="2:18" ht="13">
      <c r="B36" s="152" t="s">
        <v>113</v>
      </c>
      <c r="C36" s="153"/>
      <c r="D36" s="72">
        <v>2819.7</v>
      </c>
      <c r="E36" s="73">
        <v>2519.6999999999998</v>
      </c>
      <c r="F36" s="73">
        <v>48187.82</v>
      </c>
      <c r="G36" s="74">
        <v>1812.4427511211654</v>
      </c>
      <c r="H36" s="73">
        <v>6102.57</v>
      </c>
      <c r="I36" s="73">
        <v>5541.57</v>
      </c>
      <c r="J36" s="73">
        <v>48863.93</v>
      </c>
      <c r="K36" s="74">
        <v>781.77050907955686</v>
      </c>
      <c r="O36" s="221">
        <f t="shared" si="0"/>
        <v>45668.12</v>
      </c>
      <c r="P36" s="221">
        <f t="shared" si="1"/>
        <v>43322.36</v>
      </c>
      <c r="Q36" s="303">
        <f t="shared" si="2"/>
        <v>2.1992975354208837</v>
      </c>
      <c r="R36" s="303">
        <f t="shared" si="3"/>
        <v>1.0140307239464246</v>
      </c>
    </row>
    <row r="37" spans="2:18">
      <c r="B37" s="200" t="s">
        <v>85</v>
      </c>
      <c r="C37" s="75" t="s">
        <v>182</v>
      </c>
      <c r="D37" s="45">
        <v>45.26</v>
      </c>
      <c r="E37" s="46">
        <v>45.26</v>
      </c>
      <c r="F37" s="46">
        <v>0</v>
      </c>
      <c r="G37" s="47">
        <v>-100</v>
      </c>
      <c r="H37" s="46">
        <v>300</v>
      </c>
      <c r="I37" s="46">
        <v>300</v>
      </c>
      <c r="J37" s="46">
        <v>0</v>
      </c>
      <c r="K37" s="47">
        <v>-100</v>
      </c>
      <c r="O37" s="221">
        <f t="shared" si="0"/>
        <v>-45.26</v>
      </c>
      <c r="P37" s="221">
        <f t="shared" si="1"/>
        <v>-300</v>
      </c>
      <c r="Q37" s="303">
        <f t="shared" si="2"/>
        <v>6.6283694211224038</v>
      </c>
      <c r="R37" s="303" t="str">
        <f t="shared" si="3"/>
        <v/>
      </c>
    </row>
    <row r="38" spans="2:18" ht="13">
      <c r="B38" s="152" t="s">
        <v>117</v>
      </c>
      <c r="C38" s="153"/>
      <c r="D38" s="72">
        <v>45.26</v>
      </c>
      <c r="E38" s="73">
        <v>45.26</v>
      </c>
      <c r="F38" s="73">
        <v>0</v>
      </c>
      <c r="G38" s="74">
        <v>-100</v>
      </c>
      <c r="H38" s="73">
        <v>300</v>
      </c>
      <c r="I38" s="73">
        <v>300</v>
      </c>
      <c r="J38" s="73">
        <v>0</v>
      </c>
      <c r="K38" s="74">
        <v>-100</v>
      </c>
      <c r="O38" s="221">
        <f t="shared" si="0"/>
        <v>-45.26</v>
      </c>
      <c r="P38" s="221">
        <f t="shared" si="1"/>
        <v>-300</v>
      </c>
      <c r="Q38" s="303">
        <f t="shared" si="2"/>
        <v>6.6283694211224038</v>
      </c>
      <c r="R38" s="303" t="str">
        <f t="shared" si="3"/>
        <v/>
      </c>
    </row>
    <row r="39" spans="2:18" ht="13">
      <c r="B39" s="152" t="s">
        <v>93</v>
      </c>
      <c r="C39" s="153"/>
      <c r="D39" s="69">
        <v>1626791.66</v>
      </c>
      <c r="E39" s="70">
        <v>877195.78000000014</v>
      </c>
      <c r="F39" s="70">
        <v>3419893.51</v>
      </c>
      <c r="G39" s="71">
        <v>289.86661677738567</v>
      </c>
      <c r="H39" s="70">
        <v>4556113.1500000004</v>
      </c>
      <c r="I39" s="70">
        <v>2130188.7999999998</v>
      </c>
      <c r="J39" s="70">
        <v>4482955.7300000004</v>
      </c>
      <c r="K39" s="71">
        <v>110.44875130317094</v>
      </c>
      <c r="O39" s="221">
        <f t="shared" si="0"/>
        <v>2542697.7299999995</v>
      </c>
      <c r="P39" s="221">
        <f t="shared" si="1"/>
        <v>2352766.9300000006</v>
      </c>
      <c r="Q39" s="303">
        <f t="shared" si="2"/>
        <v>2.4284074873228407</v>
      </c>
      <c r="R39" s="303">
        <f t="shared" si="3"/>
        <v>1.3108465853955789</v>
      </c>
    </row>
    <row r="40" spans="2:18" ht="13">
      <c r="B40" s="278"/>
      <c r="C40" s="278"/>
      <c r="D40" s="279"/>
      <c r="E40" s="279"/>
      <c r="F40" s="279"/>
      <c r="G40" s="136"/>
      <c r="H40" s="279"/>
      <c r="I40" s="279"/>
      <c r="J40" s="279"/>
      <c r="K40" s="136"/>
      <c r="O40" s="221"/>
      <c r="P40" s="221"/>
      <c r="Q40" s="303"/>
      <c r="R40" s="303"/>
    </row>
    <row r="41" spans="2:18" ht="13">
      <c r="B41" s="373" t="s">
        <v>154</v>
      </c>
      <c r="C41" s="373"/>
      <c r="D41" s="373"/>
      <c r="E41" s="373"/>
      <c r="F41" s="373"/>
      <c r="G41" s="373"/>
      <c r="H41" s="373"/>
      <c r="I41" s="373"/>
      <c r="J41" s="373"/>
      <c r="K41" s="373"/>
    </row>
  </sheetData>
  <mergeCells count="11">
    <mergeCell ref="B41:K41"/>
    <mergeCell ref="B26:B29"/>
    <mergeCell ref="B21:B24"/>
    <mergeCell ref="B2:K2"/>
    <mergeCell ref="D4:G4"/>
    <mergeCell ref="H4:K4"/>
    <mergeCell ref="B4:B5"/>
    <mergeCell ref="C4:C5"/>
    <mergeCell ref="B31:B35"/>
    <mergeCell ref="B6:B16"/>
    <mergeCell ref="B18:B19"/>
  </mergeCells>
  <hyperlinks>
    <hyperlink ref="M2" location="Índice!A1" display="Volver al índice"/>
  </hyperlinks>
  <pageMargins left="0.70866141732283472" right="0.70866141732283472" top="0.74803149606299213" bottom="0.74803149606299213" header="0.31496062992125984" footer="0.31496062992125984"/>
  <pageSetup paperSize="9" scale="71" orientation="portrait" r:id="rId1"/>
  <headerFooter differentFirst="1">
    <oddFooter>&amp;C&amp;P</oddFooter>
  </headerFooter>
  <ignoredErrors>
    <ignoredError sqref="D5" numberStoredAsText="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6">
    <pageSetUpPr fitToPage="1"/>
  </sheetPr>
  <dimension ref="B1:S119"/>
  <sheetViews>
    <sheetView zoomScale="80" zoomScaleNormal="80" zoomScalePageLayoutView="60" workbookViewId="0"/>
  </sheetViews>
  <sheetFormatPr baseColWidth="10" defaultColWidth="10.81640625" defaultRowHeight="14.5"/>
  <cols>
    <col min="1" max="1" width="1.453125" style="39" customWidth="1"/>
    <col min="2" max="2" width="18.453125" style="39" customWidth="1"/>
    <col min="3" max="3" width="27.54296875" style="39" customWidth="1"/>
    <col min="4" max="11" width="11.7265625" style="39" customWidth="1"/>
    <col min="12" max="12" width="2.81640625" style="39" customWidth="1"/>
    <col min="13" max="13" width="10.81640625" style="39"/>
    <col min="14" max="14" width="4.54296875" style="192" customWidth="1"/>
    <col min="15" max="15" width="5" style="304" hidden="1" customWidth="1"/>
    <col min="16" max="16" width="10.81640625" style="304" hidden="1" customWidth="1"/>
    <col min="17" max="17" width="10.81640625" style="220" hidden="1" customWidth="1"/>
    <col min="18" max="18" width="8.54296875" style="220" hidden="1" customWidth="1"/>
    <col min="19" max="19" width="10.81640625" style="192"/>
    <col min="20" max="16384" width="10.81640625" style="39"/>
  </cols>
  <sheetData>
    <row r="1" spans="2:18" ht="6" customHeight="1"/>
    <row r="2" spans="2:18">
      <c r="B2" s="362" t="s">
        <v>226</v>
      </c>
      <c r="C2" s="362"/>
      <c r="D2" s="362"/>
      <c r="E2" s="362"/>
      <c r="F2" s="362"/>
      <c r="G2" s="362"/>
      <c r="H2" s="362"/>
      <c r="I2" s="362"/>
      <c r="J2" s="362"/>
      <c r="K2" s="362"/>
      <c r="L2" s="133"/>
      <c r="M2" s="52" t="s">
        <v>153</v>
      </c>
      <c r="N2" s="194"/>
    </row>
    <row r="3" spans="2:18">
      <c r="B3" s="133"/>
      <c r="C3" s="133"/>
      <c r="D3" s="133"/>
      <c r="E3" s="133"/>
      <c r="F3" s="133"/>
      <c r="G3" s="133"/>
      <c r="H3" s="133"/>
      <c r="I3" s="133"/>
      <c r="J3" s="133"/>
      <c r="K3" s="133"/>
      <c r="L3" s="133"/>
      <c r="M3" s="52"/>
      <c r="N3" s="194"/>
    </row>
    <row r="4" spans="2:18">
      <c r="B4" s="376" t="s">
        <v>71</v>
      </c>
      <c r="C4" s="376" t="s">
        <v>72</v>
      </c>
      <c r="D4" s="363" t="s">
        <v>73</v>
      </c>
      <c r="E4" s="364"/>
      <c r="F4" s="364"/>
      <c r="G4" s="365"/>
      <c r="H4" s="363" t="s">
        <v>94</v>
      </c>
      <c r="I4" s="364"/>
      <c r="J4" s="364"/>
      <c r="K4" s="365"/>
      <c r="L4" s="133"/>
    </row>
    <row r="5" spans="2:18" ht="26">
      <c r="B5" s="377"/>
      <c r="C5" s="377"/>
      <c r="D5" s="40" t="str">
        <f>+export!D5</f>
        <v>2015</v>
      </c>
      <c r="E5" s="41" t="str">
        <f>+export!E5</f>
        <v>ene-jul 2015</v>
      </c>
      <c r="F5" s="41" t="str">
        <f>+export!F5</f>
        <v>ene-jul 2016</v>
      </c>
      <c r="G5" s="42" t="s">
        <v>44</v>
      </c>
      <c r="H5" s="40" t="str">
        <f>+export!H5</f>
        <v>2015</v>
      </c>
      <c r="I5" s="43" t="str">
        <f>+export!I5</f>
        <v>ene-jul 2015</v>
      </c>
      <c r="J5" s="43" t="str">
        <f>+export!J5</f>
        <v>ene-jul 2016</v>
      </c>
      <c r="K5" s="44" t="s">
        <v>44</v>
      </c>
      <c r="L5" s="134"/>
      <c r="P5" s="222" t="s">
        <v>198</v>
      </c>
      <c r="Q5" s="222" t="s">
        <v>192</v>
      </c>
      <c r="R5" s="305" t="s">
        <v>193</v>
      </c>
    </row>
    <row r="6" spans="2:18" ht="12.75" customHeight="1">
      <c r="B6" s="370" t="s">
        <v>88</v>
      </c>
      <c r="C6" s="75" t="s">
        <v>96</v>
      </c>
      <c r="D6" s="45">
        <v>41307358.520000003</v>
      </c>
      <c r="E6" s="46">
        <v>20136241.82</v>
      </c>
      <c r="F6" s="46">
        <v>24594404.900800001</v>
      </c>
      <c r="G6" s="47">
        <v>22.139995738291152</v>
      </c>
      <c r="H6" s="46">
        <v>29075287.239999998</v>
      </c>
      <c r="I6" s="46">
        <v>13802407.16</v>
      </c>
      <c r="J6" s="46">
        <v>18996059.600000001</v>
      </c>
      <c r="K6" s="47">
        <v>37.628598981280902</v>
      </c>
      <c r="L6" s="135"/>
      <c r="O6" s="306"/>
      <c r="P6" s="223">
        <f>+F6-E6</f>
        <v>4458163.0808000006</v>
      </c>
      <c r="Q6" s="223">
        <f>+J6-I6</f>
        <v>5193652.4400000013</v>
      </c>
      <c r="R6" s="224">
        <f>+IF(F6=0,0,J6/F6)</f>
        <v>0.77237321564068839</v>
      </c>
    </row>
    <row r="7" spans="2:18">
      <c r="B7" s="371"/>
      <c r="C7" s="76" t="s">
        <v>129</v>
      </c>
      <c r="D7" s="49">
        <v>17247981.739999998</v>
      </c>
      <c r="E7" s="50">
        <v>9244067.2100000009</v>
      </c>
      <c r="F7" s="50">
        <v>14425273.3177</v>
      </c>
      <c r="G7" s="51">
        <v>56.04898785347536</v>
      </c>
      <c r="H7" s="50">
        <v>12669707.84</v>
      </c>
      <c r="I7" s="50">
        <v>6703928.8499999996</v>
      </c>
      <c r="J7" s="50">
        <v>11447483.92</v>
      </c>
      <c r="K7" s="51">
        <v>70.757837324004427</v>
      </c>
      <c r="L7" s="135"/>
      <c r="O7" s="306"/>
      <c r="P7" s="223">
        <f t="shared" ref="P7:P17" si="0">+F7-E7</f>
        <v>5181206.1076999996</v>
      </c>
      <c r="Q7" s="223">
        <f t="shared" ref="Q7:Q17" si="1">+J7-I7</f>
        <v>4743555.07</v>
      </c>
      <c r="R7" s="224">
        <f t="shared" ref="R7:R17" si="2">+IF(F7=0,0,J7/F7)</f>
        <v>0.7935713707381743</v>
      </c>
    </row>
    <row r="8" spans="2:18">
      <c r="B8" s="371"/>
      <c r="C8" s="76" t="s">
        <v>79</v>
      </c>
      <c r="D8" s="49">
        <v>10945465.189200001</v>
      </c>
      <c r="E8" s="50">
        <v>4109390.7692</v>
      </c>
      <c r="F8" s="50">
        <v>6120041.8399999999</v>
      </c>
      <c r="G8" s="51">
        <v>48.928203320791155</v>
      </c>
      <c r="H8" s="50">
        <v>11825190.35</v>
      </c>
      <c r="I8" s="50">
        <v>4940187.08</v>
      </c>
      <c r="J8" s="50">
        <v>6903795.54</v>
      </c>
      <c r="K8" s="51">
        <v>39.747653847959128</v>
      </c>
      <c r="L8" s="135"/>
      <c r="O8" s="306"/>
      <c r="P8" s="223">
        <f t="shared" si="0"/>
        <v>2010651.0707999999</v>
      </c>
      <c r="Q8" s="223">
        <f t="shared" si="1"/>
        <v>1963608.46</v>
      </c>
      <c r="R8" s="224">
        <f t="shared" si="2"/>
        <v>1.1280634545465789</v>
      </c>
    </row>
    <row r="9" spans="2:18">
      <c r="B9" s="371"/>
      <c r="C9" s="76" t="s">
        <v>95</v>
      </c>
      <c r="D9" s="49">
        <v>7728995.8799999999</v>
      </c>
      <c r="E9" s="50">
        <v>3824869.88</v>
      </c>
      <c r="F9" s="50">
        <v>5079223</v>
      </c>
      <c r="G9" s="51">
        <v>32.794661239560916</v>
      </c>
      <c r="H9" s="50">
        <v>5076355.5999999996</v>
      </c>
      <c r="I9" s="50">
        <v>2415043.4300000002</v>
      </c>
      <c r="J9" s="50">
        <v>3847941.66</v>
      </c>
      <c r="K9" s="51">
        <v>59.332193044660883</v>
      </c>
      <c r="L9" s="135"/>
      <c r="O9" s="306"/>
      <c r="P9" s="223">
        <f t="shared" si="0"/>
        <v>1254353.1200000001</v>
      </c>
      <c r="Q9" s="223">
        <f t="shared" si="1"/>
        <v>1432898.23</v>
      </c>
      <c r="R9" s="224">
        <f t="shared" si="2"/>
        <v>0.7575847053771807</v>
      </c>
    </row>
    <row r="10" spans="2:18">
      <c r="B10" s="371"/>
      <c r="C10" s="76" t="s">
        <v>127</v>
      </c>
      <c r="D10" s="49">
        <v>1136958.6536999999</v>
      </c>
      <c r="E10" s="50">
        <v>922376.46470000001</v>
      </c>
      <c r="F10" s="50">
        <v>261487.81659999999</v>
      </c>
      <c r="G10" s="51">
        <v>-71.650640860069203</v>
      </c>
      <c r="H10" s="50">
        <v>1576275.06</v>
      </c>
      <c r="I10" s="50">
        <v>1268886.72</v>
      </c>
      <c r="J10" s="50">
        <v>380868.02</v>
      </c>
      <c r="K10" s="51">
        <v>-69.98408021797249</v>
      </c>
      <c r="L10" s="135"/>
      <c r="M10" s="48"/>
      <c r="O10" s="306"/>
      <c r="P10" s="223">
        <f t="shared" si="0"/>
        <v>-660888.64809999999</v>
      </c>
      <c r="Q10" s="223">
        <f t="shared" si="1"/>
        <v>-888018.7</v>
      </c>
      <c r="R10" s="224">
        <f t="shared" si="2"/>
        <v>1.4565421248004715</v>
      </c>
    </row>
    <row r="11" spans="2:18">
      <c r="B11" s="371"/>
      <c r="C11" s="76" t="s">
        <v>100</v>
      </c>
      <c r="D11" s="49">
        <v>1540421.6908</v>
      </c>
      <c r="E11" s="50">
        <v>1469721.6154</v>
      </c>
      <c r="F11" s="50">
        <v>248301.46160000001</v>
      </c>
      <c r="G11" s="51">
        <v>-83.105544682866878</v>
      </c>
      <c r="H11" s="50">
        <v>1338731.27</v>
      </c>
      <c r="I11" s="50">
        <v>1230073.52</v>
      </c>
      <c r="J11" s="50">
        <v>197936.73</v>
      </c>
      <c r="K11" s="51">
        <v>-83.908544751048694</v>
      </c>
      <c r="L11" s="135"/>
      <c r="O11" s="306"/>
      <c r="P11" s="223">
        <f t="shared" si="0"/>
        <v>-1221420.1538</v>
      </c>
      <c r="Q11" s="223">
        <f t="shared" si="1"/>
        <v>-1032136.79</v>
      </c>
      <c r="R11" s="224">
        <f t="shared" si="2"/>
        <v>0.79716296764642158</v>
      </c>
    </row>
    <row r="12" spans="2:18">
      <c r="B12" s="371"/>
      <c r="C12" s="76" t="s">
        <v>92</v>
      </c>
      <c r="D12" s="49">
        <v>23625</v>
      </c>
      <c r="E12" s="50">
        <v>23625</v>
      </c>
      <c r="F12" s="50">
        <v>0</v>
      </c>
      <c r="G12" s="51">
        <v>-100</v>
      </c>
      <c r="H12" s="50">
        <v>35516.120000000003</v>
      </c>
      <c r="I12" s="50">
        <v>35516.120000000003</v>
      </c>
      <c r="J12" s="50">
        <v>0</v>
      </c>
      <c r="K12" s="51">
        <v>-100</v>
      </c>
      <c r="L12" s="135"/>
      <c r="O12" s="306"/>
      <c r="P12" s="223">
        <f t="shared" si="0"/>
        <v>-23625</v>
      </c>
      <c r="Q12" s="223">
        <f t="shared" si="1"/>
        <v>-35516.120000000003</v>
      </c>
      <c r="R12" s="224">
        <f t="shared" si="2"/>
        <v>0</v>
      </c>
    </row>
    <row r="13" spans="2:18">
      <c r="B13" s="371"/>
      <c r="C13" s="76" t="s">
        <v>77</v>
      </c>
      <c r="D13" s="49">
        <v>19205</v>
      </c>
      <c r="E13" s="50">
        <v>7980</v>
      </c>
      <c r="F13" s="50">
        <v>3510</v>
      </c>
      <c r="G13" s="51">
        <v>-56.015037593984964</v>
      </c>
      <c r="H13" s="50">
        <v>33959.96</v>
      </c>
      <c r="I13" s="50">
        <v>13155.07</v>
      </c>
      <c r="J13" s="50">
        <v>7586.05</v>
      </c>
      <c r="K13" s="51">
        <v>-42.333640185875097</v>
      </c>
      <c r="L13" s="135"/>
      <c r="O13" s="306"/>
      <c r="P13" s="223">
        <f t="shared" si="0"/>
        <v>-4470</v>
      </c>
      <c r="Q13" s="223">
        <f t="shared" si="1"/>
        <v>-5569.0199999999995</v>
      </c>
      <c r="R13" s="224">
        <f t="shared" si="2"/>
        <v>2.1612678062678063</v>
      </c>
    </row>
    <row r="14" spans="2:18">
      <c r="B14" s="371"/>
      <c r="C14" s="76" t="s">
        <v>99</v>
      </c>
      <c r="D14" s="49">
        <v>10764</v>
      </c>
      <c r="E14" s="50">
        <v>10764</v>
      </c>
      <c r="F14" s="50">
        <v>0</v>
      </c>
      <c r="G14" s="51">
        <v>-100</v>
      </c>
      <c r="H14" s="50">
        <v>31921.1</v>
      </c>
      <c r="I14" s="50">
        <v>31921.1</v>
      </c>
      <c r="J14" s="50">
        <v>0</v>
      </c>
      <c r="K14" s="51">
        <v>-100</v>
      </c>
      <c r="L14" s="135"/>
      <c r="O14" s="306"/>
      <c r="P14" s="223">
        <f t="shared" si="0"/>
        <v>-10764</v>
      </c>
      <c r="Q14" s="223">
        <f t="shared" si="1"/>
        <v>-31921.1</v>
      </c>
      <c r="R14" s="224">
        <f t="shared" si="2"/>
        <v>0</v>
      </c>
    </row>
    <row r="15" spans="2:18">
      <c r="B15" s="371"/>
      <c r="C15" s="76" t="s">
        <v>103</v>
      </c>
      <c r="D15" s="49">
        <v>25690.059099999999</v>
      </c>
      <c r="E15" s="50">
        <v>24000</v>
      </c>
      <c r="F15" s="50">
        <v>875.97820000000002</v>
      </c>
      <c r="G15" s="51">
        <v>-96.35009083333334</v>
      </c>
      <c r="H15" s="50">
        <v>18827.18</v>
      </c>
      <c r="I15" s="50">
        <v>14405.76</v>
      </c>
      <c r="J15" s="50">
        <v>3768.02</v>
      </c>
      <c r="K15" s="51">
        <v>-73.84365698165179</v>
      </c>
      <c r="L15" s="135"/>
      <c r="O15" s="306"/>
      <c r="P15" s="223">
        <f t="shared" si="0"/>
        <v>-23124.021799999999</v>
      </c>
      <c r="Q15" s="223">
        <f t="shared" si="1"/>
        <v>-10637.74</v>
      </c>
      <c r="R15" s="224">
        <f t="shared" si="2"/>
        <v>4.3014997405186568</v>
      </c>
    </row>
    <row r="16" spans="2:18">
      <c r="B16" s="371"/>
      <c r="C16" s="76" t="s">
        <v>81</v>
      </c>
      <c r="D16" s="49">
        <v>4487.7430999999997</v>
      </c>
      <c r="E16" s="50">
        <v>2530.7831000000001</v>
      </c>
      <c r="F16" s="50">
        <v>1341.48</v>
      </c>
      <c r="G16" s="51">
        <v>-46.993481977969587</v>
      </c>
      <c r="H16" s="50">
        <v>12581.15</v>
      </c>
      <c r="I16" s="50">
        <v>7194.98</v>
      </c>
      <c r="J16" s="50">
        <v>3581.68</v>
      </c>
      <c r="K16" s="51">
        <v>-50.219736538531023</v>
      </c>
      <c r="L16" s="136"/>
      <c r="O16" s="306"/>
      <c r="P16" s="223">
        <f t="shared" si="0"/>
        <v>-1189.3031000000001</v>
      </c>
      <c r="Q16" s="223">
        <f t="shared" si="1"/>
        <v>-3613.2999999999997</v>
      </c>
      <c r="R16" s="224">
        <f t="shared" si="2"/>
        <v>2.6699466261144407</v>
      </c>
    </row>
    <row r="17" spans="2:18" ht="12.75" customHeight="1">
      <c r="B17" s="371"/>
      <c r="C17" s="76" t="s">
        <v>119</v>
      </c>
      <c r="D17" s="49">
        <v>637</v>
      </c>
      <c r="E17" s="50">
        <v>0</v>
      </c>
      <c r="F17" s="50">
        <v>75600</v>
      </c>
      <c r="G17" s="51" t="s">
        <v>148</v>
      </c>
      <c r="H17" s="50">
        <v>2191.0700000000002</v>
      </c>
      <c r="I17" s="50">
        <v>0</v>
      </c>
      <c r="J17" s="50">
        <v>55192.78</v>
      </c>
      <c r="K17" s="51" t="s">
        <v>148</v>
      </c>
      <c r="L17" s="135"/>
      <c r="O17" s="306"/>
      <c r="P17" s="223">
        <f t="shared" si="0"/>
        <v>75600</v>
      </c>
      <c r="Q17" s="223">
        <f t="shared" si="1"/>
        <v>55192.78</v>
      </c>
      <c r="R17" s="224">
        <f t="shared" si="2"/>
        <v>0.7300632275132275</v>
      </c>
    </row>
    <row r="18" spans="2:18" ht="12.75" customHeight="1">
      <c r="B18" s="371"/>
      <c r="C18" s="76" t="s">
        <v>84</v>
      </c>
      <c r="D18" s="49">
        <v>0</v>
      </c>
      <c r="E18" s="50">
        <v>0</v>
      </c>
      <c r="F18" s="50">
        <v>8976.67</v>
      </c>
      <c r="G18" s="51" t="s">
        <v>148</v>
      </c>
      <c r="H18" s="50">
        <v>0</v>
      </c>
      <c r="I18" s="50">
        <v>0</v>
      </c>
      <c r="J18" s="50">
        <v>51485.8</v>
      </c>
      <c r="K18" s="51" t="s">
        <v>148</v>
      </c>
      <c r="L18" s="135"/>
      <c r="O18" s="306"/>
      <c r="P18" s="223">
        <f>+F19-E19</f>
        <v>8.1999999999999993</v>
      </c>
      <c r="Q18" s="223">
        <f>+J19-I19</f>
        <v>116.84</v>
      </c>
      <c r="R18" s="224">
        <f>+IF(F19=0,0,J19/F19)</f>
        <v>14.248780487804879</v>
      </c>
    </row>
    <row r="19" spans="2:18" ht="12.75" customHeight="1">
      <c r="B19" s="371"/>
      <c r="C19" s="76" t="s">
        <v>76</v>
      </c>
      <c r="D19" s="49">
        <v>0</v>
      </c>
      <c r="E19" s="50">
        <v>0</v>
      </c>
      <c r="F19" s="50">
        <v>8.1999999999999993</v>
      </c>
      <c r="G19" s="51" t="s">
        <v>148</v>
      </c>
      <c r="H19" s="50">
        <v>0</v>
      </c>
      <c r="I19" s="50">
        <v>0</v>
      </c>
      <c r="J19" s="50">
        <v>116.84</v>
      </c>
      <c r="K19" s="51" t="s">
        <v>148</v>
      </c>
      <c r="L19" s="135"/>
      <c r="O19" s="306"/>
      <c r="P19" s="223">
        <f>+F18-E18</f>
        <v>8976.67</v>
      </c>
      <c r="Q19" s="223">
        <f>+J18-I18</f>
        <v>51485.8</v>
      </c>
      <c r="R19" s="224">
        <f>+IF(F18=0,0,J18/F18)</f>
        <v>5.7355121665383715</v>
      </c>
    </row>
    <row r="20" spans="2:18" ht="12.75" customHeight="1">
      <c r="B20" s="372"/>
      <c r="C20" s="76" t="s">
        <v>102</v>
      </c>
      <c r="D20" s="49">
        <v>0</v>
      </c>
      <c r="E20" s="50">
        <v>0</v>
      </c>
      <c r="F20" s="50">
        <v>102.4</v>
      </c>
      <c r="G20" s="51" t="s">
        <v>148</v>
      </c>
      <c r="H20" s="50">
        <v>0</v>
      </c>
      <c r="I20" s="50">
        <v>0</v>
      </c>
      <c r="J20" s="50">
        <v>394.73</v>
      </c>
      <c r="K20" s="51" t="s">
        <v>148</v>
      </c>
      <c r="L20" s="135"/>
      <c r="O20" s="306"/>
      <c r="P20" s="223"/>
      <c r="Q20" s="223"/>
      <c r="R20" s="224"/>
    </row>
    <row r="21" spans="2:18">
      <c r="B21" s="154" t="s">
        <v>113</v>
      </c>
      <c r="C21" s="155"/>
      <c r="D21" s="69">
        <v>79991590.475899994</v>
      </c>
      <c r="E21" s="70">
        <v>39775567.542400002</v>
      </c>
      <c r="F21" s="70">
        <v>50819147.064900003</v>
      </c>
      <c r="G21" s="71">
        <v>27.764731479262373</v>
      </c>
      <c r="H21" s="70">
        <v>61696543.939999998</v>
      </c>
      <c r="I21" s="70">
        <v>30462719.790000003</v>
      </c>
      <c r="J21" s="70">
        <v>41896211.370000005</v>
      </c>
      <c r="K21" s="71">
        <v>37.532733973915477</v>
      </c>
      <c r="L21" s="135"/>
      <c r="O21" s="307">
        <f>+J21/$J$94</f>
        <v>0.77199207970709893</v>
      </c>
      <c r="P21" s="223">
        <f t="shared" ref="P21:P52" si="3">+F21-E21</f>
        <v>11043579.522500001</v>
      </c>
      <c r="Q21" s="223">
        <f t="shared" ref="Q21:Q52" si="4">+J21-I21</f>
        <v>11433491.580000002</v>
      </c>
      <c r="R21" s="224">
        <f t="shared" ref="R21:R52" si="5">+IF(F21=0,0,J21/F21)</f>
        <v>0.82441783834929938</v>
      </c>
    </row>
    <row r="22" spans="2:18">
      <c r="B22" s="370" t="s">
        <v>75</v>
      </c>
      <c r="C22" s="177" t="s">
        <v>127</v>
      </c>
      <c r="D22" s="45">
        <v>2700049.9685999998</v>
      </c>
      <c r="E22" s="46">
        <v>2351366.5384</v>
      </c>
      <c r="F22" s="46">
        <v>542669.88399999996</v>
      </c>
      <c r="G22" s="47">
        <v>-76.921085031291526</v>
      </c>
      <c r="H22" s="45">
        <v>4143123.76</v>
      </c>
      <c r="I22" s="46">
        <v>3616929.68</v>
      </c>
      <c r="J22" s="46">
        <v>767855.18</v>
      </c>
      <c r="K22" s="47">
        <v>-78.770525060360029</v>
      </c>
      <c r="L22" s="135"/>
      <c r="M22" s="48"/>
      <c r="P22" s="223">
        <f t="shared" si="3"/>
        <v>-1808696.6543999999</v>
      </c>
      <c r="Q22" s="223">
        <f t="shared" si="4"/>
        <v>-2849074.5</v>
      </c>
      <c r="R22" s="224">
        <f t="shared" si="5"/>
        <v>1.4149581589827087</v>
      </c>
    </row>
    <row r="23" spans="2:18">
      <c r="B23" s="371"/>
      <c r="C23" s="178" t="s">
        <v>95</v>
      </c>
      <c r="D23" s="49">
        <v>2759936.17</v>
      </c>
      <c r="E23" s="50">
        <v>1521194.97</v>
      </c>
      <c r="F23" s="50">
        <v>1661747.8160000001</v>
      </c>
      <c r="G23" s="51">
        <v>9.2396338912427609</v>
      </c>
      <c r="H23" s="49">
        <v>3626667.66</v>
      </c>
      <c r="I23" s="50">
        <v>2022385.63</v>
      </c>
      <c r="J23" s="50">
        <v>2059031.79</v>
      </c>
      <c r="K23" s="51">
        <v>1.8120263245739121</v>
      </c>
      <c r="L23" s="135"/>
      <c r="P23" s="223">
        <f t="shared" si="3"/>
        <v>140552.84600000014</v>
      </c>
      <c r="Q23" s="223">
        <f t="shared" si="4"/>
        <v>36646.160000000149</v>
      </c>
      <c r="R23" s="224">
        <f t="shared" si="5"/>
        <v>1.2390759718019693</v>
      </c>
    </row>
    <row r="24" spans="2:18">
      <c r="B24" s="371"/>
      <c r="C24" s="178" t="s">
        <v>129</v>
      </c>
      <c r="D24" s="49">
        <v>1869514.77</v>
      </c>
      <c r="E24" s="50">
        <v>689311.08</v>
      </c>
      <c r="F24" s="50">
        <v>1575072.5538000001</v>
      </c>
      <c r="G24" s="51">
        <v>128.49952648374665</v>
      </c>
      <c r="H24" s="49">
        <v>2492251.77</v>
      </c>
      <c r="I24" s="50">
        <v>905721.26</v>
      </c>
      <c r="J24" s="50">
        <v>2058622.05</v>
      </c>
      <c r="K24" s="51">
        <v>127.29090515110575</v>
      </c>
      <c r="L24" s="135"/>
      <c r="P24" s="223">
        <f t="shared" si="3"/>
        <v>885761.47380000015</v>
      </c>
      <c r="Q24" s="223">
        <f t="shared" si="4"/>
        <v>1152900.79</v>
      </c>
      <c r="R24" s="224">
        <f t="shared" si="5"/>
        <v>1.3070014108451034</v>
      </c>
    </row>
    <row r="25" spans="2:18">
      <c r="B25" s="371"/>
      <c r="C25" s="178" t="s">
        <v>99</v>
      </c>
      <c r="D25" s="49">
        <v>437051</v>
      </c>
      <c r="E25" s="50">
        <v>322050</v>
      </c>
      <c r="F25" s="50">
        <v>0</v>
      </c>
      <c r="G25" s="51">
        <v>-100</v>
      </c>
      <c r="H25" s="49">
        <v>503259.09</v>
      </c>
      <c r="I25" s="50">
        <v>372096.94</v>
      </c>
      <c r="J25" s="50">
        <v>0</v>
      </c>
      <c r="K25" s="51">
        <v>-100</v>
      </c>
      <c r="L25" s="135"/>
      <c r="P25" s="223">
        <f t="shared" si="3"/>
        <v>-322050</v>
      </c>
      <c r="Q25" s="223">
        <f t="shared" si="4"/>
        <v>-372096.94</v>
      </c>
      <c r="R25" s="224">
        <f t="shared" si="5"/>
        <v>0</v>
      </c>
    </row>
    <row r="26" spans="2:18">
      <c r="B26" s="371"/>
      <c r="C26" s="178" t="s">
        <v>101</v>
      </c>
      <c r="D26" s="49">
        <v>381350</v>
      </c>
      <c r="E26" s="50">
        <v>109100</v>
      </c>
      <c r="F26" s="50">
        <v>514025</v>
      </c>
      <c r="G26" s="51">
        <v>371.15032080659944</v>
      </c>
      <c r="H26" s="49">
        <v>446910.48</v>
      </c>
      <c r="I26" s="50">
        <v>126775.05</v>
      </c>
      <c r="J26" s="50">
        <v>650170.72</v>
      </c>
      <c r="K26" s="51">
        <v>412.85384624182751</v>
      </c>
      <c r="L26" s="135"/>
      <c r="P26" s="223">
        <f t="shared" si="3"/>
        <v>404925</v>
      </c>
      <c r="Q26" s="223">
        <f t="shared" si="4"/>
        <v>523395.67</v>
      </c>
      <c r="R26" s="224">
        <f t="shared" si="5"/>
        <v>1.2648620592383639</v>
      </c>
    </row>
    <row r="27" spans="2:18">
      <c r="B27" s="371"/>
      <c r="C27" s="178" t="s">
        <v>96</v>
      </c>
      <c r="D27" s="49">
        <v>134726</v>
      </c>
      <c r="E27" s="50">
        <v>118283</v>
      </c>
      <c r="F27" s="50">
        <v>225216.5</v>
      </c>
      <c r="G27" s="51">
        <v>90.40479189739861</v>
      </c>
      <c r="H27" s="49">
        <v>177932.98</v>
      </c>
      <c r="I27" s="50">
        <v>154572.76999999999</v>
      </c>
      <c r="J27" s="50">
        <v>290631.94</v>
      </c>
      <c r="K27" s="51">
        <v>88.022728712178761</v>
      </c>
      <c r="L27" s="135"/>
      <c r="P27" s="223">
        <f t="shared" si="3"/>
        <v>106933.5</v>
      </c>
      <c r="Q27" s="223">
        <f t="shared" si="4"/>
        <v>136059.17000000001</v>
      </c>
      <c r="R27" s="224">
        <f t="shared" si="5"/>
        <v>1.290455805857919</v>
      </c>
    </row>
    <row r="28" spans="2:18">
      <c r="B28" s="371"/>
      <c r="C28" s="178" t="s">
        <v>190</v>
      </c>
      <c r="D28" s="49">
        <v>23500</v>
      </c>
      <c r="E28" s="50">
        <v>0</v>
      </c>
      <c r="F28" s="50">
        <v>504974.85379999998</v>
      </c>
      <c r="G28" s="51" t="s">
        <v>148</v>
      </c>
      <c r="H28" s="49">
        <v>27553.759999999998</v>
      </c>
      <c r="I28" s="50">
        <v>0</v>
      </c>
      <c r="J28" s="50">
        <v>572639.19999999995</v>
      </c>
      <c r="K28" s="51" t="s">
        <v>148</v>
      </c>
      <c r="L28" s="135"/>
      <c r="P28" s="223">
        <f t="shared" si="3"/>
        <v>504974.85379999998</v>
      </c>
      <c r="Q28" s="223">
        <f t="shared" si="4"/>
        <v>572639.19999999995</v>
      </c>
      <c r="R28" s="224">
        <f t="shared" si="5"/>
        <v>1.1339954765882245</v>
      </c>
    </row>
    <row r="29" spans="2:18">
      <c r="B29" s="371"/>
      <c r="C29" s="178" t="s">
        <v>77</v>
      </c>
      <c r="D29" s="49">
        <v>1232.5</v>
      </c>
      <c r="E29" s="50">
        <v>1232.5</v>
      </c>
      <c r="F29" s="50">
        <v>0</v>
      </c>
      <c r="G29" s="51">
        <v>-100</v>
      </c>
      <c r="H29" s="49">
        <v>725.35</v>
      </c>
      <c r="I29" s="50">
        <v>725.35</v>
      </c>
      <c r="J29" s="50">
        <v>0</v>
      </c>
      <c r="K29" s="51">
        <v>-100</v>
      </c>
      <c r="L29" s="135"/>
      <c r="P29" s="223">
        <f t="shared" si="3"/>
        <v>-1232.5</v>
      </c>
      <c r="Q29" s="223">
        <f t="shared" si="4"/>
        <v>-725.35</v>
      </c>
      <c r="R29" s="224">
        <f t="shared" si="5"/>
        <v>0</v>
      </c>
    </row>
    <row r="30" spans="2:18">
      <c r="B30" s="371"/>
      <c r="C30" s="76" t="s">
        <v>184</v>
      </c>
      <c r="D30" s="49">
        <v>61</v>
      </c>
      <c r="E30" s="50">
        <v>5</v>
      </c>
      <c r="F30" s="50">
        <v>0</v>
      </c>
      <c r="G30" s="51">
        <v>-100</v>
      </c>
      <c r="H30" s="50">
        <v>540.16999999999996</v>
      </c>
      <c r="I30" s="50">
        <v>120.56</v>
      </c>
      <c r="J30" s="50">
        <v>0</v>
      </c>
      <c r="K30" s="51">
        <v>-100</v>
      </c>
      <c r="L30" s="135"/>
      <c r="P30" s="223">
        <f t="shared" si="3"/>
        <v>-5</v>
      </c>
      <c r="Q30" s="223">
        <f t="shared" si="4"/>
        <v>-120.56</v>
      </c>
      <c r="R30" s="224">
        <f t="shared" si="5"/>
        <v>0</v>
      </c>
    </row>
    <row r="31" spans="2:18">
      <c r="B31" s="371"/>
      <c r="C31" s="76" t="s">
        <v>98</v>
      </c>
      <c r="D31" s="49">
        <v>20</v>
      </c>
      <c r="E31" s="50">
        <v>20</v>
      </c>
      <c r="F31" s="50">
        <v>0</v>
      </c>
      <c r="G31" s="51">
        <v>-100</v>
      </c>
      <c r="H31" s="50">
        <v>525.55999999999995</v>
      </c>
      <c r="I31" s="50">
        <v>525.55999999999995</v>
      </c>
      <c r="J31" s="50">
        <v>0</v>
      </c>
      <c r="K31" s="51">
        <v>-100</v>
      </c>
      <c r="L31" s="135"/>
      <c r="P31" s="223">
        <f t="shared" si="3"/>
        <v>-20</v>
      </c>
      <c r="Q31" s="223">
        <f t="shared" si="4"/>
        <v>-525.55999999999995</v>
      </c>
      <c r="R31" s="224">
        <f t="shared" si="5"/>
        <v>0</v>
      </c>
    </row>
    <row r="32" spans="2:18">
      <c r="B32" s="371"/>
      <c r="C32" s="76" t="s">
        <v>119</v>
      </c>
      <c r="D32" s="49">
        <v>7.8</v>
      </c>
      <c r="E32" s="50">
        <v>0</v>
      </c>
      <c r="F32" s="50">
        <v>0</v>
      </c>
      <c r="G32" s="51" t="s">
        <v>148</v>
      </c>
      <c r="H32" s="50">
        <v>129.82</v>
      </c>
      <c r="I32" s="50">
        <v>0</v>
      </c>
      <c r="J32" s="50">
        <v>0</v>
      </c>
      <c r="K32" s="51" t="s">
        <v>148</v>
      </c>
      <c r="L32" s="135"/>
      <c r="P32" s="223">
        <f t="shared" si="3"/>
        <v>0</v>
      </c>
      <c r="Q32" s="223">
        <f t="shared" si="4"/>
        <v>0</v>
      </c>
      <c r="R32" s="224">
        <f t="shared" si="5"/>
        <v>0</v>
      </c>
    </row>
    <row r="33" spans="2:18">
      <c r="B33" s="154" t="s">
        <v>115</v>
      </c>
      <c r="C33" s="155"/>
      <c r="D33" s="69">
        <v>8307449.2085999995</v>
      </c>
      <c r="E33" s="70">
        <v>5112563.0883999998</v>
      </c>
      <c r="F33" s="70">
        <v>5023706.6075999998</v>
      </c>
      <c r="G33" s="71">
        <v>-1.73800262732422</v>
      </c>
      <c r="H33" s="70">
        <v>11419620.399999999</v>
      </c>
      <c r="I33" s="70">
        <v>7199852.7999999998</v>
      </c>
      <c r="J33" s="70">
        <v>6398950.8799999999</v>
      </c>
      <c r="K33" s="71">
        <v>-11.123865199021843</v>
      </c>
      <c r="L33" s="135"/>
      <c r="O33" s="307">
        <f>+J33/$J$94</f>
        <v>0.11790897640286489</v>
      </c>
      <c r="P33" s="223">
        <f t="shared" si="3"/>
        <v>-88856.480800000019</v>
      </c>
      <c r="Q33" s="223">
        <f t="shared" si="4"/>
        <v>-800901.91999999993</v>
      </c>
      <c r="R33" s="224">
        <f t="shared" si="5"/>
        <v>1.2737509133832563</v>
      </c>
    </row>
    <row r="34" spans="2:18" ht="15" customHeight="1">
      <c r="B34" s="375" t="s">
        <v>91</v>
      </c>
      <c r="C34" s="177" t="s">
        <v>127</v>
      </c>
      <c r="D34" s="45">
        <v>522338.18099999998</v>
      </c>
      <c r="E34" s="46">
        <v>305526.18979999999</v>
      </c>
      <c r="F34" s="46">
        <v>345490.93530000001</v>
      </c>
      <c r="G34" s="47">
        <v>13.080628382843805</v>
      </c>
      <c r="H34" s="45">
        <v>3785401.85</v>
      </c>
      <c r="I34" s="46">
        <v>2206680.7200000002</v>
      </c>
      <c r="J34" s="46">
        <v>2399599.75</v>
      </c>
      <c r="K34" s="47">
        <v>8.7424985523052889</v>
      </c>
      <c r="L34" s="135"/>
      <c r="P34" s="223">
        <f t="shared" si="3"/>
        <v>39964.745500000019</v>
      </c>
      <c r="Q34" s="223">
        <f t="shared" si="4"/>
        <v>192919.0299999998</v>
      </c>
      <c r="R34" s="224">
        <f t="shared" si="5"/>
        <v>6.9454781727235666</v>
      </c>
    </row>
    <row r="35" spans="2:18">
      <c r="B35" s="375"/>
      <c r="C35" s="178" t="s">
        <v>84</v>
      </c>
      <c r="D35" s="49">
        <v>317234.63520000002</v>
      </c>
      <c r="E35" s="50">
        <v>143349.22</v>
      </c>
      <c r="F35" s="50">
        <v>109623.31</v>
      </c>
      <c r="G35" s="51">
        <v>-23.527096973391281</v>
      </c>
      <c r="H35" s="49">
        <v>1661288.36</v>
      </c>
      <c r="I35" s="50">
        <v>752872.45</v>
      </c>
      <c r="J35" s="50">
        <v>652200.18999999994</v>
      </c>
      <c r="K35" s="51">
        <v>-13.37175506953402</v>
      </c>
      <c r="L35" s="135"/>
      <c r="P35" s="223">
        <f t="shared" si="3"/>
        <v>-33725.910000000003</v>
      </c>
      <c r="Q35" s="223">
        <f t="shared" si="4"/>
        <v>-100672.26000000001</v>
      </c>
      <c r="R35" s="224">
        <f t="shared" si="5"/>
        <v>5.9494663133233248</v>
      </c>
    </row>
    <row r="36" spans="2:18">
      <c r="B36" s="375"/>
      <c r="C36" s="178" t="s">
        <v>129</v>
      </c>
      <c r="D36" s="49">
        <v>1652890.08</v>
      </c>
      <c r="E36" s="50">
        <v>1027812</v>
      </c>
      <c r="F36" s="50">
        <v>1258500</v>
      </c>
      <c r="G36" s="51">
        <v>22.444571575346473</v>
      </c>
      <c r="H36" s="49">
        <v>1271855.1200000001</v>
      </c>
      <c r="I36" s="50">
        <v>727574.93</v>
      </c>
      <c r="J36" s="50">
        <v>1185012.1599999999</v>
      </c>
      <c r="K36" s="51">
        <v>62.87149421159959</v>
      </c>
      <c r="L36" s="135"/>
      <c r="P36" s="223">
        <f t="shared" si="3"/>
        <v>230688</v>
      </c>
      <c r="Q36" s="223">
        <f t="shared" si="4"/>
        <v>457437.22999999986</v>
      </c>
      <c r="R36" s="224">
        <f t="shared" si="5"/>
        <v>0.94160680174811273</v>
      </c>
    </row>
    <row r="37" spans="2:18">
      <c r="B37" s="375"/>
      <c r="C37" s="76" t="s">
        <v>77</v>
      </c>
      <c r="D37" s="49">
        <v>40728.8433</v>
      </c>
      <c r="E37" s="50">
        <v>24991.725299999998</v>
      </c>
      <c r="F37" s="50">
        <v>11898.0677</v>
      </c>
      <c r="G37" s="51">
        <v>-52.391971513867432</v>
      </c>
      <c r="H37" s="50">
        <v>243159.43</v>
      </c>
      <c r="I37" s="50">
        <v>149643.62</v>
      </c>
      <c r="J37" s="50">
        <v>65581.429999999993</v>
      </c>
      <c r="K37" s="51">
        <v>-56.174924129742386</v>
      </c>
      <c r="L37" s="135"/>
      <c r="P37" s="223">
        <f t="shared" si="3"/>
        <v>-13093.657599999999</v>
      </c>
      <c r="Q37" s="223">
        <f t="shared" si="4"/>
        <v>-84062.19</v>
      </c>
      <c r="R37" s="224">
        <f t="shared" si="5"/>
        <v>5.511939556370149</v>
      </c>
    </row>
    <row r="38" spans="2:18">
      <c r="B38" s="375"/>
      <c r="C38" s="76" t="s">
        <v>90</v>
      </c>
      <c r="D38" s="49">
        <v>12965.68</v>
      </c>
      <c r="E38" s="50">
        <v>12965.68</v>
      </c>
      <c r="F38" s="50">
        <v>0</v>
      </c>
      <c r="G38" s="51">
        <v>-100</v>
      </c>
      <c r="H38" s="50">
        <v>130285.58</v>
      </c>
      <c r="I38" s="50">
        <v>130285.58</v>
      </c>
      <c r="J38" s="50">
        <v>0</v>
      </c>
      <c r="K38" s="51">
        <v>-100</v>
      </c>
      <c r="L38" s="135"/>
      <c r="P38" s="223">
        <f t="shared" si="3"/>
        <v>-12965.68</v>
      </c>
      <c r="Q38" s="223">
        <f t="shared" si="4"/>
        <v>-130285.58</v>
      </c>
      <c r="R38" s="224">
        <f t="shared" si="5"/>
        <v>0</v>
      </c>
    </row>
    <row r="39" spans="2:18">
      <c r="B39" s="375"/>
      <c r="C39" s="76" t="s">
        <v>92</v>
      </c>
      <c r="D39" s="49">
        <v>19240</v>
      </c>
      <c r="E39" s="50">
        <v>19240</v>
      </c>
      <c r="F39" s="50">
        <v>0</v>
      </c>
      <c r="G39" s="51">
        <v>-100</v>
      </c>
      <c r="H39" s="50">
        <v>110573.94</v>
      </c>
      <c r="I39" s="50">
        <v>110573.94</v>
      </c>
      <c r="J39" s="50">
        <v>0</v>
      </c>
      <c r="K39" s="51">
        <v>-100</v>
      </c>
      <c r="L39" s="135"/>
      <c r="P39" s="223">
        <f t="shared" si="3"/>
        <v>-19240</v>
      </c>
      <c r="Q39" s="223">
        <f t="shared" si="4"/>
        <v>-110573.94</v>
      </c>
      <c r="R39" s="224">
        <f t="shared" si="5"/>
        <v>0</v>
      </c>
    </row>
    <row r="40" spans="2:18">
      <c r="B40" s="375"/>
      <c r="C40" s="76" t="s">
        <v>79</v>
      </c>
      <c r="D40" s="49">
        <v>40000</v>
      </c>
      <c r="E40" s="50">
        <v>40000</v>
      </c>
      <c r="F40" s="50">
        <v>20000</v>
      </c>
      <c r="G40" s="51">
        <v>-50</v>
      </c>
      <c r="H40" s="50">
        <v>84962</v>
      </c>
      <c r="I40" s="50">
        <v>84962</v>
      </c>
      <c r="J40" s="50">
        <v>45606</v>
      </c>
      <c r="K40" s="51">
        <v>-46.321885078034889</v>
      </c>
      <c r="L40" s="135"/>
      <c r="P40" s="223">
        <f t="shared" si="3"/>
        <v>-20000</v>
      </c>
      <c r="Q40" s="223">
        <f t="shared" si="4"/>
        <v>-39356</v>
      </c>
      <c r="R40" s="224">
        <f t="shared" si="5"/>
        <v>2.2803</v>
      </c>
    </row>
    <row r="41" spans="2:18">
      <c r="B41" s="375"/>
      <c r="C41" s="76" t="s">
        <v>96</v>
      </c>
      <c r="D41" s="49">
        <v>78000</v>
      </c>
      <c r="E41" s="50">
        <v>60000</v>
      </c>
      <c r="F41" s="50">
        <v>0</v>
      </c>
      <c r="G41" s="51">
        <v>-100</v>
      </c>
      <c r="H41" s="50">
        <v>74619.97</v>
      </c>
      <c r="I41" s="50">
        <v>52961.95</v>
      </c>
      <c r="J41" s="50">
        <v>0</v>
      </c>
      <c r="K41" s="51">
        <v>-100</v>
      </c>
      <c r="L41" s="135"/>
      <c r="P41" s="223">
        <f t="shared" si="3"/>
        <v>-60000</v>
      </c>
      <c r="Q41" s="223">
        <f t="shared" si="4"/>
        <v>-52961.95</v>
      </c>
      <c r="R41" s="224">
        <f t="shared" si="5"/>
        <v>0</v>
      </c>
    </row>
    <row r="42" spans="2:18">
      <c r="B42" s="375"/>
      <c r="C42" s="76" t="s">
        <v>78</v>
      </c>
      <c r="D42" s="49">
        <v>3764.76</v>
      </c>
      <c r="E42" s="50">
        <v>2478.2399999999998</v>
      </c>
      <c r="F42" s="50">
        <v>578.76</v>
      </c>
      <c r="G42" s="51">
        <v>-76.646329653302331</v>
      </c>
      <c r="H42" s="50">
        <v>42976.84</v>
      </c>
      <c r="I42" s="50">
        <v>27643.48</v>
      </c>
      <c r="J42" s="50">
        <v>7260.14</v>
      </c>
      <c r="K42" s="51">
        <v>-73.736519425195382</v>
      </c>
      <c r="L42" s="135"/>
      <c r="P42" s="223">
        <f t="shared" si="3"/>
        <v>-1899.4799999999998</v>
      </c>
      <c r="Q42" s="223">
        <f t="shared" si="4"/>
        <v>-20383.34</v>
      </c>
      <c r="R42" s="224">
        <f t="shared" si="5"/>
        <v>12.544301610339346</v>
      </c>
    </row>
    <row r="43" spans="2:18" ht="12.75" customHeight="1">
      <c r="B43" s="375"/>
      <c r="C43" s="76" t="s">
        <v>81</v>
      </c>
      <c r="D43" s="49">
        <v>2109.8254000000002</v>
      </c>
      <c r="E43" s="50">
        <v>1492.5853999999999</v>
      </c>
      <c r="F43" s="50">
        <v>2239.1999999999998</v>
      </c>
      <c r="G43" s="51">
        <v>50.021566605167102</v>
      </c>
      <c r="H43" s="50">
        <v>11124.47</v>
      </c>
      <c r="I43" s="50">
        <v>7229.36</v>
      </c>
      <c r="J43" s="50">
        <v>15297.74</v>
      </c>
      <c r="K43" s="51">
        <v>111.60572996779798</v>
      </c>
      <c r="L43" s="136"/>
      <c r="P43" s="223">
        <f t="shared" si="3"/>
        <v>746.61459999999988</v>
      </c>
      <c r="Q43" s="223">
        <f t="shared" si="4"/>
        <v>8068.38</v>
      </c>
      <c r="R43" s="224">
        <f t="shared" si="5"/>
        <v>6.8317881386209365</v>
      </c>
    </row>
    <row r="44" spans="2:18" ht="12.75" customHeight="1">
      <c r="B44" s="375"/>
      <c r="C44" s="76" t="s">
        <v>103</v>
      </c>
      <c r="D44" s="49">
        <v>1800</v>
      </c>
      <c r="E44" s="50">
        <v>1200</v>
      </c>
      <c r="F44" s="50">
        <v>2030.88</v>
      </c>
      <c r="G44" s="51">
        <v>69.240000000000009</v>
      </c>
      <c r="H44" s="50">
        <v>7396.43</v>
      </c>
      <c r="I44" s="50">
        <v>4842.71</v>
      </c>
      <c r="J44" s="50">
        <v>4648.6400000000003</v>
      </c>
      <c r="K44" s="51">
        <v>-4.0074668935368818</v>
      </c>
      <c r="L44" s="135"/>
      <c r="P44" s="223">
        <f t="shared" si="3"/>
        <v>830.88000000000011</v>
      </c>
      <c r="Q44" s="223">
        <f t="shared" si="4"/>
        <v>-194.06999999999971</v>
      </c>
      <c r="R44" s="224">
        <f t="shared" si="5"/>
        <v>2.288978176947924</v>
      </c>
    </row>
    <row r="45" spans="2:18">
      <c r="B45" s="375"/>
      <c r="C45" s="76" t="s">
        <v>100</v>
      </c>
      <c r="D45" s="49">
        <v>1140</v>
      </c>
      <c r="E45" s="50">
        <v>0</v>
      </c>
      <c r="F45" s="50">
        <v>0</v>
      </c>
      <c r="G45" s="51" t="s">
        <v>148</v>
      </c>
      <c r="H45" s="50">
        <v>3243.35</v>
      </c>
      <c r="I45" s="50">
        <v>0</v>
      </c>
      <c r="J45" s="50">
        <v>0</v>
      </c>
      <c r="K45" s="51" t="s">
        <v>148</v>
      </c>
      <c r="L45" s="135"/>
      <c r="P45" s="223">
        <f t="shared" si="3"/>
        <v>0</v>
      </c>
      <c r="Q45" s="223">
        <f t="shared" si="4"/>
        <v>0</v>
      </c>
      <c r="R45" s="224">
        <f t="shared" si="5"/>
        <v>0</v>
      </c>
    </row>
    <row r="46" spans="2:18">
      <c r="B46" s="375"/>
      <c r="C46" s="76" t="s">
        <v>102</v>
      </c>
      <c r="D46" s="49">
        <v>796</v>
      </c>
      <c r="E46" s="50">
        <v>338</v>
      </c>
      <c r="F46" s="50">
        <v>293</v>
      </c>
      <c r="G46" s="51">
        <v>-13.313609467455622</v>
      </c>
      <c r="H46" s="50">
        <v>2957.06</v>
      </c>
      <c r="I46" s="50">
        <v>1157.26</v>
      </c>
      <c r="J46" s="50">
        <v>1307.96</v>
      </c>
      <c r="K46" s="51">
        <v>13.022138499559311</v>
      </c>
      <c r="L46" s="135"/>
      <c r="P46" s="223">
        <f t="shared" si="3"/>
        <v>-45</v>
      </c>
      <c r="Q46" s="223">
        <f t="shared" si="4"/>
        <v>150.70000000000005</v>
      </c>
      <c r="R46" s="224">
        <f t="shared" si="5"/>
        <v>4.4640273037542659</v>
      </c>
    </row>
    <row r="47" spans="2:18">
      <c r="B47" s="375"/>
      <c r="C47" s="76" t="s">
        <v>99</v>
      </c>
      <c r="D47" s="49">
        <v>447.36</v>
      </c>
      <c r="E47" s="50">
        <v>367.36</v>
      </c>
      <c r="F47" s="50">
        <v>160</v>
      </c>
      <c r="G47" s="51">
        <v>-56.445993031358888</v>
      </c>
      <c r="H47" s="50">
        <v>2632.47</v>
      </c>
      <c r="I47" s="50">
        <v>2054.2399999999998</v>
      </c>
      <c r="J47" s="50">
        <v>1123.27</v>
      </c>
      <c r="K47" s="51">
        <v>-45.319436872030529</v>
      </c>
      <c r="L47" s="136"/>
      <c r="P47" s="223">
        <f t="shared" si="3"/>
        <v>-207.36</v>
      </c>
      <c r="Q47" s="223">
        <f t="shared" si="4"/>
        <v>-930.9699999999998</v>
      </c>
      <c r="R47" s="224">
        <f t="shared" si="5"/>
        <v>7.0204374999999999</v>
      </c>
    </row>
    <row r="48" spans="2:18" ht="12.75" customHeight="1">
      <c r="B48" s="375"/>
      <c r="C48" s="76" t="s">
        <v>98</v>
      </c>
      <c r="D48" s="49">
        <v>1162.5232000000001</v>
      </c>
      <c r="E48" s="50">
        <v>315.33850000000001</v>
      </c>
      <c r="F48" s="50">
        <v>2166.1677</v>
      </c>
      <c r="G48" s="51">
        <v>586.93410414522805</v>
      </c>
      <c r="H48" s="50">
        <v>2451.04</v>
      </c>
      <c r="I48" s="50">
        <v>749.86</v>
      </c>
      <c r="J48" s="50">
        <v>2015.59</v>
      </c>
      <c r="K48" s="51">
        <v>168.79550849491903</v>
      </c>
      <c r="L48" s="135"/>
      <c r="P48" s="223">
        <f t="shared" si="3"/>
        <v>1850.8291999999999</v>
      </c>
      <c r="Q48" s="223">
        <f t="shared" si="4"/>
        <v>1265.73</v>
      </c>
      <c r="R48" s="224">
        <f t="shared" si="5"/>
        <v>0.93048659159676328</v>
      </c>
    </row>
    <row r="49" spans="2:18">
      <c r="B49" s="375"/>
      <c r="C49" s="76" t="s">
        <v>95</v>
      </c>
      <c r="D49" s="49">
        <v>80</v>
      </c>
      <c r="E49" s="50">
        <v>0</v>
      </c>
      <c r="F49" s="50">
        <v>0</v>
      </c>
      <c r="G49" s="51" t="s">
        <v>148</v>
      </c>
      <c r="H49" s="50">
        <v>547.45000000000005</v>
      </c>
      <c r="I49" s="50">
        <v>0</v>
      </c>
      <c r="J49" s="50">
        <v>0</v>
      </c>
      <c r="K49" s="51" t="s">
        <v>148</v>
      </c>
      <c r="L49" s="135"/>
      <c r="P49" s="223">
        <f t="shared" si="3"/>
        <v>0</v>
      </c>
      <c r="Q49" s="223">
        <f t="shared" si="4"/>
        <v>0</v>
      </c>
      <c r="R49" s="224">
        <f t="shared" si="5"/>
        <v>0</v>
      </c>
    </row>
    <row r="50" spans="2:18">
      <c r="B50" s="375"/>
      <c r="C50" s="76" t="s">
        <v>171</v>
      </c>
      <c r="D50" s="49">
        <v>43.469200000000001</v>
      </c>
      <c r="E50" s="50">
        <v>0</v>
      </c>
      <c r="F50" s="50">
        <v>18.45</v>
      </c>
      <c r="G50" s="51" t="s">
        <v>148</v>
      </c>
      <c r="H50" s="50">
        <v>83.1</v>
      </c>
      <c r="I50" s="50">
        <v>0</v>
      </c>
      <c r="J50" s="50">
        <v>231.42</v>
      </c>
      <c r="K50" s="51" t="s">
        <v>148</v>
      </c>
      <c r="L50" s="135"/>
      <c r="P50" s="223">
        <f t="shared" si="3"/>
        <v>18.45</v>
      </c>
      <c r="Q50" s="223">
        <f t="shared" si="4"/>
        <v>231.42</v>
      </c>
      <c r="R50" s="224">
        <f t="shared" si="5"/>
        <v>12.543089430894309</v>
      </c>
    </row>
    <row r="51" spans="2:18">
      <c r="B51" s="375"/>
      <c r="C51" s="76" t="s">
        <v>184</v>
      </c>
      <c r="D51" s="49">
        <v>0.42309999999999998</v>
      </c>
      <c r="E51" s="50">
        <v>0</v>
      </c>
      <c r="F51" s="50">
        <v>4920</v>
      </c>
      <c r="G51" s="51" t="s">
        <v>148</v>
      </c>
      <c r="H51" s="50">
        <v>74.3</v>
      </c>
      <c r="I51" s="50">
        <v>0</v>
      </c>
      <c r="J51" s="50">
        <v>11285.55</v>
      </c>
      <c r="K51" s="51" t="s">
        <v>148</v>
      </c>
      <c r="L51" s="135"/>
      <c r="P51" s="223">
        <f t="shared" si="3"/>
        <v>4920</v>
      </c>
      <c r="Q51" s="223">
        <f t="shared" si="4"/>
        <v>11285.55</v>
      </c>
      <c r="R51" s="224">
        <f t="shared" si="5"/>
        <v>2.2938109756097558</v>
      </c>
    </row>
    <row r="52" spans="2:18">
      <c r="B52" s="375"/>
      <c r="C52" s="76" t="s">
        <v>212</v>
      </c>
      <c r="D52" s="49">
        <v>0</v>
      </c>
      <c r="E52" s="50">
        <v>0</v>
      </c>
      <c r="F52" s="50">
        <v>3</v>
      </c>
      <c r="G52" s="51" t="s">
        <v>148</v>
      </c>
      <c r="H52" s="50">
        <v>0</v>
      </c>
      <c r="I52" s="50">
        <v>0</v>
      </c>
      <c r="J52" s="50">
        <v>230.91</v>
      </c>
      <c r="K52" s="51" t="s">
        <v>148</v>
      </c>
      <c r="L52" s="135"/>
      <c r="P52" s="223">
        <f t="shared" si="3"/>
        <v>3</v>
      </c>
      <c r="Q52" s="223">
        <f t="shared" si="4"/>
        <v>230.91</v>
      </c>
      <c r="R52" s="224">
        <f t="shared" si="5"/>
        <v>76.97</v>
      </c>
    </row>
    <row r="53" spans="2:18">
      <c r="B53" s="375"/>
      <c r="C53" s="76" t="s">
        <v>204</v>
      </c>
      <c r="D53" s="49">
        <v>0</v>
      </c>
      <c r="E53" s="50">
        <v>0</v>
      </c>
      <c r="F53" s="50">
        <v>10.050000000000001</v>
      </c>
      <c r="G53" s="51" t="s">
        <v>148</v>
      </c>
      <c r="H53" s="50">
        <v>0</v>
      </c>
      <c r="I53" s="50">
        <v>0</v>
      </c>
      <c r="J53" s="50">
        <v>51.27</v>
      </c>
      <c r="K53" s="51" t="s">
        <v>148</v>
      </c>
      <c r="L53" s="135"/>
      <c r="P53" s="223"/>
      <c r="Q53" s="223"/>
      <c r="R53" s="224"/>
    </row>
    <row r="54" spans="2:18">
      <c r="B54" s="154" t="s">
        <v>114</v>
      </c>
      <c r="C54" s="155"/>
      <c r="D54" s="69">
        <v>2694741.7803999996</v>
      </c>
      <c r="E54" s="70">
        <v>1640076.3390000002</v>
      </c>
      <c r="F54" s="70">
        <v>1757931.8206999998</v>
      </c>
      <c r="G54" s="71">
        <v>7.1859753657478764</v>
      </c>
      <c r="H54" s="70">
        <v>7435632.7600000007</v>
      </c>
      <c r="I54" s="70">
        <v>4259232.1000000006</v>
      </c>
      <c r="J54" s="70">
        <v>4391452.0199999996</v>
      </c>
      <c r="K54" s="71">
        <v>3.1043135686359857</v>
      </c>
      <c r="L54" s="135"/>
      <c r="O54" s="307">
        <f>+J54/$J$94</f>
        <v>8.0918203985415396E-2</v>
      </c>
      <c r="P54" s="223">
        <f t="shared" ref="P54:P72" si="6">+F54-E54</f>
        <v>117855.48169999965</v>
      </c>
      <c r="Q54" s="223">
        <f t="shared" ref="Q54:Q72" si="7">+J54-I54</f>
        <v>132219.91999999899</v>
      </c>
      <c r="R54" s="224">
        <f t="shared" ref="R54:R72" si="8">+IF(F54=0,0,J54/F54)</f>
        <v>2.4980786901344927</v>
      </c>
    </row>
    <row r="55" spans="2:18">
      <c r="B55" s="370" t="s">
        <v>83</v>
      </c>
      <c r="C55" s="76" t="s">
        <v>129</v>
      </c>
      <c r="D55" s="49">
        <v>527825</v>
      </c>
      <c r="E55" s="50">
        <v>219700</v>
      </c>
      <c r="F55" s="50">
        <v>385500</v>
      </c>
      <c r="G55" s="51">
        <v>75.466545289030492</v>
      </c>
      <c r="H55" s="50">
        <v>614862.91</v>
      </c>
      <c r="I55" s="50">
        <v>229190.97</v>
      </c>
      <c r="J55" s="50">
        <v>491963.35</v>
      </c>
      <c r="K55" s="51">
        <v>114.65215230774581</v>
      </c>
      <c r="L55" s="135"/>
      <c r="P55" s="223">
        <f t="shared" si="6"/>
        <v>165800</v>
      </c>
      <c r="Q55" s="223">
        <f t="shared" si="7"/>
        <v>262772.38</v>
      </c>
      <c r="R55" s="224">
        <f t="shared" si="8"/>
        <v>1.2761695201037613</v>
      </c>
    </row>
    <row r="56" spans="2:18" ht="12.75" customHeight="1">
      <c r="B56" s="371"/>
      <c r="C56" s="76" t="s">
        <v>127</v>
      </c>
      <c r="D56" s="49">
        <v>419530</v>
      </c>
      <c r="E56" s="50">
        <v>284584</v>
      </c>
      <c r="F56" s="50">
        <v>134946</v>
      </c>
      <c r="G56" s="51">
        <v>-52.581311668962414</v>
      </c>
      <c r="H56" s="50">
        <v>561780.19999999995</v>
      </c>
      <c r="I56" s="50">
        <v>395136.76</v>
      </c>
      <c r="J56" s="50">
        <v>194704.17</v>
      </c>
      <c r="K56" s="51">
        <v>-50.724865487078439</v>
      </c>
      <c r="L56" s="135"/>
      <c r="O56" s="220"/>
      <c r="P56" s="223">
        <f t="shared" si="6"/>
        <v>-149638</v>
      </c>
      <c r="Q56" s="223">
        <f t="shared" si="7"/>
        <v>-200432.59</v>
      </c>
      <c r="R56" s="224">
        <f t="shared" si="8"/>
        <v>1.4428302432083946</v>
      </c>
    </row>
    <row r="57" spans="2:18" ht="12.75" customHeight="1">
      <c r="B57" s="371"/>
      <c r="C57" s="76" t="s">
        <v>101</v>
      </c>
      <c r="D57" s="49">
        <v>441336</v>
      </c>
      <c r="E57" s="50">
        <v>231336</v>
      </c>
      <c r="F57" s="50">
        <v>147000</v>
      </c>
      <c r="G57" s="51">
        <v>-36.456063907044303</v>
      </c>
      <c r="H57" s="50">
        <v>303623.02</v>
      </c>
      <c r="I57" s="50">
        <v>178867.58</v>
      </c>
      <c r="J57" s="50">
        <v>97850.52</v>
      </c>
      <c r="K57" s="51">
        <v>-45.294435134639819</v>
      </c>
      <c r="L57" s="135"/>
      <c r="O57" s="220"/>
      <c r="P57" s="223">
        <f t="shared" si="6"/>
        <v>-84336</v>
      </c>
      <c r="Q57" s="223">
        <f t="shared" si="7"/>
        <v>-81017.059999999983</v>
      </c>
      <c r="R57" s="224">
        <f t="shared" si="8"/>
        <v>0.66564979591836737</v>
      </c>
    </row>
    <row r="58" spans="2:18" ht="12.75" customHeight="1">
      <c r="B58" s="371"/>
      <c r="C58" s="76" t="s">
        <v>95</v>
      </c>
      <c r="D58" s="49">
        <v>444036</v>
      </c>
      <c r="E58" s="50">
        <v>324086</v>
      </c>
      <c r="F58" s="50">
        <v>260025</v>
      </c>
      <c r="G58" s="51">
        <v>-19.766666872373385</v>
      </c>
      <c r="H58" s="50">
        <v>293163.52000000002</v>
      </c>
      <c r="I58" s="50">
        <v>217114.77</v>
      </c>
      <c r="J58" s="50">
        <v>191371.89</v>
      </c>
      <c r="K58" s="51">
        <v>-11.856807346639741</v>
      </c>
      <c r="L58" s="135"/>
      <c r="O58" s="220"/>
      <c r="P58" s="223">
        <f t="shared" si="6"/>
        <v>-64061</v>
      </c>
      <c r="Q58" s="223">
        <f t="shared" si="7"/>
        <v>-25742.879999999976</v>
      </c>
      <c r="R58" s="224">
        <f t="shared" si="8"/>
        <v>0.73597496394577455</v>
      </c>
    </row>
    <row r="59" spans="2:18" ht="12.5">
      <c r="B59" s="371"/>
      <c r="C59" s="76" t="s">
        <v>99</v>
      </c>
      <c r="D59" s="49">
        <v>124320</v>
      </c>
      <c r="E59" s="50">
        <v>84000</v>
      </c>
      <c r="F59" s="50">
        <v>231004.32500000001</v>
      </c>
      <c r="G59" s="51">
        <v>175.0051488095238</v>
      </c>
      <c r="H59" s="50">
        <v>83268.539999999994</v>
      </c>
      <c r="I59" s="50">
        <v>57548.54</v>
      </c>
      <c r="J59" s="50">
        <v>167667.17000000001</v>
      </c>
      <c r="K59" s="51">
        <v>191.34912892664175</v>
      </c>
      <c r="L59" s="135"/>
      <c r="O59" s="220"/>
      <c r="P59" s="223">
        <f t="shared" si="6"/>
        <v>147004.32500000001</v>
      </c>
      <c r="Q59" s="223">
        <f t="shared" si="7"/>
        <v>110118.63</v>
      </c>
      <c r="R59" s="224">
        <f t="shared" si="8"/>
        <v>0.72581831530643426</v>
      </c>
    </row>
    <row r="60" spans="2:18" ht="13">
      <c r="B60" s="371"/>
      <c r="C60" s="76" t="s">
        <v>100</v>
      </c>
      <c r="D60" s="49">
        <v>52050</v>
      </c>
      <c r="E60" s="50">
        <v>2050</v>
      </c>
      <c r="F60" s="50">
        <v>43000</v>
      </c>
      <c r="G60" s="51">
        <v>1997.5609756097563</v>
      </c>
      <c r="H60" s="50">
        <v>36152.239999999998</v>
      </c>
      <c r="I60" s="50">
        <v>2950</v>
      </c>
      <c r="J60" s="50">
        <v>30153.47</v>
      </c>
      <c r="K60" s="51">
        <v>922.15152542372891</v>
      </c>
      <c r="L60" s="136"/>
      <c r="O60" s="220"/>
      <c r="P60" s="223">
        <f t="shared" si="6"/>
        <v>40950</v>
      </c>
      <c r="Q60" s="223">
        <f t="shared" si="7"/>
        <v>27203.47</v>
      </c>
      <c r="R60" s="224">
        <f t="shared" si="8"/>
        <v>0.70124348837209305</v>
      </c>
    </row>
    <row r="61" spans="2:18" ht="13">
      <c r="B61" s="371"/>
      <c r="C61" s="76" t="s">
        <v>182</v>
      </c>
      <c r="D61" s="49">
        <v>60000</v>
      </c>
      <c r="E61" s="50">
        <v>60000</v>
      </c>
      <c r="F61" s="50">
        <v>40000</v>
      </c>
      <c r="G61" s="51">
        <v>-33.333333333333336</v>
      </c>
      <c r="H61" s="50">
        <v>35415.129999999997</v>
      </c>
      <c r="I61" s="50">
        <v>35415.129999999997</v>
      </c>
      <c r="J61" s="50">
        <v>25635.99</v>
      </c>
      <c r="K61" s="51">
        <v>-27.612887486224103</v>
      </c>
      <c r="L61" s="136"/>
      <c r="O61" s="220"/>
      <c r="P61" s="223">
        <f t="shared" si="6"/>
        <v>-20000</v>
      </c>
      <c r="Q61" s="223">
        <f t="shared" si="7"/>
        <v>-9779.1399999999958</v>
      </c>
      <c r="R61" s="224">
        <f t="shared" si="8"/>
        <v>0.64089974999999999</v>
      </c>
    </row>
    <row r="62" spans="2:18" ht="13">
      <c r="B62" s="371"/>
      <c r="C62" s="76" t="s">
        <v>110</v>
      </c>
      <c r="D62" s="49">
        <v>17500</v>
      </c>
      <c r="E62" s="50">
        <v>17500</v>
      </c>
      <c r="F62" s="50">
        <v>0</v>
      </c>
      <c r="G62" s="51">
        <v>-100</v>
      </c>
      <c r="H62" s="50">
        <v>11423.48</v>
      </c>
      <c r="I62" s="50">
        <v>11423.48</v>
      </c>
      <c r="J62" s="50">
        <v>0</v>
      </c>
      <c r="K62" s="51">
        <v>-100</v>
      </c>
      <c r="L62" s="136"/>
      <c r="O62" s="220"/>
      <c r="P62" s="223">
        <f t="shared" si="6"/>
        <v>-17500</v>
      </c>
      <c r="Q62" s="223">
        <f t="shared" si="7"/>
        <v>-11423.48</v>
      </c>
      <c r="R62" s="224">
        <f t="shared" si="8"/>
        <v>0</v>
      </c>
    </row>
    <row r="63" spans="2:18" ht="12.75" customHeight="1">
      <c r="B63" s="371"/>
      <c r="C63" s="76" t="s">
        <v>102</v>
      </c>
      <c r="D63" s="49">
        <v>3971.6363000000001</v>
      </c>
      <c r="E63" s="50">
        <v>3000</v>
      </c>
      <c r="F63" s="50">
        <v>3000</v>
      </c>
      <c r="G63" s="51">
        <v>0</v>
      </c>
      <c r="H63" s="50">
        <v>4352.71</v>
      </c>
      <c r="I63" s="50">
        <v>2194.87</v>
      </c>
      <c r="J63" s="50">
        <v>2188.7399999999998</v>
      </c>
      <c r="K63" s="51">
        <v>-0.27928761156698068</v>
      </c>
      <c r="L63" s="135"/>
      <c r="O63" s="220"/>
      <c r="P63" s="223">
        <f t="shared" si="6"/>
        <v>0</v>
      </c>
      <c r="Q63" s="223">
        <f t="shared" si="7"/>
        <v>-6.1300000000001091</v>
      </c>
      <c r="R63" s="224">
        <f t="shared" si="8"/>
        <v>0.7295799999999999</v>
      </c>
    </row>
    <row r="64" spans="2:18" ht="12.5">
      <c r="B64" s="371"/>
      <c r="C64" s="76" t="s">
        <v>97</v>
      </c>
      <c r="D64" s="49">
        <v>10</v>
      </c>
      <c r="E64" s="50">
        <v>10</v>
      </c>
      <c r="F64" s="50">
        <v>92000</v>
      </c>
      <c r="G64" s="51">
        <v>919900</v>
      </c>
      <c r="H64" s="50">
        <v>950.23</v>
      </c>
      <c r="I64" s="50">
        <v>950.23</v>
      </c>
      <c r="J64" s="50">
        <v>52440</v>
      </c>
      <c r="K64" s="51">
        <v>5418.6639024236238</v>
      </c>
      <c r="L64" s="135"/>
      <c r="O64" s="220"/>
      <c r="P64" s="223">
        <f t="shared" si="6"/>
        <v>91990</v>
      </c>
      <c r="Q64" s="223">
        <f t="shared" si="7"/>
        <v>51489.77</v>
      </c>
      <c r="R64" s="224">
        <f t="shared" si="8"/>
        <v>0.56999999999999995</v>
      </c>
    </row>
    <row r="65" spans="2:18" ht="12.5">
      <c r="B65" s="371"/>
      <c r="C65" s="76" t="s">
        <v>80</v>
      </c>
      <c r="D65" s="49">
        <v>4725</v>
      </c>
      <c r="E65" s="50">
        <v>3150</v>
      </c>
      <c r="F65" s="50">
        <v>450</v>
      </c>
      <c r="G65" s="51">
        <v>-85.714285714285722</v>
      </c>
      <c r="H65" s="50">
        <v>851.47</v>
      </c>
      <c r="I65" s="50">
        <v>496.1</v>
      </c>
      <c r="J65" s="50">
        <v>70.19</v>
      </c>
      <c r="K65" s="51">
        <v>-85.8516428139488</v>
      </c>
      <c r="L65" s="135"/>
      <c r="O65" s="220"/>
      <c r="P65" s="223">
        <f t="shared" si="6"/>
        <v>-2700</v>
      </c>
      <c r="Q65" s="223">
        <f t="shared" si="7"/>
        <v>-425.91</v>
      </c>
      <c r="R65" s="224">
        <f t="shared" si="8"/>
        <v>0.15597777777777777</v>
      </c>
    </row>
    <row r="66" spans="2:18" ht="12.75" customHeight="1">
      <c r="B66" s="371"/>
      <c r="C66" s="76" t="s">
        <v>189</v>
      </c>
      <c r="D66" s="49">
        <v>1.6279999999999999</v>
      </c>
      <c r="E66" s="50">
        <v>0.87090000000000001</v>
      </c>
      <c r="F66" s="50">
        <v>0</v>
      </c>
      <c r="G66" s="51">
        <v>-100</v>
      </c>
      <c r="H66" s="50">
        <v>381.74</v>
      </c>
      <c r="I66" s="50">
        <v>256.10000000000002</v>
      </c>
      <c r="J66" s="50">
        <v>0</v>
      </c>
      <c r="K66" s="51">
        <v>-100</v>
      </c>
      <c r="L66" s="135"/>
      <c r="O66" s="220"/>
      <c r="P66" s="223">
        <f t="shared" si="6"/>
        <v>-0.87090000000000001</v>
      </c>
      <c r="Q66" s="223">
        <f t="shared" si="7"/>
        <v>-256.10000000000002</v>
      </c>
      <c r="R66" s="224">
        <f t="shared" si="8"/>
        <v>0</v>
      </c>
    </row>
    <row r="67" spans="2:18" ht="12.75" customHeight="1">
      <c r="B67" s="371"/>
      <c r="C67" s="76" t="s">
        <v>171</v>
      </c>
      <c r="D67" s="49">
        <v>30</v>
      </c>
      <c r="E67" s="50">
        <v>30</v>
      </c>
      <c r="F67" s="50">
        <v>112.9692</v>
      </c>
      <c r="G67" s="51">
        <v>276.56399999999996</v>
      </c>
      <c r="H67" s="50">
        <v>139.97999999999999</v>
      </c>
      <c r="I67" s="50">
        <v>139.97999999999999</v>
      </c>
      <c r="J67" s="50">
        <v>724.35</v>
      </c>
      <c r="K67" s="51">
        <v>417.46678096870988</v>
      </c>
      <c r="L67" s="135"/>
      <c r="O67" s="220"/>
      <c r="P67" s="223">
        <f t="shared" si="6"/>
        <v>82.969200000000001</v>
      </c>
      <c r="Q67" s="223">
        <f t="shared" si="7"/>
        <v>584.37</v>
      </c>
      <c r="R67" s="224">
        <f t="shared" si="8"/>
        <v>6.4119246661922009</v>
      </c>
    </row>
    <row r="68" spans="2:18" ht="12.5">
      <c r="B68" s="371"/>
      <c r="C68" s="76" t="s">
        <v>96</v>
      </c>
      <c r="D68" s="49">
        <v>0.5</v>
      </c>
      <c r="E68" s="50">
        <v>0</v>
      </c>
      <c r="F68" s="50">
        <v>0</v>
      </c>
      <c r="G68" s="51" t="s">
        <v>148</v>
      </c>
      <c r="H68" s="50">
        <v>69.400000000000006</v>
      </c>
      <c r="I68" s="50">
        <v>0</v>
      </c>
      <c r="J68" s="50">
        <v>0</v>
      </c>
      <c r="K68" s="51" t="s">
        <v>148</v>
      </c>
      <c r="L68" s="135"/>
      <c r="O68" s="220"/>
      <c r="P68" s="223">
        <f t="shared" si="6"/>
        <v>0</v>
      </c>
      <c r="Q68" s="223">
        <f t="shared" si="7"/>
        <v>0</v>
      </c>
      <c r="R68" s="224">
        <f t="shared" si="8"/>
        <v>0</v>
      </c>
    </row>
    <row r="69" spans="2:18" ht="12.75" customHeight="1">
      <c r="B69" s="371"/>
      <c r="C69" s="76" t="s">
        <v>98</v>
      </c>
      <c r="D69" s="49">
        <v>40</v>
      </c>
      <c r="E69" s="50">
        <v>40</v>
      </c>
      <c r="F69" s="50">
        <v>0</v>
      </c>
      <c r="G69" s="51">
        <v>-100</v>
      </c>
      <c r="H69" s="50">
        <v>60.4</v>
      </c>
      <c r="I69" s="50">
        <v>60.4</v>
      </c>
      <c r="J69" s="50">
        <v>0</v>
      </c>
      <c r="K69" s="51">
        <v>-100</v>
      </c>
      <c r="L69" s="136"/>
      <c r="O69" s="220"/>
      <c r="P69" s="223">
        <f t="shared" si="6"/>
        <v>-40</v>
      </c>
      <c r="Q69" s="223">
        <f t="shared" si="7"/>
        <v>-60.4</v>
      </c>
      <c r="R69" s="224">
        <f t="shared" si="8"/>
        <v>0</v>
      </c>
    </row>
    <row r="70" spans="2:18" ht="12.75" customHeight="1">
      <c r="B70" s="154" t="s">
        <v>116</v>
      </c>
      <c r="C70" s="155"/>
      <c r="D70" s="69">
        <v>2095375.7642999999</v>
      </c>
      <c r="E70" s="70">
        <v>1229486.8709</v>
      </c>
      <c r="F70" s="70">
        <v>1337038.2941999999</v>
      </c>
      <c r="G70" s="71">
        <v>8.7476674900376139</v>
      </c>
      <c r="H70" s="70">
        <v>1946494.97</v>
      </c>
      <c r="I70" s="70">
        <v>1131744.9100000001</v>
      </c>
      <c r="J70" s="70">
        <v>1254769.8400000001</v>
      </c>
      <c r="K70" s="71">
        <v>10.8703762581976</v>
      </c>
      <c r="L70" s="135"/>
      <c r="O70" s="307">
        <f>+J70/$J$94</f>
        <v>2.3120763111028377E-2</v>
      </c>
      <c r="P70" s="223">
        <f t="shared" si="6"/>
        <v>107551.42329999991</v>
      </c>
      <c r="Q70" s="223">
        <f t="shared" si="7"/>
        <v>123024.92999999993</v>
      </c>
      <c r="R70" s="224">
        <f t="shared" si="8"/>
        <v>0.93846963504570069</v>
      </c>
    </row>
    <row r="71" spans="2:18" ht="12.75" customHeight="1">
      <c r="B71" s="370" t="s">
        <v>86</v>
      </c>
      <c r="C71" s="76" t="s">
        <v>79</v>
      </c>
      <c r="D71" s="49">
        <v>2700351.2</v>
      </c>
      <c r="E71" s="50">
        <v>777600</v>
      </c>
      <c r="F71" s="50">
        <v>0</v>
      </c>
      <c r="G71" s="51">
        <v>-100</v>
      </c>
      <c r="H71" s="50">
        <v>526560.05000000005</v>
      </c>
      <c r="I71" s="50">
        <v>147798.21</v>
      </c>
      <c r="J71" s="50">
        <v>0</v>
      </c>
      <c r="K71" s="51">
        <v>-100</v>
      </c>
      <c r="L71" s="135"/>
      <c r="O71" s="220"/>
      <c r="P71" s="223">
        <f t="shared" si="6"/>
        <v>-777600</v>
      </c>
      <c r="Q71" s="223">
        <f t="shared" si="7"/>
        <v>-147798.21</v>
      </c>
      <c r="R71" s="224">
        <f t="shared" si="8"/>
        <v>0</v>
      </c>
    </row>
    <row r="72" spans="2:18" ht="12.5">
      <c r="B72" s="371"/>
      <c r="C72" s="76" t="s">
        <v>96</v>
      </c>
      <c r="D72" s="49">
        <v>103976</v>
      </c>
      <c r="E72" s="50">
        <v>0</v>
      </c>
      <c r="F72" s="50">
        <v>57323.0769</v>
      </c>
      <c r="G72" s="51" t="s">
        <v>148</v>
      </c>
      <c r="H72" s="50">
        <v>75689.759999999995</v>
      </c>
      <c r="I72" s="50">
        <v>0</v>
      </c>
      <c r="J72" s="50">
        <v>58523.86</v>
      </c>
      <c r="K72" s="51" t="s">
        <v>148</v>
      </c>
      <c r="L72" s="135"/>
      <c r="O72" s="220"/>
      <c r="P72" s="223">
        <f t="shared" si="6"/>
        <v>57323.0769</v>
      </c>
      <c r="Q72" s="223">
        <f t="shared" si="7"/>
        <v>58523.86</v>
      </c>
      <c r="R72" s="224">
        <f t="shared" si="8"/>
        <v>1.0209476386289376</v>
      </c>
    </row>
    <row r="73" spans="2:18" ht="12.75" customHeight="1">
      <c r="B73" s="371"/>
      <c r="C73" s="76" t="s">
        <v>127</v>
      </c>
      <c r="D73" s="49">
        <v>704</v>
      </c>
      <c r="E73" s="50">
        <v>0</v>
      </c>
      <c r="F73" s="50">
        <v>0</v>
      </c>
      <c r="G73" s="51" t="s">
        <v>148</v>
      </c>
      <c r="H73" s="50">
        <v>52908.14</v>
      </c>
      <c r="I73" s="50">
        <v>0</v>
      </c>
      <c r="J73" s="50">
        <v>0</v>
      </c>
      <c r="K73" s="51" t="s">
        <v>148</v>
      </c>
      <c r="L73" s="135"/>
      <c r="O73" s="220"/>
      <c r="P73" s="223">
        <f t="shared" ref="P73:P94" si="9">+F73-E73</f>
        <v>0</v>
      </c>
      <c r="Q73" s="223">
        <f t="shared" ref="Q73:Q94" si="10">+J73-I73</f>
        <v>0</v>
      </c>
      <c r="R73" s="224">
        <f t="shared" ref="R73:R94" si="11">+IF(F73=0,0,J73/F73)</f>
        <v>0</v>
      </c>
    </row>
    <row r="74" spans="2:18" ht="12.75" customHeight="1">
      <c r="B74" s="371"/>
      <c r="C74" s="76" t="s">
        <v>77</v>
      </c>
      <c r="D74" s="49">
        <v>10598.434600000001</v>
      </c>
      <c r="E74" s="50">
        <v>6485.9345999999996</v>
      </c>
      <c r="F74" s="50">
        <v>11123.69</v>
      </c>
      <c r="G74" s="51">
        <v>71.504812891576194</v>
      </c>
      <c r="H74" s="50">
        <v>9606.6</v>
      </c>
      <c r="I74" s="50">
        <v>2147.17</v>
      </c>
      <c r="J74" s="50">
        <v>1352.95</v>
      </c>
      <c r="K74" s="51">
        <v>-36.989153164397791</v>
      </c>
      <c r="L74" s="135"/>
      <c r="O74" s="220"/>
      <c r="P74" s="223">
        <f t="shared" si="9"/>
        <v>4637.7554000000009</v>
      </c>
      <c r="Q74" s="223">
        <f t="shared" si="10"/>
        <v>-794.22</v>
      </c>
      <c r="R74" s="224">
        <f t="shared" si="11"/>
        <v>0.12162780516177635</v>
      </c>
    </row>
    <row r="75" spans="2:18" ht="12.75" customHeight="1">
      <c r="B75" s="371"/>
      <c r="C75" s="76" t="s">
        <v>76</v>
      </c>
      <c r="D75" s="49">
        <v>2880</v>
      </c>
      <c r="E75" s="50">
        <v>0</v>
      </c>
      <c r="F75" s="50">
        <v>0</v>
      </c>
      <c r="G75" s="51" t="s">
        <v>148</v>
      </c>
      <c r="H75" s="50">
        <v>5350</v>
      </c>
      <c r="I75" s="50">
        <v>0</v>
      </c>
      <c r="J75" s="50">
        <v>0</v>
      </c>
      <c r="K75" s="51" t="s">
        <v>148</v>
      </c>
      <c r="L75" s="135"/>
      <c r="O75" s="220"/>
      <c r="P75" s="223">
        <f t="shared" si="9"/>
        <v>0</v>
      </c>
      <c r="Q75" s="223">
        <f t="shared" si="10"/>
        <v>0</v>
      </c>
      <c r="R75" s="224">
        <f t="shared" si="11"/>
        <v>0</v>
      </c>
    </row>
    <row r="76" spans="2:18" ht="15" customHeight="1">
      <c r="B76" s="371"/>
      <c r="C76" s="76" t="s">
        <v>98</v>
      </c>
      <c r="D76" s="49">
        <v>297.41820000000001</v>
      </c>
      <c r="E76" s="50">
        <v>0</v>
      </c>
      <c r="F76" s="50">
        <v>0</v>
      </c>
      <c r="G76" s="51" t="s">
        <v>148</v>
      </c>
      <c r="H76" s="50">
        <v>465.57</v>
      </c>
      <c r="I76" s="50">
        <v>0</v>
      </c>
      <c r="J76" s="50">
        <v>0</v>
      </c>
      <c r="K76" s="51" t="s">
        <v>148</v>
      </c>
      <c r="L76" s="135"/>
      <c r="O76" s="220"/>
      <c r="P76" s="223">
        <f t="shared" si="9"/>
        <v>0</v>
      </c>
      <c r="Q76" s="223">
        <f t="shared" si="10"/>
        <v>0</v>
      </c>
      <c r="R76" s="224">
        <f t="shared" si="11"/>
        <v>0</v>
      </c>
    </row>
    <row r="77" spans="2:18">
      <c r="B77" s="154" t="s">
        <v>118</v>
      </c>
      <c r="C77" s="155"/>
      <c r="D77" s="69">
        <v>2818807.0528000002</v>
      </c>
      <c r="E77" s="70">
        <v>784085.93460000004</v>
      </c>
      <c r="F77" s="70">
        <v>68446.766900000002</v>
      </c>
      <c r="G77" s="71">
        <v>-91.270501882562399</v>
      </c>
      <c r="H77" s="70">
        <v>670580.12</v>
      </c>
      <c r="I77" s="70">
        <v>149945.38</v>
      </c>
      <c r="J77" s="70">
        <v>59876.81</v>
      </c>
      <c r="K77" s="71">
        <v>-60.067585943628274</v>
      </c>
      <c r="L77" s="136"/>
      <c r="O77" s="307">
        <f>+J77/$J$94</f>
        <v>1.1033079499695776E-3</v>
      </c>
      <c r="P77" s="223">
        <f t="shared" si="9"/>
        <v>-715639.16769999999</v>
      </c>
      <c r="Q77" s="223">
        <f t="shared" si="10"/>
        <v>-90068.57</v>
      </c>
      <c r="R77" s="224">
        <f t="shared" si="11"/>
        <v>0.87479383923976106</v>
      </c>
    </row>
    <row r="78" spans="2:18" ht="12.5">
      <c r="B78" s="374" t="s">
        <v>125</v>
      </c>
      <c r="C78" s="75" t="s">
        <v>96</v>
      </c>
      <c r="D78" s="45">
        <v>166088</v>
      </c>
      <c r="E78" s="46">
        <v>142438</v>
      </c>
      <c r="F78" s="46">
        <v>210951.75</v>
      </c>
      <c r="G78" s="47">
        <v>48.10075260815232</v>
      </c>
      <c r="H78" s="46">
        <v>123699.09</v>
      </c>
      <c r="I78" s="46">
        <v>105964.79</v>
      </c>
      <c r="J78" s="46">
        <v>157710.82</v>
      </c>
      <c r="K78" s="47">
        <v>48.833230358876769</v>
      </c>
      <c r="L78" s="135"/>
      <c r="O78" s="220"/>
      <c r="P78" s="223">
        <f t="shared" si="9"/>
        <v>68513.75</v>
      </c>
      <c r="Q78" s="223">
        <f t="shared" si="10"/>
        <v>51746.030000000013</v>
      </c>
      <c r="R78" s="224">
        <f t="shared" si="11"/>
        <v>0.74761560404215655</v>
      </c>
    </row>
    <row r="79" spans="2:18" ht="13">
      <c r="B79" s="374"/>
      <c r="C79" s="76" t="s">
        <v>127</v>
      </c>
      <c r="D79" s="49">
        <v>6853.01</v>
      </c>
      <c r="E79" s="50">
        <v>2335.91</v>
      </c>
      <c r="F79" s="50">
        <v>312.06</v>
      </c>
      <c r="G79" s="51">
        <v>-86.640752426249307</v>
      </c>
      <c r="H79" s="50">
        <v>53289.97</v>
      </c>
      <c r="I79" s="50">
        <v>23986.93</v>
      </c>
      <c r="J79" s="50">
        <v>21065.7</v>
      </c>
      <c r="K79" s="51">
        <v>-12.178423833312557</v>
      </c>
      <c r="L79" s="136"/>
      <c r="O79" s="220"/>
      <c r="P79" s="223">
        <f t="shared" si="9"/>
        <v>-2023.85</v>
      </c>
      <c r="Q79" s="223">
        <f t="shared" si="10"/>
        <v>-2921.2299999999996</v>
      </c>
      <c r="R79" s="224">
        <f t="shared" si="11"/>
        <v>67.505287444722171</v>
      </c>
    </row>
    <row r="80" spans="2:18" ht="13">
      <c r="B80" s="374"/>
      <c r="C80" s="76" t="s">
        <v>77</v>
      </c>
      <c r="D80" s="49">
        <v>42294.58</v>
      </c>
      <c r="E80" s="50">
        <v>28945.42</v>
      </c>
      <c r="F80" s="50">
        <v>34606.6538</v>
      </c>
      <c r="G80" s="51">
        <v>19.558305942701825</v>
      </c>
      <c r="H80" s="50">
        <v>36314.46</v>
      </c>
      <c r="I80" s="50">
        <v>28645.759999999998</v>
      </c>
      <c r="J80" s="50">
        <v>66924.94</v>
      </c>
      <c r="K80" s="51">
        <v>133.62947954601313</v>
      </c>
      <c r="L80" s="136"/>
      <c r="O80" s="220"/>
      <c r="P80" s="223">
        <f t="shared" si="9"/>
        <v>5661.2338000000018</v>
      </c>
      <c r="Q80" s="223">
        <f t="shared" si="10"/>
        <v>38279.180000000008</v>
      </c>
      <c r="R80" s="224">
        <f t="shared" si="11"/>
        <v>1.9338749243649787</v>
      </c>
    </row>
    <row r="81" spans="2:18" ht="12.5">
      <c r="B81" s="374"/>
      <c r="C81" s="76" t="s">
        <v>119</v>
      </c>
      <c r="D81" s="49">
        <v>21212</v>
      </c>
      <c r="E81" s="50">
        <v>21212</v>
      </c>
      <c r="F81" s="50">
        <v>0</v>
      </c>
      <c r="G81" s="51">
        <v>-100</v>
      </c>
      <c r="H81" s="50">
        <v>16478.150000000001</v>
      </c>
      <c r="I81" s="50">
        <v>16478.150000000001</v>
      </c>
      <c r="J81" s="50">
        <v>0</v>
      </c>
      <c r="K81" s="51">
        <v>-100</v>
      </c>
      <c r="L81" s="137"/>
      <c r="O81" s="220"/>
      <c r="P81" s="223">
        <f t="shared" si="9"/>
        <v>-21212</v>
      </c>
      <c r="Q81" s="223">
        <f t="shared" si="10"/>
        <v>-16478.150000000001</v>
      </c>
      <c r="R81" s="224">
        <f t="shared" si="11"/>
        <v>0</v>
      </c>
    </row>
    <row r="82" spans="2:18" ht="12.75" customHeight="1">
      <c r="B82" s="154" t="s">
        <v>126</v>
      </c>
      <c r="C82" s="155"/>
      <c r="D82" s="69">
        <v>236447.59000000003</v>
      </c>
      <c r="E82" s="70">
        <v>194931.33</v>
      </c>
      <c r="F82" s="70">
        <v>245870.4638</v>
      </c>
      <c r="G82" s="71">
        <v>26.131835144201808</v>
      </c>
      <c r="H82" s="70">
        <v>229781.66999999998</v>
      </c>
      <c r="I82" s="70">
        <v>175075.62999999998</v>
      </c>
      <c r="J82" s="70">
        <v>245701.46000000002</v>
      </c>
      <c r="K82" s="71">
        <v>40.340183268225303</v>
      </c>
      <c r="O82" s="307">
        <f>+J82/$J$94</f>
        <v>4.527368344057277E-3</v>
      </c>
      <c r="P82" s="223">
        <f t="shared" si="9"/>
        <v>50939.133800000011</v>
      </c>
      <c r="Q82" s="223">
        <f t="shared" si="10"/>
        <v>70625.830000000045</v>
      </c>
      <c r="R82" s="224">
        <f t="shared" si="11"/>
        <v>0.99931263073494891</v>
      </c>
    </row>
    <row r="83" spans="2:18" ht="12.5">
      <c r="B83" s="370" t="s">
        <v>85</v>
      </c>
      <c r="C83" s="76" t="s">
        <v>127</v>
      </c>
      <c r="D83" s="49">
        <v>17045.3933</v>
      </c>
      <c r="E83" s="50">
        <v>2061.5329000000002</v>
      </c>
      <c r="F83" s="50">
        <v>13608</v>
      </c>
      <c r="G83" s="51">
        <v>560.09133300758856</v>
      </c>
      <c r="H83" s="50">
        <v>34035.93</v>
      </c>
      <c r="I83" s="50">
        <v>7442.18</v>
      </c>
      <c r="J83" s="50">
        <v>22676</v>
      </c>
      <c r="K83" s="51">
        <v>204.69566712979258</v>
      </c>
      <c r="O83" s="220"/>
      <c r="P83" s="223">
        <f t="shared" si="9"/>
        <v>11546.4671</v>
      </c>
      <c r="Q83" s="223">
        <f t="shared" si="10"/>
        <v>15233.82</v>
      </c>
      <c r="R83" s="224">
        <f t="shared" si="11"/>
        <v>1.6663727219282776</v>
      </c>
    </row>
    <row r="84" spans="2:18" ht="12.75" customHeight="1">
      <c r="B84" s="371"/>
      <c r="C84" s="76" t="s">
        <v>129</v>
      </c>
      <c r="D84" s="49">
        <v>20000</v>
      </c>
      <c r="E84" s="50">
        <v>20000</v>
      </c>
      <c r="F84" s="50">
        <v>0</v>
      </c>
      <c r="G84" s="51">
        <v>-100</v>
      </c>
      <c r="H84" s="50">
        <v>14500</v>
      </c>
      <c r="I84" s="50">
        <v>14500</v>
      </c>
      <c r="J84" s="50">
        <v>0</v>
      </c>
      <c r="K84" s="51">
        <v>-100</v>
      </c>
      <c r="O84" s="220"/>
      <c r="P84" s="223">
        <f t="shared" si="9"/>
        <v>-20000</v>
      </c>
      <c r="Q84" s="223">
        <f t="shared" si="10"/>
        <v>-14500</v>
      </c>
      <c r="R84" s="224">
        <f t="shared" si="11"/>
        <v>0</v>
      </c>
    </row>
    <row r="85" spans="2:18" ht="12.5">
      <c r="B85" s="371"/>
      <c r="C85" s="76" t="s">
        <v>100</v>
      </c>
      <c r="D85" s="49">
        <v>541.79999999999995</v>
      </c>
      <c r="E85" s="50">
        <v>541.79999999999995</v>
      </c>
      <c r="F85" s="50">
        <v>0</v>
      </c>
      <c r="G85" s="51">
        <v>-100</v>
      </c>
      <c r="H85" s="50">
        <v>1443.24</v>
      </c>
      <c r="I85" s="50">
        <v>1443.24</v>
      </c>
      <c r="J85" s="50">
        <v>0</v>
      </c>
      <c r="K85" s="51">
        <v>-100</v>
      </c>
      <c r="O85" s="220"/>
      <c r="P85" s="223">
        <f t="shared" si="9"/>
        <v>-541.79999999999995</v>
      </c>
      <c r="Q85" s="223">
        <f t="shared" si="10"/>
        <v>-1443.24</v>
      </c>
      <c r="R85" s="224">
        <f t="shared" si="11"/>
        <v>0</v>
      </c>
    </row>
    <row r="86" spans="2:18" ht="12.5">
      <c r="B86" s="371"/>
      <c r="C86" s="76" t="s">
        <v>98</v>
      </c>
      <c r="D86" s="49">
        <v>152.6277</v>
      </c>
      <c r="E86" s="50">
        <v>62.627699999999997</v>
      </c>
      <c r="F86" s="50">
        <v>21</v>
      </c>
      <c r="G86" s="51">
        <v>-66.468511537227144</v>
      </c>
      <c r="H86" s="50">
        <v>212.45</v>
      </c>
      <c r="I86" s="50">
        <v>117.07</v>
      </c>
      <c r="J86" s="50">
        <v>34.5</v>
      </c>
      <c r="K86" s="51">
        <v>-70.530451866404718</v>
      </c>
      <c r="O86" s="220"/>
      <c r="P86" s="223">
        <f t="shared" si="9"/>
        <v>-41.627699999999997</v>
      </c>
      <c r="Q86" s="223">
        <f t="shared" si="10"/>
        <v>-82.57</v>
      </c>
      <c r="R86" s="224">
        <f t="shared" si="11"/>
        <v>1.6428571428571428</v>
      </c>
    </row>
    <row r="87" spans="2:18" ht="12.5">
      <c r="B87" s="371"/>
      <c r="C87" s="76" t="s">
        <v>101</v>
      </c>
      <c r="D87" s="49">
        <v>6.3</v>
      </c>
      <c r="E87" s="50">
        <v>0</v>
      </c>
      <c r="F87" s="50">
        <v>0</v>
      </c>
      <c r="G87" s="51" t="s">
        <v>148</v>
      </c>
      <c r="H87" s="50">
        <v>117.95</v>
      </c>
      <c r="I87" s="50">
        <v>0</v>
      </c>
      <c r="J87" s="50">
        <v>0</v>
      </c>
      <c r="K87" s="51" t="s">
        <v>148</v>
      </c>
      <c r="O87" s="220"/>
      <c r="P87" s="223">
        <f t="shared" si="9"/>
        <v>0</v>
      </c>
      <c r="Q87" s="223">
        <f t="shared" si="10"/>
        <v>0</v>
      </c>
      <c r="R87" s="224">
        <f t="shared" si="11"/>
        <v>0</v>
      </c>
    </row>
    <row r="88" spans="2:18" ht="12.5">
      <c r="B88" s="371"/>
      <c r="C88" s="76" t="s">
        <v>84</v>
      </c>
      <c r="D88" s="49">
        <v>30</v>
      </c>
      <c r="E88" s="50">
        <v>30</v>
      </c>
      <c r="F88" s="50">
        <v>0</v>
      </c>
      <c r="G88" s="51">
        <v>-100</v>
      </c>
      <c r="H88" s="50">
        <v>113.08</v>
      </c>
      <c r="I88" s="50">
        <v>113.08</v>
      </c>
      <c r="J88" s="50">
        <v>0</v>
      </c>
      <c r="K88" s="51">
        <v>-100</v>
      </c>
      <c r="O88" s="220"/>
      <c r="P88" s="223">
        <f t="shared" si="9"/>
        <v>-30</v>
      </c>
      <c r="Q88" s="223">
        <f t="shared" si="10"/>
        <v>-113.08</v>
      </c>
      <c r="R88" s="224">
        <f t="shared" si="11"/>
        <v>0</v>
      </c>
    </row>
    <row r="89" spans="2:18" ht="12.5">
      <c r="B89" s="371"/>
      <c r="C89" s="76" t="s">
        <v>95</v>
      </c>
      <c r="D89" s="49">
        <v>0</v>
      </c>
      <c r="E89" s="50">
        <v>0</v>
      </c>
      <c r="F89" s="50">
        <v>1.38</v>
      </c>
      <c r="G89" s="51" t="s">
        <v>148</v>
      </c>
      <c r="H89" s="50">
        <v>0</v>
      </c>
      <c r="I89" s="50">
        <v>0</v>
      </c>
      <c r="J89" s="50">
        <v>167.27</v>
      </c>
      <c r="K89" s="51" t="s">
        <v>148</v>
      </c>
      <c r="O89" s="220"/>
      <c r="P89" s="223">
        <f t="shared" si="9"/>
        <v>1.38</v>
      </c>
      <c r="Q89" s="223">
        <f t="shared" si="10"/>
        <v>167.27</v>
      </c>
      <c r="R89" s="224">
        <f t="shared" si="11"/>
        <v>121.21014492753625</v>
      </c>
    </row>
    <row r="90" spans="2:18" ht="12.5">
      <c r="B90" s="372"/>
      <c r="C90" s="76" t="s">
        <v>77</v>
      </c>
      <c r="D90" s="49">
        <v>0</v>
      </c>
      <c r="E90" s="50">
        <v>0</v>
      </c>
      <c r="F90" s="50">
        <v>964.63080000000002</v>
      </c>
      <c r="G90" s="51" t="s">
        <v>148</v>
      </c>
      <c r="H90" s="50">
        <v>0</v>
      </c>
      <c r="I90" s="50">
        <v>0</v>
      </c>
      <c r="J90" s="50">
        <v>216.91</v>
      </c>
      <c r="K90" s="51" t="s">
        <v>148</v>
      </c>
      <c r="O90" s="220"/>
      <c r="P90" s="223"/>
      <c r="Q90" s="223"/>
      <c r="R90" s="224"/>
    </row>
    <row r="91" spans="2:18">
      <c r="B91" s="154" t="s">
        <v>117</v>
      </c>
      <c r="C91" s="155"/>
      <c r="D91" s="69">
        <v>37776.120999999999</v>
      </c>
      <c r="E91" s="70">
        <v>22695.960599999999</v>
      </c>
      <c r="F91" s="70">
        <v>14595.0108</v>
      </c>
      <c r="G91" s="71">
        <v>-35.69335505455539</v>
      </c>
      <c r="H91" s="70">
        <v>50422.65</v>
      </c>
      <c r="I91" s="70">
        <v>23615.57</v>
      </c>
      <c r="J91" s="70">
        <v>23094.68</v>
      </c>
      <c r="K91" s="71">
        <v>-2.2057058118859718</v>
      </c>
      <c r="O91" s="307">
        <f>+J91/$J$94</f>
        <v>4.2554945806236847E-4</v>
      </c>
      <c r="P91" s="223">
        <f t="shared" si="9"/>
        <v>-8100.9497999999985</v>
      </c>
      <c r="Q91" s="223">
        <f t="shared" si="10"/>
        <v>-520.88999999999942</v>
      </c>
      <c r="R91" s="224">
        <f t="shared" si="11"/>
        <v>1.5823681336364617</v>
      </c>
    </row>
    <row r="92" spans="2:18" ht="25.5">
      <c r="B92" s="272" t="s">
        <v>200</v>
      </c>
      <c r="C92" s="210" t="s">
        <v>95</v>
      </c>
      <c r="D92" s="211">
        <v>0.8</v>
      </c>
      <c r="E92" s="211">
        <v>0.8</v>
      </c>
      <c r="F92" s="211">
        <v>1.339</v>
      </c>
      <c r="G92" s="212">
        <v>67.374999999999986</v>
      </c>
      <c r="H92" s="211">
        <v>101.4</v>
      </c>
      <c r="I92" s="211">
        <v>101.4</v>
      </c>
      <c r="J92" s="211">
        <v>203.57</v>
      </c>
      <c r="K92" s="212">
        <v>100.75936883629191</v>
      </c>
      <c r="O92" s="220"/>
      <c r="P92" s="223">
        <f t="shared" si="9"/>
        <v>0.53899999999999992</v>
      </c>
      <c r="Q92" s="223">
        <f t="shared" si="10"/>
        <v>102.16999999999999</v>
      </c>
      <c r="R92" s="224">
        <f t="shared" si="11"/>
        <v>152.03136669156086</v>
      </c>
    </row>
    <row r="93" spans="2:18">
      <c r="B93" s="154" t="s">
        <v>201</v>
      </c>
      <c r="C93" s="155"/>
      <c r="D93" s="69">
        <v>0.8</v>
      </c>
      <c r="E93" s="70">
        <v>0.8</v>
      </c>
      <c r="F93" s="70">
        <v>1.339</v>
      </c>
      <c r="G93" s="71">
        <v>67.374999999999986</v>
      </c>
      <c r="H93" s="70">
        <v>101.4</v>
      </c>
      <c r="I93" s="70">
        <v>101.4</v>
      </c>
      <c r="J93" s="70">
        <v>203.57</v>
      </c>
      <c r="K93" s="71">
        <v>100.75936883629191</v>
      </c>
      <c r="O93" s="307">
        <f>+J93/$J$94</f>
        <v>3.7510415029676252E-6</v>
      </c>
      <c r="P93" s="223">
        <f t="shared" si="9"/>
        <v>0.53899999999999992</v>
      </c>
      <c r="Q93" s="223">
        <f t="shared" si="10"/>
        <v>102.16999999999999</v>
      </c>
      <c r="R93" s="224">
        <f t="shared" si="11"/>
        <v>152.03136669156086</v>
      </c>
    </row>
    <row r="94" spans="2:18" ht="13">
      <c r="B94" s="154" t="s">
        <v>93</v>
      </c>
      <c r="C94" s="155"/>
      <c r="D94" s="69">
        <v>96182188.792999983</v>
      </c>
      <c r="E94" s="70">
        <v>48759407.865899995</v>
      </c>
      <c r="F94" s="70">
        <v>59266737.367900021</v>
      </c>
      <c r="G94" s="71">
        <v>21.549337782972454</v>
      </c>
      <c r="H94" s="70">
        <v>83449177.909999996</v>
      </c>
      <c r="I94" s="70">
        <v>43402287.579999991</v>
      </c>
      <c r="J94" s="70">
        <v>54270260.630000018</v>
      </c>
      <c r="K94" s="71">
        <v>25.040092713933461</v>
      </c>
      <c r="O94" s="220"/>
      <c r="P94" s="223">
        <f t="shared" si="9"/>
        <v>10507329.502000026</v>
      </c>
      <c r="Q94" s="223">
        <f t="shared" si="10"/>
        <v>10867973.050000027</v>
      </c>
      <c r="R94" s="224">
        <f t="shared" si="11"/>
        <v>0.91569509374399627</v>
      </c>
    </row>
    <row r="95" spans="2:18" ht="13">
      <c r="B95" s="137" t="s">
        <v>154</v>
      </c>
      <c r="C95" s="137"/>
      <c r="D95" s="137"/>
      <c r="E95" s="137"/>
      <c r="F95" s="137"/>
      <c r="G95" s="137"/>
      <c r="H95" s="137"/>
      <c r="I95" s="137"/>
      <c r="J95" s="137"/>
      <c r="K95" s="137"/>
      <c r="O95" s="220"/>
      <c r="P95" s="223"/>
      <c r="Q95" s="223"/>
      <c r="R95" s="224"/>
    </row>
    <row r="96" spans="2:18" ht="12.5">
      <c r="O96" s="220"/>
      <c r="P96" s="220"/>
    </row>
    <row r="97" spans="15:16" ht="12.5">
      <c r="O97" s="220"/>
      <c r="P97" s="220"/>
    </row>
    <row r="98" spans="15:16" ht="12.5">
      <c r="O98" s="220"/>
      <c r="P98" s="220"/>
    </row>
    <row r="99" spans="15:16" ht="12.5">
      <c r="O99" s="220"/>
      <c r="P99" s="220"/>
    </row>
    <row r="100" spans="15:16" ht="12.5">
      <c r="O100" s="220"/>
      <c r="P100" s="220"/>
    </row>
    <row r="101" spans="15:16" ht="12.5">
      <c r="O101" s="220"/>
      <c r="P101" s="220"/>
    </row>
    <row r="102" spans="15:16" ht="12.5">
      <c r="O102" s="220"/>
      <c r="P102" s="220"/>
    </row>
    <row r="103" spans="15:16" ht="12.5">
      <c r="O103" s="220"/>
      <c r="P103" s="220"/>
    </row>
    <row r="104" spans="15:16" ht="12.5">
      <c r="O104" s="220"/>
      <c r="P104" s="220"/>
    </row>
    <row r="105" spans="15:16" ht="12.5">
      <c r="O105" s="220"/>
      <c r="P105" s="220"/>
    </row>
    <row r="106" spans="15:16" ht="12.5">
      <c r="O106" s="220"/>
      <c r="P106" s="220"/>
    </row>
    <row r="107" spans="15:16" ht="12.5">
      <c r="O107" s="220"/>
      <c r="P107" s="220"/>
    </row>
    <row r="108" spans="15:16" ht="12.5">
      <c r="O108" s="220"/>
      <c r="P108" s="220"/>
    </row>
    <row r="109" spans="15:16" ht="12.5">
      <c r="O109" s="220"/>
      <c r="P109" s="220"/>
    </row>
    <row r="110" spans="15:16" ht="12.5">
      <c r="O110" s="220"/>
      <c r="P110" s="220"/>
    </row>
    <row r="111" spans="15:16" ht="12.5">
      <c r="O111" s="220"/>
      <c r="P111" s="220"/>
    </row>
    <row r="112" spans="15:16" ht="12.5">
      <c r="O112" s="220"/>
      <c r="P112" s="220"/>
    </row>
    <row r="113" spans="15:16" ht="12.5">
      <c r="O113" s="220"/>
      <c r="P113" s="220"/>
    </row>
    <row r="114" spans="15:16" ht="12.5">
      <c r="O114" s="220"/>
      <c r="P114" s="220"/>
    </row>
    <row r="115" spans="15:16" ht="12.5">
      <c r="O115" s="220"/>
      <c r="P115" s="220"/>
    </row>
    <row r="116" spans="15:16" ht="12.5">
      <c r="O116" s="220"/>
      <c r="P116" s="220"/>
    </row>
    <row r="117" spans="15:16" ht="12.5">
      <c r="O117" s="220"/>
      <c r="P117" s="220"/>
    </row>
    <row r="118" spans="15:16" ht="12.5">
      <c r="O118" s="220"/>
      <c r="P118" s="220"/>
    </row>
    <row r="119" spans="15:16" ht="12.5">
      <c r="O119" s="220"/>
      <c r="P119" s="220"/>
    </row>
  </sheetData>
  <mergeCells count="12">
    <mergeCell ref="B6:B20"/>
    <mergeCell ref="B2:K2"/>
    <mergeCell ref="D4:G4"/>
    <mergeCell ref="H4:K4"/>
    <mergeCell ref="B4:B5"/>
    <mergeCell ref="C4:C5"/>
    <mergeCell ref="B83:B90"/>
    <mergeCell ref="B71:B76"/>
    <mergeCell ref="B22:B32"/>
    <mergeCell ref="B78:B81"/>
    <mergeCell ref="B55:B69"/>
    <mergeCell ref="B34:B53"/>
  </mergeCells>
  <hyperlinks>
    <hyperlink ref="M2" location="Índice!A1" display="Volver al índice"/>
  </hyperlinks>
  <printOptions horizontalCentered="1" verticalCentered="1"/>
  <pageMargins left="0.70866141732283472" right="0.70866141732283472" top="1.3130314960629921" bottom="0.74803149606299213" header="0.31496062992125984" footer="0.31496062992125984"/>
  <pageSetup scale="50" orientation="portrait" r:id="rId1"/>
  <headerFooter differentFirst="1">
    <oddFooter>&amp;C&amp;P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B1:H29"/>
  <sheetViews>
    <sheetView zoomScale="80" zoomScaleNormal="80" zoomScalePageLayoutView="90" workbookViewId="0"/>
  </sheetViews>
  <sheetFormatPr baseColWidth="10" defaultColWidth="10.81640625" defaultRowHeight="14.5"/>
  <cols>
    <col min="1" max="9" width="10.54296875" style="125" customWidth="1"/>
    <col min="10" max="22" width="10.81640625" style="125"/>
    <col min="23" max="23" width="10.81640625" style="125" customWidth="1"/>
    <col min="24" max="16384" width="10.81640625" style="125"/>
  </cols>
  <sheetData>
    <row r="1" spans="2:8">
      <c r="B1" s="124"/>
      <c r="C1" s="124"/>
    </row>
    <row r="5" spans="2:8" ht="15.5">
      <c r="B5" s="85"/>
      <c r="C5" s="85"/>
      <c r="D5" s="86"/>
      <c r="E5" s="262" t="s">
        <v>111</v>
      </c>
      <c r="F5" s="86"/>
      <c r="G5" s="85"/>
      <c r="H5" s="85"/>
    </row>
    <row r="6" spans="2:8" ht="15" customHeight="1">
      <c r="B6" s="85"/>
      <c r="C6" s="85"/>
      <c r="E6" s="162" t="str">
        <f>+Portada!E42</f>
        <v>Agosto 2016</v>
      </c>
      <c r="F6" s="161"/>
      <c r="G6" s="85"/>
      <c r="H6" s="85"/>
    </row>
    <row r="7" spans="2:8">
      <c r="B7" s="85"/>
      <c r="C7" s="85"/>
      <c r="D7" s="86"/>
      <c r="E7" s="127" t="s">
        <v>250</v>
      </c>
      <c r="F7" s="86"/>
      <c r="G7" s="85"/>
      <c r="H7" s="85"/>
    </row>
    <row r="8" spans="2:8">
      <c r="B8" s="85"/>
      <c r="D8" s="128"/>
      <c r="F8" s="128"/>
      <c r="G8" s="128"/>
      <c r="H8" s="85"/>
    </row>
    <row r="9" spans="2:8">
      <c r="B9" s="85"/>
      <c r="C9" s="85"/>
      <c r="D9" s="85"/>
      <c r="E9" s="85"/>
      <c r="F9" s="85"/>
      <c r="G9" s="85"/>
      <c r="H9" s="85"/>
    </row>
    <row r="10" spans="2:8">
      <c r="B10" s="85"/>
      <c r="C10" s="85"/>
      <c r="D10" s="86"/>
      <c r="E10" s="119" t="s">
        <v>146</v>
      </c>
      <c r="F10" s="86"/>
      <c r="G10" s="85"/>
      <c r="H10" s="85"/>
    </row>
    <row r="11" spans="2:8">
      <c r="B11" s="85"/>
      <c r="C11" s="85"/>
      <c r="D11" s="85"/>
      <c r="E11" s="85"/>
      <c r="F11" s="85"/>
      <c r="G11" s="85"/>
      <c r="H11" s="85"/>
    </row>
    <row r="12" spans="2:8">
      <c r="B12" s="85"/>
      <c r="C12" s="85"/>
      <c r="D12" s="85"/>
      <c r="E12" s="85"/>
      <c r="F12" s="85"/>
      <c r="G12" s="85"/>
      <c r="H12" s="85"/>
    </row>
    <row r="13" spans="2:8">
      <c r="B13" s="85"/>
      <c r="C13" s="85"/>
      <c r="D13" s="85"/>
      <c r="E13" s="85"/>
      <c r="F13" s="85"/>
      <c r="G13" s="85"/>
      <c r="H13" s="85"/>
    </row>
    <row r="14" spans="2:8">
      <c r="B14" s="85"/>
      <c r="C14" s="85"/>
      <c r="D14" s="85"/>
      <c r="E14" s="85"/>
      <c r="F14" s="85"/>
      <c r="G14" s="85"/>
      <c r="H14" s="85"/>
    </row>
    <row r="15" spans="2:8">
      <c r="B15" s="85"/>
      <c r="C15" s="85"/>
      <c r="D15" s="85"/>
      <c r="E15" s="85"/>
      <c r="F15" s="85"/>
      <c r="G15" s="85"/>
      <c r="H15" s="85"/>
    </row>
    <row r="16" spans="2:8">
      <c r="B16" s="86"/>
      <c r="D16" s="129"/>
      <c r="E16" s="127" t="s">
        <v>120</v>
      </c>
      <c r="F16" s="129"/>
      <c r="G16" s="129"/>
      <c r="H16" s="86"/>
    </row>
    <row r="17" spans="2:8">
      <c r="B17" s="85"/>
      <c r="D17" s="129"/>
      <c r="E17" s="127" t="s">
        <v>0</v>
      </c>
      <c r="F17" s="129"/>
      <c r="G17" s="129"/>
      <c r="H17" s="85"/>
    </row>
    <row r="18" spans="2:8">
      <c r="B18" s="86"/>
      <c r="D18" s="130"/>
      <c r="E18" s="131" t="s">
        <v>1</v>
      </c>
      <c r="F18" s="130"/>
      <c r="G18" s="130"/>
      <c r="H18" s="86"/>
    </row>
    <row r="19" spans="2:8">
      <c r="B19" s="86"/>
      <c r="C19" s="86"/>
      <c r="D19" s="86"/>
      <c r="E19" s="86"/>
      <c r="F19" s="86"/>
      <c r="G19" s="86"/>
      <c r="H19" s="86"/>
    </row>
    <row r="20" spans="2:8">
      <c r="B20" s="86"/>
      <c r="E20" s="151" t="s">
        <v>163</v>
      </c>
      <c r="F20" s="151"/>
      <c r="G20" s="151"/>
      <c r="H20" s="126"/>
    </row>
    <row r="21" spans="2:8">
      <c r="B21" s="86"/>
      <c r="E21" s="151" t="s">
        <v>145</v>
      </c>
      <c r="F21" s="151"/>
      <c r="G21" s="151"/>
      <c r="H21" s="126"/>
    </row>
    <row r="22" spans="2:8">
      <c r="B22" s="86"/>
      <c r="C22" s="86"/>
      <c r="D22" s="86"/>
      <c r="E22" s="86"/>
      <c r="F22" s="86"/>
      <c r="G22" s="86"/>
      <c r="H22" s="86"/>
    </row>
    <row r="23" spans="2:8">
      <c r="B23" s="86"/>
      <c r="C23" s="86"/>
      <c r="D23" s="85"/>
      <c r="E23" s="85"/>
      <c r="F23" s="85"/>
      <c r="G23" s="86"/>
      <c r="H23" s="86"/>
    </row>
    <row r="24" spans="2:8">
      <c r="B24" s="86"/>
      <c r="C24" s="86"/>
      <c r="D24" s="85"/>
      <c r="E24" s="85"/>
      <c r="F24" s="85"/>
      <c r="G24" s="86"/>
      <c r="H24" s="86"/>
    </row>
    <row r="25" spans="2:8">
      <c r="B25" s="86"/>
      <c r="C25" s="86"/>
      <c r="D25" s="86"/>
      <c r="E25" s="86"/>
      <c r="F25" s="86"/>
      <c r="G25" s="86"/>
      <c r="H25" s="86"/>
    </row>
    <row r="26" spans="2:8">
      <c r="B26" s="85"/>
      <c r="C26" s="85"/>
      <c r="D26" s="85"/>
      <c r="E26" s="85"/>
      <c r="F26" s="85"/>
      <c r="G26" s="85"/>
      <c r="H26" s="85"/>
    </row>
    <row r="27" spans="2:8">
      <c r="B27" s="85"/>
      <c r="C27" s="85"/>
      <c r="D27" s="85"/>
      <c r="E27" s="85"/>
      <c r="F27" s="85"/>
      <c r="G27" s="85"/>
      <c r="H27" s="85"/>
    </row>
    <row r="28" spans="2:8">
      <c r="D28" s="132"/>
      <c r="E28" s="263" t="s">
        <v>108</v>
      </c>
      <c r="F28" s="132"/>
      <c r="G28" s="132"/>
      <c r="H28" s="126"/>
    </row>
    <row r="29" spans="2:8">
      <c r="B29" s="85"/>
      <c r="C29" s="85"/>
      <c r="D29" s="85"/>
      <c r="E29" s="85"/>
      <c r="F29" s="85"/>
      <c r="G29" s="85"/>
      <c r="H29" s="85"/>
    </row>
  </sheetData>
  <hyperlinks>
    <hyperlink ref="E18" r:id="rId1"/>
  </hyperlinks>
  <pageMargins left="0.70866141732283472" right="0.70866141732283472" top="1.3130314960629921" bottom="0.74803149606299213" header="0.31496062992125984" footer="0.31496062992125984"/>
  <pageSetup paperSize="9" scale="80" orientation="portrait" r:id="rId2"/>
  <headerFooter differentFirst="1">
    <oddFooter>&amp;C&amp;P</oddFooter>
  </headerFooter>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9"/>
  <sheetViews>
    <sheetView zoomScale="80" zoomScaleNormal="80" zoomScalePageLayoutView="70" workbookViewId="0"/>
  </sheetViews>
  <sheetFormatPr baseColWidth="10" defaultColWidth="10.81640625" defaultRowHeight="14"/>
  <cols>
    <col min="1" max="1" width="1.26953125" style="265" customWidth="1"/>
    <col min="2" max="9" width="11" style="265" customWidth="1"/>
    <col min="10" max="10" width="2" style="265" customWidth="1"/>
    <col min="11" max="18" width="10.81640625" style="265"/>
    <col min="19" max="20" width="10.81640625" style="265" customWidth="1"/>
    <col min="21" max="25" width="10.81640625" style="265"/>
    <col min="26" max="26" width="10.81640625" style="265" customWidth="1"/>
    <col min="27" max="16384" width="10.81640625" style="265"/>
  </cols>
  <sheetData>
    <row r="2" spans="2:11">
      <c r="B2" s="311" t="s">
        <v>167</v>
      </c>
      <c r="C2" s="311"/>
      <c r="D2" s="311"/>
      <c r="E2" s="311"/>
      <c r="F2" s="311"/>
      <c r="G2" s="311"/>
      <c r="H2" s="311"/>
      <c r="I2" s="311"/>
      <c r="J2" s="264"/>
      <c r="K2" s="77" t="s">
        <v>153</v>
      </c>
    </row>
    <row r="3" spans="2:11">
      <c r="B3" s="266"/>
      <c r="C3" s="266"/>
      <c r="D3" s="266"/>
      <c r="E3" s="266"/>
      <c r="F3" s="266"/>
      <c r="G3" s="266"/>
      <c r="H3" s="266"/>
      <c r="I3" s="266"/>
      <c r="J3" s="266"/>
    </row>
    <row r="4" spans="2:11" ht="34.5" customHeight="1">
      <c r="B4" s="312" t="s">
        <v>203</v>
      </c>
      <c r="C4" s="312"/>
      <c r="D4" s="312"/>
      <c r="E4" s="312"/>
      <c r="F4" s="312"/>
      <c r="G4" s="312"/>
      <c r="H4" s="312"/>
      <c r="I4" s="312"/>
      <c r="J4" s="267"/>
    </row>
    <row r="5" spans="2:11" ht="29.25" customHeight="1">
      <c r="B5" s="312" t="s">
        <v>169</v>
      </c>
      <c r="C5" s="312"/>
      <c r="D5" s="312"/>
      <c r="E5" s="312"/>
      <c r="F5" s="312"/>
      <c r="G5" s="312"/>
      <c r="H5" s="312"/>
      <c r="I5" s="312"/>
      <c r="J5" s="267"/>
    </row>
    <row r="6" spans="2:11" ht="18" customHeight="1">
      <c r="B6" s="310" t="s">
        <v>168</v>
      </c>
      <c r="C6" s="310"/>
      <c r="D6" s="310"/>
      <c r="E6" s="310"/>
      <c r="F6" s="310"/>
      <c r="G6" s="310"/>
      <c r="H6" s="310"/>
      <c r="I6" s="310"/>
      <c r="J6" s="267"/>
    </row>
    <row r="7" spans="2:11" ht="34.5" customHeight="1">
      <c r="B7" s="310" t="s">
        <v>170</v>
      </c>
      <c r="C7" s="310"/>
      <c r="D7" s="310"/>
      <c r="E7" s="310"/>
      <c r="F7" s="310"/>
      <c r="G7" s="310"/>
      <c r="H7" s="310"/>
      <c r="I7" s="310"/>
      <c r="J7" s="267"/>
    </row>
    <row r="8" spans="2:11" ht="34.5" customHeight="1">
      <c r="B8" s="310" t="s">
        <v>172</v>
      </c>
      <c r="C8" s="310"/>
      <c r="D8" s="310"/>
      <c r="E8" s="310"/>
      <c r="F8" s="310"/>
      <c r="G8" s="310"/>
      <c r="H8" s="310"/>
      <c r="I8" s="310"/>
      <c r="J8" s="267"/>
    </row>
    <row r="9" spans="2:11">
      <c r="B9" s="310" t="s">
        <v>185</v>
      </c>
      <c r="C9" s="310"/>
      <c r="D9" s="310"/>
      <c r="E9" s="310"/>
      <c r="F9" s="310"/>
      <c r="G9" s="310"/>
      <c r="H9" s="310"/>
      <c r="I9" s="310"/>
    </row>
  </sheetData>
  <mergeCells count="7">
    <mergeCell ref="B9:I9"/>
    <mergeCell ref="B7:I7"/>
    <mergeCell ref="B8:I8"/>
    <mergeCell ref="B2:I2"/>
    <mergeCell ref="B4:I4"/>
    <mergeCell ref="B5:I5"/>
    <mergeCell ref="B6:I6"/>
  </mergeCells>
  <hyperlinks>
    <hyperlink ref="K2" location="Índice!A1" display="Volver al índice"/>
  </hyperlinks>
  <pageMargins left="0.70866141732283472" right="0.70866141732283472" top="1.3130314960629921" bottom="0.74803149606299213" header="0.31496062992125984" footer="0.31496062992125984"/>
  <pageSetup paperSize="9" scale="80" firstPageNumber="4" fitToHeight="0" orientation="portrait" r:id="rId1"/>
  <headerFooter differentFirst="1">
    <oddFooter>&amp;C&amp;P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B1:D57"/>
  <sheetViews>
    <sheetView zoomScale="80" zoomScaleNormal="80" zoomScalePageLayoutView="90" workbookViewId="0"/>
  </sheetViews>
  <sheetFormatPr baseColWidth="10" defaultColWidth="10.81640625" defaultRowHeight="12.5"/>
  <cols>
    <col min="1" max="1" width="1.453125" style="7" customWidth="1"/>
    <col min="2" max="2" width="14.54296875" style="9" customWidth="1"/>
    <col min="3" max="3" width="76.26953125" style="8" customWidth="1"/>
    <col min="4" max="4" width="7.453125" style="8" customWidth="1"/>
    <col min="5" max="5" width="1.81640625" style="7" customWidth="1"/>
    <col min="6" max="7" width="9.453125" style="7" customWidth="1"/>
    <col min="8" max="13" width="10.81640625" style="7"/>
    <col min="14" max="14" width="10.81640625" style="7" customWidth="1"/>
    <col min="15" max="16384" width="10.81640625" style="7"/>
  </cols>
  <sheetData>
    <row r="1" spans="2:4" ht="4.5" customHeight="1"/>
    <row r="2" spans="2:4" ht="13">
      <c r="B2" s="313" t="s">
        <v>56</v>
      </c>
      <c r="C2" s="313"/>
      <c r="D2" s="313"/>
    </row>
    <row r="3" spans="2:4">
      <c r="B3" s="8"/>
      <c r="C3" s="67"/>
    </row>
    <row r="4" spans="2:4" ht="13">
      <c r="B4" s="24" t="s">
        <v>55</v>
      </c>
      <c r="C4" s="24" t="s">
        <v>52</v>
      </c>
      <c r="D4" s="23" t="s">
        <v>51</v>
      </c>
    </row>
    <row r="5" spans="2:4" ht="8.25" customHeight="1">
      <c r="B5" s="37"/>
      <c r="C5" s="21"/>
      <c r="D5" s="20"/>
    </row>
    <row r="6" spans="2:4">
      <c r="B6" s="11">
        <v>1</v>
      </c>
      <c r="C6" s="76" t="s">
        <v>104</v>
      </c>
      <c r="D6" s="30">
        <v>5</v>
      </c>
    </row>
    <row r="7" spans="2:4">
      <c r="B7" s="11">
        <v>2</v>
      </c>
      <c r="C7" s="76" t="s">
        <v>105</v>
      </c>
      <c r="D7" s="30">
        <v>5</v>
      </c>
    </row>
    <row r="8" spans="2:4">
      <c r="B8" s="11">
        <v>3</v>
      </c>
      <c r="C8" s="76" t="s">
        <v>128</v>
      </c>
      <c r="D8" s="30">
        <v>5</v>
      </c>
    </row>
    <row r="9" spans="2:4">
      <c r="B9" s="11">
        <v>4</v>
      </c>
      <c r="C9" s="76" t="s">
        <v>251</v>
      </c>
      <c r="D9" s="30">
        <v>5</v>
      </c>
    </row>
    <row r="10" spans="2:4">
      <c r="B10" s="11">
        <v>5</v>
      </c>
      <c r="C10" s="103" t="s">
        <v>208</v>
      </c>
      <c r="D10" s="30">
        <v>5</v>
      </c>
    </row>
    <row r="11" spans="2:4" ht="7.5" customHeight="1">
      <c r="B11" s="19"/>
      <c r="C11" s="18"/>
      <c r="D11" s="17"/>
    </row>
    <row r="12" spans="2:4" ht="13">
      <c r="B12" s="24" t="s">
        <v>54</v>
      </c>
      <c r="C12" s="24" t="s">
        <v>52</v>
      </c>
      <c r="D12" s="23" t="s">
        <v>51</v>
      </c>
    </row>
    <row r="13" spans="2:4" ht="8.25" customHeight="1">
      <c r="B13" s="12"/>
      <c r="C13" s="14"/>
      <c r="D13" s="16"/>
    </row>
    <row r="14" spans="2:4">
      <c r="B14" s="12">
        <v>1</v>
      </c>
      <c r="C14" s="10" t="s">
        <v>247</v>
      </c>
      <c r="D14" s="31">
        <v>6</v>
      </c>
    </row>
    <row r="15" spans="2:4">
      <c r="B15" s="12">
        <v>2</v>
      </c>
      <c r="C15" s="10" t="s">
        <v>142</v>
      </c>
      <c r="D15" s="32">
        <v>7</v>
      </c>
    </row>
    <row r="16" spans="2:4">
      <c r="B16" s="12">
        <v>3</v>
      </c>
      <c r="C16" s="10" t="s">
        <v>141</v>
      </c>
      <c r="D16" s="32">
        <v>8</v>
      </c>
    </row>
    <row r="17" spans="2:4">
      <c r="B17" s="12">
        <v>4</v>
      </c>
      <c r="C17" s="10" t="s">
        <v>106</v>
      </c>
      <c r="D17" s="32">
        <v>9</v>
      </c>
    </row>
    <row r="18" spans="2:4">
      <c r="B18" s="12">
        <v>5</v>
      </c>
      <c r="C18" s="10" t="s">
        <v>149</v>
      </c>
      <c r="D18" s="32">
        <v>10</v>
      </c>
    </row>
    <row r="19" spans="2:4">
      <c r="B19" s="12">
        <v>6</v>
      </c>
      <c r="C19" s="10" t="s">
        <v>123</v>
      </c>
      <c r="D19" s="32">
        <v>11</v>
      </c>
    </row>
    <row r="20" spans="2:4">
      <c r="B20" s="12">
        <v>7</v>
      </c>
      <c r="C20" s="10" t="s">
        <v>49</v>
      </c>
      <c r="D20" s="31">
        <v>12</v>
      </c>
    </row>
    <row r="21" spans="2:4">
      <c r="B21" s="12">
        <v>8</v>
      </c>
      <c r="C21" s="10" t="s">
        <v>48</v>
      </c>
      <c r="D21" s="31">
        <v>13</v>
      </c>
    </row>
    <row r="22" spans="2:4">
      <c r="B22" s="12">
        <v>9</v>
      </c>
      <c r="C22" s="10" t="s">
        <v>47</v>
      </c>
      <c r="D22" s="31">
        <v>14</v>
      </c>
    </row>
    <row r="23" spans="2:4" ht="14.5">
      <c r="B23" s="12">
        <v>10</v>
      </c>
      <c r="C23" s="10" t="s">
        <v>227</v>
      </c>
      <c r="D23" s="241">
        <v>15</v>
      </c>
    </row>
    <row r="24" spans="2:4">
      <c r="B24" s="12">
        <v>11</v>
      </c>
      <c r="C24" s="10" t="s">
        <v>209</v>
      </c>
      <c r="D24" s="31">
        <v>16</v>
      </c>
    </row>
    <row r="25" spans="2:4">
      <c r="B25" s="12">
        <v>12</v>
      </c>
      <c r="C25" s="10" t="s">
        <v>210</v>
      </c>
      <c r="D25" s="31">
        <v>17</v>
      </c>
    </row>
    <row r="26" spans="2:4" ht="6.75" customHeight="1">
      <c r="B26" s="12"/>
      <c r="C26" s="14"/>
      <c r="D26" s="13"/>
    </row>
    <row r="27" spans="2:4" ht="13">
      <c r="B27" s="24" t="s">
        <v>53</v>
      </c>
      <c r="C27" s="25" t="s">
        <v>52</v>
      </c>
      <c r="D27" s="23" t="s">
        <v>51</v>
      </c>
    </row>
    <row r="28" spans="2:4" ht="7.5" customHeight="1">
      <c r="B28" s="15"/>
      <c r="C28" s="14"/>
      <c r="D28" s="13"/>
    </row>
    <row r="29" spans="2:4">
      <c r="B29" s="12">
        <v>1</v>
      </c>
      <c r="C29" s="26" t="s">
        <v>138</v>
      </c>
      <c r="D29" s="31">
        <v>6</v>
      </c>
    </row>
    <row r="30" spans="2:4">
      <c r="B30" s="12">
        <v>2</v>
      </c>
      <c r="C30" s="8" t="s">
        <v>248</v>
      </c>
      <c r="D30" s="31">
        <v>7</v>
      </c>
    </row>
    <row r="31" spans="2:4">
      <c r="B31" s="12">
        <v>3</v>
      </c>
      <c r="C31" s="8" t="s">
        <v>144</v>
      </c>
      <c r="D31" s="31">
        <v>8</v>
      </c>
    </row>
    <row r="32" spans="2:4">
      <c r="B32" s="12">
        <v>4</v>
      </c>
      <c r="C32" s="8" t="s">
        <v>106</v>
      </c>
      <c r="D32" s="32">
        <v>9</v>
      </c>
    </row>
    <row r="33" spans="2:4">
      <c r="B33" s="12">
        <v>5</v>
      </c>
      <c r="C33" s="10" t="s">
        <v>150</v>
      </c>
      <c r="D33" s="32">
        <v>10</v>
      </c>
    </row>
    <row r="34" spans="2:4">
      <c r="B34" s="12">
        <v>6</v>
      </c>
      <c r="C34" s="10" t="s">
        <v>151</v>
      </c>
      <c r="D34" s="32">
        <v>10</v>
      </c>
    </row>
    <row r="35" spans="2:4">
      <c r="B35" s="12">
        <v>7</v>
      </c>
      <c r="C35" s="8" t="s">
        <v>50</v>
      </c>
      <c r="D35" s="32">
        <v>11</v>
      </c>
    </row>
    <row r="36" spans="2:4">
      <c r="B36" s="12">
        <v>8</v>
      </c>
      <c r="C36" s="8" t="s">
        <v>49</v>
      </c>
      <c r="D36" s="31">
        <v>12</v>
      </c>
    </row>
    <row r="37" spans="2:4">
      <c r="B37" s="12">
        <v>9</v>
      </c>
      <c r="C37" s="8" t="s">
        <v>48</v>
      </c>
      <c r="D37" s="31">
        <v>13</v>
      </c>
    </row>
    <row r="38" spans="2:4">
      <c r="B38" s="12">
        <v>10</v>
      </c>
      <c r="C38" s="8" t="s">
        <v>47</v>
      </c>
      <c r="D38" s="31">
        <v>14</v>
      </c>
    </row>
    <row r="39" spans="2:4">
      <c r="B39" s="12"/>
      <c r="C39" s="10"/>
      <c r="D39" s="33"/>
    </row>
    <row r="40" spans="2:4">
      <c r="B40" s="12"/>
      <c r="C40" s="10"/>
      <c r="D40" s="33"/>
    </row>
    <row r="41" spans="2:4">
      <c r="B41" s="12"/>
      <c r="C41" s="10"/>
      <c r="D41" s="33"/>
    </row>
    <row r="42" spans="2:4">
      <c r="B42" s="12"/>
      <c r="C42" s="10"/>
      <c r="D42" s="33"/>
    </row>
    <row r="43" spans="2:4">
      <c r="B43" s="12"/>
      <c r="C43" s="10"/>
      <c r="D43" s="33"/>
    </row>
    <row r="44" spans="2:4">
      <c r="B44" s="12"/>
      <c r="C44" s="10"/>
      <c r="D44" s="33"/>
    </row>
    <row r="45" spans="2:4">
      <c r="B45" s="12"/>
      <c r="C45" s="10"/>
      <c r="D45" s="33"/>
    </row>
    <row r="46" spans="2:4">
      <c r="B46" s="12"/>
      <c r="C46" s="10"/>
      <c r="D46" s="33"/>
    </row>
    <row r="47" spans="2:4">
      <c r="B47" s="12"/>
      <c r="C47" s="10"/>
      <c r="D47" s="33"/>
    </row>
    <row r="48" spans="2:4">
      <c r="B48" s="12"/>
      <c r="C48" s="10"/>
      <c r="D48" s="33"/>
    </row>
    <row r="49" spans="2:4">
      <c r="B49" s="12"/>
      <c r="C49" s="10"/>
      <c r="D49" s="33"/>
    </row>
    <row r="50" spans="2:4">
      <c r="B50" s="12"/>
      <c r="C50" s="10"/>
      <c r="D50" s="33"/>
    </row>
    <row r="51" spans="2:4">
      <c r="B51" s="12"/>
      <c r="C51" s="10"/>
      <c r="D51" s="33"/>
    </row>
    <row r="52" spans="2:4">
      <c r="B52" s="7"/>
      <c r="C52" s="7"/>
    </row>
    <row r="53" spans="2:4">
      <c r="B53" s="7"/>
      <c r="C53" s="7"/>
    </row>
    <row r="54" spans="2:4">
      <c r="B54" s="7"/>
      <c r="C54" s="7"/>
    </row>
    <row r="55" spans="2:4">
      <c r="B55" s="7"/>
      <c r="C55" s="7"/>
    </row>
    <row r="56" spans="2:4">
      <c r="B56" s="7"/>
      <c r="C56" s="7"/>
    </row>
    <row r="57" spans="2:4">
      <c r="B57" s="11"/>
      <c r="C57" s="10"/>
      <c r="D57" s="10"/>
    </row>
  </sheetData>
  <mergeCells count="1">
    <mergeCell ref="B2:D2"/>
  </mergeCells>
  <hyperlinks>
    <hyperlink ref="D14" location="'precio mayorista'!A1" display="'precio mayorista'!A1"/>
    <hyperlink ref="D20" location="'sup región'!A1" display="'sup región'!A1"/>
    <hyperlink ref="D21" location="'prod región'!A1" display="'prod región'!A1"/>
    <hyperlink ref="D22" location="'rend región'!A1" display="'rend región'!A1"/>
    <hyperlink ref="D29" location="'precio mayorista'!A23" display="'precio mayorista'!A23"/>
    <hyperlink ref="D15" location="'precio mayorista2'!A1" display="'precio mayorista2'!A1"/>
    <hyperlink ref="D17" location="'precio minorista'!A1" display="'precio minorista'!A1"/>
    <hyperlink ref="D19" location="'sup, prod y rend'!A1" display="'sup, prod y rend'!A1"/>
    <hyperlink ref="D24" location="export!A1" display="export!A1"/>
    <hyperlink ref="D25" location="import!A1" display="import!A1"/>
    <hyperlink ref="D30" location="'precio mayorista2'!A42" display="'precio mayorista2'!A42"/>
    <hyperlink ref="D32" location="'precio minorista'!A23" display="'precio minorista'!A23"/>
    <hyperlink ref="D35" location="'sup, prod y rend'!A22" display="'sup, prod y rend'!A22"/>
    <hyperlink ref="D36" location="'sup región'!A22" display="'sup región'!A22"/>
    <hyperlink ref="D37" location="'prod región'!A22" display="'prod región'!A22"/>
    <hyperlink ref="D38" location="'rend región'!A22" display="'rend región'!A22"/>
    <hyperlink ref="D16" location="'precio mayorista3'!A1" display="'precio mayorista3'!A1"/>
    <hyperlink ref="D18" location="'precio minorista regiones'!A1" display="'precio minorista regiones'!A1"/>
    <hyperlink ref="D31" location="'precio mayorista3'!A43" display="'precio mayorista3'!A43"/>
    <hyperlink ref="D33" location="'precio minorista regiones'!A25" display="'precio minorista regiones'!A25"/>
    <hyperlink ref="D34" location="'precio minorista regiones'!A45" display="'precio minorista regiones'!A45"/>
    <hyperlink ref="D6" location="Comentarios!A1" display="Comentarios!A1"/>
    <hyperlink ref="D7" location="Comentarios!A1" display="Comentarios!A1"/>
    <hyperlink ref="D8" location="Comentarios!A1" display="Comentarios!A1"/>
    <hyperlink ref="D10" location="Comentarios!A1" display="Comentarios!A1"/>
    <hyperlink ref="D23" location="'Ficha de Costos'!A1" display="'Ficha de Costos'!A1"/>
    <hyperlink ref="D9" location="Comentarios!A1" display="Comentarios!A1"/>
  </hyperlinks>
  <pageMargins left="0.70866141732283472" right="0.70866141732283472" top="1.3130314960629921" bottom="0.74803149606299213" header="0.31496062992125984" footer="0.31496062992125984"/>
  <pageSetup paperSize="9" scale="80" orientation="portrait" r:id="rId1"/>
  <headerFooter differentFirst="1">
    <oddFooter>&amp;C4</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B1:L8"/>
  <sheetViews>
    <sheetView zoomScale="80" zoomScaleNormal="80" zoomScaleSheetLayoutView="90" zoomScalePageLayoutView="70" workbookViewId="0">
      <selection activeCell="B5" sqref="B5:J5"/>
    </sheetView>
  </sheetViews>
  <sheetFormatPr baseColWidth="10" defaultColWidth="10.81640625" defaultRowHeight="12.5"/>
  <cols>
    <col min="1" max="1" width="1.26953125" style="22" customWidth="1"/>
    <col min="2" max="10" width="15.81640625" style="22" customWidth="1"/>
    <col min="11" max="11" width="2" style="22" customWidth="1"/>
    <col min="12" max="17" width="10.81640625" style="22"/>
    <col min="18" max="18" width="10.81640625" style="22" customWidth="1"/>
    <col min="19" max="16384" width="10.81640625" style="22"/>
  </cols>
  <sheetData>
    <row r="1" spans="2:12" ht="7.5" customHeight="1"/>
    <row r="2" spans="2:12" ht="16.5" customHeight="1">
      <c r="B2" s="314" t="s">
        <v>161</v>
      </c>
      <c r="C2" s="315"/>
      <c r="D2" s="315"/>
      <c r="E2" s="315"/>
      <c r="F2" s="315"/>
      <c r="G2" s="315"/>
      <c r="H2" s="315"/>
      <c r="I2" s="315"/>
      <c r="J2" s="316"/>
      <c r="K2" s="215"/>
      <c r="L2" s="77" t="s">
        <v>153</v>
      </c>
    </row>
    <row r="3" spans="2:12">
      <c r="B3" s="68"/>
      <c r="C3" s="2"/>
      <c r="D3" s="2"/>
      <c r="E3" s="2"/>
      <c r="F3" s="2"/>
      <c r="G3" s="2"/>
      <c r="H3" s="2"/>
      <c r="I3" s="2"/>
      <c r="J3" s="228"/>
      <c r="K3" s="2"/>
    </row>
    <row r="4" spans="2:12" ht="303.75" customHeight="1">
      <c r="B4" s="317" t="s">
        <v>272</v>
      </c>
      <c r="C4" s="318"/>
      <c r="D4" s="318"/>
      <c r="E4" s="318"/>
      <c r="F4" s="318"/>
      <c r="G4" s="318"/>
      <c r="H4" s="318"/>
      <c r="I4" s="318"/>
      <c r="J4" s="319"/>
      <c r="K4" s="216"/>
    </row>
    <row r="5" spans="2:12" ht="241.5" customHeight="1">
      <c r="B5" s="317" t="s">
        <v>271</v>
      </c>
      <c r="C5" s="318"/>
      <c r="D5" s="318"/>
      <c r="E5" s="318"/>
      <c r="F5" s="318"/>
      <c r="G5" s="318"/>
      <c r="H5" s="318"/>
      <c r="I5" s="318"/>
      <c r="J5" s="319"/>
      <c r="K5" s="216"/>
    </row>
    <row r="6" spans="2:12" ht="234.75" customHeight="1">
      <c r="B6" s="320" t="s">
        <v>270</v>
      </c>
      <c r="C6" s="321"/>
      <c r="D6" s="321"/>
      <c r="E6" s="321"/>
      <c r="F6" s="321"/>
      <c r="G6" s="321"/>
      <c r="H6" s="321"/>
      <c r="I6" s="321"/>
      <c r="J6" s="322"/>
      <c r="K6" s="216"/>
    </row>
    <row r="7" spans="2:12" ht="113.25" customHeight="1">
      <c r="B7" s="320" t="s">
        <v>268</v>
      </c>
      <c r="C7" s="321"/>
      <c r="D7" s="321"/>
      <c r="E7" s="321"/>
      <c r="F7" s="321"/>
      <c r="G7" s="321"/>
      <c r="H7" s="321"/>
      <c r="I7" s="321"/>
      <c r="J7" s="322"/>
      <c r="K7" s="216"/>
    </row>
    <row r="8" spans="2:12" ht="201.75" customHeight="1">
      <c r="B8" s="323" t="s">
        <v>269</v>
      </c>
      <c r="C8" s="324"/>
      <c r="D8" s="324"/>
      <c r="E8" s="324"/>
      <c r="F8" s="324"/>
      <c r="G8" s="324"/>
      <c r="H8" s="324"/>
      <c r="I8" s="324"/>
      <c r="J8" s="325"/>
    </row>
  </sheetData>
  <mergeCells count="6">
    <mergeCell ref="B2:J2"/>
    <mergeCell ref="B4:J4"/>
    <mergeCell ref="B5:J5"/>
    <mergeCell ref="B6:J6"/>
    <mergeCell ref="B8:J8"/>
    <mergeCell ref="B7:J7"/>
  </mergeCells>
  <hyperlinks>
    <hyperlink ref="L2" location="Índice!A1" display="Volver al índice"/>
  </hyperlinks>
  <pageMargins left="0.70866141732283472" right="0.70866141732283472" top="1.3130314960629921" bottom="0.74803149606299213" header="0.31496062992125984" footer="0.31496062992125984"/>
  <pageSetup scale="60" firstPageNumber="4" fitToHeight="0" orientation="portrait" r:id="rId1"/>
  <headerFooter differentFirst="1">
    <oddFooter>&amp;C5</oddFooter>
  </headerFooter>
  <colBreaks count="1" manualBreakCount="1">
    <brk id="10" min="1" max="7"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B1:Y60"/>
  <sheetViews>
    <sheetView zoomScale="80" zoomScaleNormal="80" zoomScaleSheetLayoutView="80" zoomScalePageLayoutView="80" workbookViewId="0"/>
  </sheetViews>
  <sheetFormatPr baseColWidth="10" defaultColWidth="10.81640625" defaultRowHeight="12.5"/>
  <cols>
    <col min="1" max="1" width="1.453125" style="22" customWidth="1"/>
    <col min="2" max="2" width="38.453125" style="22" customWidth="1"/>
    <col min="3" max="7" width="10.81640625" style="22" customWidth="1"/>
    <col min="8" max="8" width="2.81640625" style="22" customWidth="1"/>
    <col min="9" max="9" width="10.81640625" style="22" customWidth="1"/>
    <col min="10" max="10" width="10.81640625" style="22"/>
    <col min="11" max="11" width="10.81640625" style="22" customWidth="1"/>
    <col min="12" max="16384" width="10.81640625" style="22"/>
  </cols>
  <sheetData>
    <row r="1" spans="2:24" ht="13.5" customHeight="1"/>
    <row r="2" spans="2:24" ht="12.75" customHeight="1">
      <c r="B2" s="330" t="s">
        <v>57</v>
      </c>
      <c r="C2" s="330"/>
      <c r="D2" s="330"/>
      <c r="E2" s="330"/>
      <c r="F2" s="330"/>
      <c r="G2" s="330"/>
      <c r="I2" s="52" t="s">
        <v>153</v>
      </c>
    </row>
    <row r="3" spans="2:24" ht="12.75" customHeight="1">
      <c r="B3" s="330" t="s">
        <v>137</v>
      </c>
      <c r="C3" s="330"/>
      <c r="D3" s="330"/>
      <c r="E3" s="330"/>
      <c r="F3" s="330"/>
      <c r="G3" s="330"/>
    </row>
    <row r="4" spans="2:24" ht="13">
      <c r="B4" s="330" t="s">
        <v>194</v>
      </c>
      <c r="C4" s="330"/>
      <c r="D4" s="330"/>
      <c r="E4" s="330"/>
      <c r="F4" s="330"/>
      <c r="G4" s="330"/>
    </row>
    <row r="5" spans="2:24">
      <c r="B5" s="2"/>
      <c r="C5" s="2"/>
      <c r="D5" s="2"/>
      <c r="E5" s="2"/>
      <c r="F5" s="2"/>
      <c r="G5" s="2"/>
    </row>
    <row r="6" spans="2:24" ht="13">
      <c r="B6" s="328" t="s">
        <v>46</v>
      </c>
      <c r="C6" s="327" t="s">
        <v>45</v>
      </c>
      <c r="D6" s="327"/>
      <c r="E6" s="327"/>
      <c r="F6" s="327" t="s">
        <v>44</v>
      </c>
      <c r="G6" s="327"/>
    </row>
    <row r="7" spans="2:24" ht="13">
      <c r="B7" s="329"/>
      <c r="C7" s="198">
        <v>2014</v>
      </c>
      <c r="D7" s="199">
        <v>2015</v>
      </c>
      <c r="E7" s="199">
        <v>2016</v>
      </c>
      <c r="F7" s="199" t="s">
        <v>43</v>
      </c>
      <c r="G7" s="199" t="s">
        <v>42</v>
      </c>
      <c r="Q7" s="58"/>
      <c r="R7" s="58"/>
      <c r="S7" s="58"/>
      <c r="T7" s="58"/>
      <c r="U7" s="58"/>
      <c r="V7" s="58"/>
      <c r="W7" s="58"/>
      <c r="X7" s="58"/>
    </row>
    <row r="8" spans="2:24">
      <c r="B8" s="115" t="s">
        <v>41</v>
      </c>
      <c r="C8" s="202">
        <v>184.19</v>
      </c>
      <c r="D8" s="202">
        <v>212.69</v>
      </c>
      <c r="E8" s="202">
        <v>196.24</v>
      </c>
      <c r="F8" s="202">
        <f>(E8/D19-1)*100</f>
        <v>-29.282882882882877</v>
      </c>
      <c r="G8" s="202">
        <f t="shared" ref="G8:G13" si="0">(E8/D8-1)*100</f>
        <v>-7.7342611312238407</v>
      </c>
    </row>
    <row r="9" spans="2:24">
      <c r="B9" s="116" t="s">
        <v>40</v>
      </c>
      <c r="C9" s="203">
        <v>244.16</v>
      </c>
      <c r="D9" s="203">
        <v>200.61</v>
      </c>
      <c r="E9" s="203">
        <v>180.84</v>
      </c>
      <c r="F9" s="203">
        <f t="shared" ref="F9:F14" si="1">(E9/E8-1)*100</f>
        <v>-7.8475336322869964</v>
      </c>
      <c r="G9" s="203">
        <f t="shared" si="0"/>
        <v>-9.8549424256019194</v>
      </c>
    </row>
    <row r="10" spans="2:24">
      <c r="B10" s="116" t="s">
        <v>39</v>
      </c>
      <c r="C10" s="203">
        <v>208.75</v>
      </c>
      <c r="D10" s="203">
        <v>210.48</v>
      </c>
      <c r="E10" s="203">
        <v>181.1</v>
      </c>
      <c r="F10" s="203">
        <f t="shared" si="1"/>
        <v>0.14377350143772727</v>
      </c>
      <c r="G10" s="203">
        <f t="shared" si="0"/>
        <v>-13.958570885594835</v>
      </c>
    </row>
    <row r="11" spans="2:24">
      <c r="B11" s="116" t="s">
        <v>38</v>
      </c>
      <c r="C11" s="203">
        <v>203.36</v>
      </c>
      <c r="D11" s="203">
        <v>252.76</v>
      </c>
      <c r="E11" s="204">
        <v>174.37</v>
      </c>
      <c r="F11" s="203">
        <f t="shared" si="1"/>
        <v>-3.7161789066813888</v>
      </c>
      <c r="G11" s="203">
        <f t="shared" si="0"/>
        <v>-31.013609748377903</v>
      </c>
    </row>
    <row r="12" spans="2:24">
      <c r="B12" s="116" t="s">
        <v>37</v>
      </c>
      <c r="C12" s="203">
        <v>199.75</v>
      </c>
      <c r="D12" s="203">
        <v>235.08</v>
      </c>
      <c r="E12" s="204">
        <v>217.98</v>
      </c>
      <c r="F12" s="203">
        <f t="shared" si="1"/>
        <v>25.010036130068247</v>
      </c>
      <c r="G12" s="203">
        <f t="shared" si="0"/>
        <v>-7.2741194486983236</v>
      </c>
    </row>
    <row r="13" spans="2:24">
      <c r="B13" s="116" t="s">
        <v>36</v>
      </c>
      <c r="C13" s="203">
        <v>210.52</v>
      </c>
      <c r="D13" s="203">
        <v>228.59</v>
      </c>
      <c r="E13" s="203">
        <v>243.56</v>
      </c>
      <c r="F13" s="203">
        <f t="shared" si="1"/>
        <v>11.73502156161117</v>
      </c>
      <c r="G13" s="203">
        <f t="shared" si="0"/>
        <v>6.548842906513852</v>
      </c>
    </row>
    <row r="14" spans="2:24">
      <c r="B14" s="116" t="s">
        <v>35</v>
      </c>
      <c r="C14" s="203">
        <v>222.21</v>
      </c>
      <c r="D14" s="203">
        <v>268.58999999999997</v>
      </c>
      <c r="E14" s="203">
        <v>245.19</v>
      </c>
      <c r="F14" s="203">
        <f t="shared" si="1"/>
        <v>0.66923961241582841</v>
      </c>
      <c r="G14" s="203">
        <f>(E14/D14-1)*100</f>
        <v>-8.7121635206076071</v>
      </c>
    </row>
    <row r="15" spans="2:24">
      <c r="B15" s="116" t="s">
        <v>34</v>
      </c>
      <c r="C15" s="203">
        <v>226.64</v>
      </c>
      <c r="D15" s="203">
        <v>374.35</v>
      </c>
      <c r="E15" s="203"/>
      <c r="F15" s="203"/>
      <c r="G15" s="203"/>
    </row>
    <row r="16" spans="2:24">
      <c r="B16" s="116" t="s">
        <v>33</v>
      </c>
      <c r="C16" s="203">
        <v>227.61</v>
      </c>
      <c r="D16" s="203">
        <v>344.46</v>
      </c>
      <c r="E16" s="203"/>
      <c r="F16" s="203"/>
      <c r="G16" s="203"/>
    </row>
    <row r="17" spans="2:25">
      <c r="B17" s="116" t="s">
        <v>32</v>
      </c>
      <c r="C17" s="203">
        <v>214.22</v>
      </c>
      <c r="D17" s="203">
        <v>386.05</v>
      </c>
      <c r="E17" s="203"/>
      <c r="F17" s="203"/>
      <c r="G17" s="203"/>
      <c r="N17" s="201"/>
      <c r="O17" s="201"/>
      <c r="P17" s="201"/>
      <c r="Q17" s="201"/>
      <c r="R17" s="201"/>
      <c r="S17" s="201"/>
      <c r="T17" s="201"/>
      <c r="U17" s="201"/>
      <c r="V17" s="201"/>
      <c r="W17" s="201"/>
      <c r="X17" s="201"/>
      <c r="Y17" s="201"/>
    </row>
    <row r="18" spans="2:25">
      <c r="B18" s="116" t="s">
        <v>31</v>
      </c>
      <c r="C18" s="203">
        <v>197.11</v>
      </c>
      <c r="D18" s="203">
        <v>396.11</v>
      </c>
      <c r="E18" s="203"/>
      <c r="F18" s="203"/>
      <c r="G18" s="203"/>
      <c r="Q18" s="201"/>
      <c r="R18" s="201"/>
      <c r="S18" s="201"/>
    </row>
    <row r="19" spans="2:25">
      <c r="B19" s="2" t="s">
        <v>30</v>
      </c>
      <c r="C19" s="205">
        <v>192.42</v>
      </c>
      <c r="D19" s="205">
        <v>277.5</v>
      </c>
      <c r="E19" s="205"/>
      <c r="F19" s="203"/>
      <c r="G19" s="203"/>
      <c r="Q19" s="201"/>
      <c r="R19" s="201"/>
      <c r="S19" s="201"/>
    </row>
    <row r="20" spans="2:25" ht="13">
      <c r="B20" s="6" t="s">
        <v>152</v>
      </c>
      <c r="C20" s="206">
        <v>210.91</v>
      </c>
      <c r="D20" s="206">
        <v>282.27</v>
      </c>
      <c r="E20" s="207">
        <v>205.61</v>
      </c>
      <c r="F20" s="206"/>
      <c r="G20" s="206">
        <f>(E20/D20-1)*100</f>
        <v>-27.158394445034883</v>
      </c>
      <c r="Q20" s="201"/>
      <c r="R20" s="201"/>
      <c r="S20" s="201"/>
    </row>
    <row r="21" spans="2:25" ht="13">
      <c r="B21" s="5" t="s">
        <v>255</v>
      </c>
      <c r="C21" s="208">
        <f>AVERAGE(C8:C14)</f>
        <v>210.42000000000002</v>
      </c>
      <c r="D21" s="208">
        <f>AVERAGE(D8:D14)</f>
        <v>229.82857142857139</v>
      </c>
      <c r="E21" s="208">
        <f>AVERAGE(E8:E19)</f>
        <v>205.6114285714286</v>
      </c>
      <c r="F21" s="208"/>
      <c r="G21" s="208">
        <f>(E21/D21-1)*100</f>
        <v>-10.537046245648906</v>
      </c>
    </row>
    <row r="22" spans="2:25" ht="121.5" customHeight="1">
      <c r="B22" s="326" t="s">
        <v>202</v>
      </c>
      <c r="C22" s="326"/>
      <c r="D22" s="326"/>
      <c r="E22" s="326"/>
      <c r="F22" s="326"/>
      <c r="G22" s="326"/>
      <c r="H22" s="121"/>
    </row>
    <row r="60" spans="5:5">
      <c r="E60" s="205"/>
    </row>
  </sheetData>
  <mergeCells count="7">
    <mergeCell ref="B22:G22"/>
    <mergeCell ref="F6:G6"/>
    <mergeCell ref="B6:B7"/>
    <mergeCell ref="B2:G2"/>
    <mergeCell ref="B3:G3"/>
    <mergeCell ref="B4:G4"/>
    <mergeCell ref="C6:E6"/>
  </mergeCells>
  <hyperlinks>
    <hyperlink ref="I2" location="Índice!A1" display="Volver al índice"/>
  </hyperlinks>
  <pageMargins left="0.70866141732283472" right="0.70866141732283472" top="1.3130314960629921" bottom="0.74803149606299213" header="0.31496062992125984" footer="0.31496062992125984"/>
  <pageSetup paperSize="9" scale="80" orientation="portrait" r:id="rId1"/>
  <headerFooter differentFirst="1">
    <oddFooter>&amp;C&amp;P</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B1:AA73"/>
  <sheetViews>
    <sheetView zoomScale="80" zoomScaleNormal="80" zoomScalePageLayoutView="60" workbookViewId="0"/>
  </sheetViews>
  <sheetFormatPr baseColWidth="10" defaultColWidth="10.81640625" defaultRowHeight="12.5"/>
  <cols>
    <col min="1" max="1" width="1.453125" style="39" customWidth="1"/>
    <col min="2" max="11" width="11" style="39" customWidth="1"/>
    <col min="12" max="12" width="12.26953125" style="39" customWidth="1"/>
    <col min="13" max="13" width="3.54296875" style="39" customWidth="1"/>
    <col min="14" max="14" width="14.1796875" style="39" customWidth="1"/>
    <col min="15" max="15" width="10.81640625" style="192" customWidth="1"/>
    <col min="16" max="26" width="10.81640625" style="220" hidden="1" customWidth="1"/>
    <col min="27" max="27" width="10.81640625" style="192"/>
    <col min="28" max="16384" width="10.81640625" style="39"/>
  </cols>
  <sheetData>
    <row r="1" spans="2:26" ht="6.75" customHeight="1"/>
    <row r="2" spans="2:26" ht="13">
      <c r="B2" s="333" t="s">
        <v>58</v>
      </c>
      <c r="C2" s="333"/>
      <c r="D2" s="333"/>
      <c r="E2" s="333"/>
      <c r="F2" s="333"/>
      <c r="G2" s="333"/>
      <c r="H2" s="333"/>
      <c r="I2" s="333"/>
      <c r="J2" s="333"/>
      <c r="K2" s="333"/>
      <c r="L2" s="333"/>
      <c r="M2" s="179"/>
      <c r="N2" s="52" t="s">
        <v>153</v>
      </c>
      <c r="O2" s="194"/>
    </row>
    <row r="3" spans="2:26" ht="13">
      <c r="B3" s="333" t="s">
        <v>142</v>
      </c>
      <c r="C3" s="333"/>
      <c r="D3" s="333"/>
      <c r="E3" s="333"/>
      <c r="F3" s="333"/>
      <c r="G3" s="333"/>
      <c r="H3" s="333"/>
      <c r="I3" s="333"/>
      <c r="J3" s="333"/>
      <c r="K3" s="333"/>
      <c r="L3" s="333"/>
      <c r="M3" s="176"/>
      <c r="N3" s="120"/>
      <c r="O3" s="280"/>
    </row>
    <row r="4" spans="2:26" ht="13">
      <c r="B4" s="333" t="s">
        <v>134</v>
      </c>
      <c r="C4" s="333"/>
      <c r="D4" s="333"/>
      <c r="E4" s="333"/>
      <c r="F4" s="333"/>
      <c r="G4" s="333"/>
      <c r="H4" s="333"/>
      <c r="I4" s="333"/>
      <c r="J4" s="333"/>
      <c r="K4" s="333"/>
      <c r="L4" s="333"/>
      <c r="M4" s="176"/>
      <c r="N4" s="120"/>
      <c r="O4" s="280"/>
    </row>
    <row r="5" spans="2:26" ht="26">
      <c r="B5" s="65" t="s">
        <v>65</v>
      </c>
      <c r="C5" s="66" t="s">
        <v>61</v>
      </c>
      <c r="D5" s="66" t="s">
        <v>124</v>
      </c>
      <c r="E5" s="66" t="s">
        <v>62</v>
      </c>
      <c r="F5" s="66" t="s">
        <v>63</v>
      </c>
      <c r="G5" s="66" t="s">
        <v>64</v>
      </c>
      <c r="H5" s="66" t="s">
        <v>130</v>
      </c>
      <c r="I5" s="66" t="s">
        <v>158</v>
      </c>
      <c r="J5" s="66" t="s">
        <v>188</v>
      </c>
      <c r="K5" s="66" t="s">
        <v>165</v>
      </c>
      <c r="L5" s="104" t="s">
        <v>70</v>
      </c>
      <c r="M5" s="76"/>
      <c r="Q5" s="283" t="str">
        <f t="shared" ref="Q5:Y5" si="0">+C5</f>
        <v>Asterix</v>
      </c>
      <c r="R5" s="283" t="str">
        <f t="shared" si="0"/>
        <v>Cardinal</v>
      </c>
      <c r="S5" s="283" t="str">
        <f t="shared" si="0"/>
        <v>Désirée</v>
      </c>
      <c r="T5" s="283" t="str">
        <f t="shared" si="0"/>
        <v>Karu</v>
      </c>
      <c r="U5" s="283" t="str">
        <f t="shared" si="0"/>
        <v>Pukará</v>
      </c>
      <c r="V5" s="283" t="str">
        <f t="shared" si="0"/>
        <v>Rodeo</v>
      </c>
      <c r="W5" s="283" t="str">
        <f t="shared" si="0"/>
        <v>Patagonia</v>
      </c>
      <c r="X5" s="283" t="str">
        <f t="shared" si="0"/>
        <v>Yagana</v>
      </c>
      <c r="Y5" s="283" t="str">
        <f t="shared" si="0"/>
        <v>Rosara</v>
      </c>
    </row>
    <row r="6" spans="2:26">
      <c r="B6" s="113">
        <v>42538</v>
      </c>
      <c r="C6" s="190">
        <v>11682.604000000001</v>
      </c>
      <c r="D6" s="190">
        <v>18382.355</v>
      </c>
      <c r="E6" s="190"/>
      <c r="F6" s="190">
        <v>12334.983333333332</v>
      </c>
      <c r="G6" s="190">
        <v>8644.9566666666669</v>
      </c>
      <c r="H6" s="190">
        <v>11242.584999999999</v>
      </c>
      <c r="I6" s="190">
        <v>10919.753333333334</v>
      </c>
      <c r="J6" s="190">
        <v>9688.58</v>
      </c>
      <c r="K6" s="190">
        <v>12196.88</v>
      </c>
      <c r="L6" s="190">
        <v>11762.371999999999</v>
      </c>
      <c r="Q6" s="284">
        <f t="shared" ref="Q6:Q35" si="1">+IF(C6="","",((C6-$L6)/$L6))</f>
        <v>-6.7816253388345666E-3</v>
      </c>
      <c r="R6" s="284">
        <f t="shared" ref="R6:R35" si="2">+IF(D6="","",((D6-$L6)/$L6))</f>
        <v>0.56281020528852521</v>
      </c>
      <c r="S6" s="284" t="str">
        <f t="shared" ref="S6:S35" si="3">+IF(E6="","",((E6-$L6)/$L6))</f>
        <v/>
      </c>
      <c r="T6" s="284">
        <f t="shared" ref="T6:T35" si="4">+IF(F6="","",((F6-$L6)/$L6))</f>
        <v>4.8681620793266225E-2</v>
      </c>
      <c r="U6" s="284">
        <f t="shared" ref="U6:U35" si="5">+IF(G6="","",((G6-$L6)/$L6))</f>
        <v>-0.26503288055617802</v>
      </c>
      <c r="V6" s="284">
        <f t="shared" ref="V6:V35" si="6">+IF(H6="","",((H6-$L6)/$L6))</f>
        <v>-4.419066154343701E-2</v>
      </c>
      <c r="W6" s="284">
        <f t="shared" ref="W6:W35" si="7">+IF(I6="","",((I6-$L6)/$L6))</f>
        <v>-7.1636797974648767E-2</v>
      </c>
      <c r="X6" s="284">
        <f t="shared" ref="X6:X35" si="8">+IF(J6="","",((J6-$L6)/$L6))</f>
        <v>-0.17630729584134897</v>
      </c>
      <c r="Y6" s="284">
        <f t="shared" ref="Y6:Y35" si="9">+IF(K6="","",((K6-$L6)/$L6))</f>
        <v>3.6940508258028214E-2</v>
      </c>
      <c r="Z6" s="285"/>
    </row>
    <row r="7" spans="2:26">
      <c r="B7" s="114">
        <v>42541</v>
      </c>
      <c r="C7" s="110">
        <v>14297.525</v>
      </c>
      <c r="D7" s="110">
        <v>14495.8</v>
      </c>
      <c r="E7" s="110">
        <v>10504.2</v>
      </c>
      <c r="F7" s="110">
        <v>11536.883333333333</v>
      </c>
      <c r="G7" s="110">
        <v>9550.57</v>
      </c>
      <c r="H7" s="110">
        <v>13708.77</v>
      </c>
      <c r="I7" s="110">
        <v>11471.913333333336</v>
      </c>
      <c r="J7" s="110"/>
      <c r="K7" s="110">
        <v>12203.14</v>
      </c>
      <c r="L7" s="110">
        <v>11962.815555555551</v>
      </c>
      <c r="Q7" s="284">
        <f t="shared" si="1"/>
        <v>0.19516387539388294</v>
      </c>
      <c r="R7" s="284">
        <f t="shared" si="2"/>
        <v>0.21173815082922731</v>
      </c>
      <c r="S7" s="284">
        <f t="shared" si="3"/>
        <v>-0.12192911850740415</v>
      </c>
      <c r="T7" s="284">
        <f t="shared" si="4"/>
        <v>-3.5604680206275892E-2</v>
      </c>
      <c r="U7" s="284">
        <f t="shared" si="5"/>
        <v>-0.20164530200712663</v>
      </c>
      <c r="V7" s="284">
        <f t="shared" si="6"/>
        <v>0.14594845472089762</v>
      </c>
      <c r="W7" s="284">
        <f t="shared" si="7"/>
        <v>-4.1035675919473644E-2</v>
      </c>
      <c r="X7" s="284" t="str">
        <f t="shared" si="8"/>
        <v/>
      </c>
      <c r="Y7" s="284">
        <f t="shared" si="9"/>
        <v>2.0089287787509274E-2</v>
      </c>
      <c r="Z7" s="285"/>
    </row>
    <row r="8" spans="2:26">
      <c r="B8" s="114">
        <v>42542</v>
      </c>
      <c r="C8" s="110">
        <v>13260.856666666667</v>
      </c>
      <c r="D8" s="110">
        <v>12848.3</v>
      </c>
      <c r="E8" s="110">
        <v>11344.54</v>
      </c>
      <c r="F8" s="110">
        <v>11807.960000000001</v>
      </c>
      <c r="G8" s="110">
        <v>8924.2199999999993</v>
      </c>
      <c r="H8" s="110">
        <v>12300.86</v>
      </c>
      <c r="I8" s="110">
        <v>11215.572500000002</v>
      </c>
      <c r="J8" s="110"/>
      <c r="K8" s="110">
        <v>12196.23</v>
      </c>
      <c r="L8" s="110">
        <v>11839.23</v>
      </c>
      <c r="Q8" s="284">
        <f t="shared" si="1"/>
        <v>0.12007762892237646</v>
      </c>
      <c r="R8" s="284">
        <f t="shared" si="2"/>
        <v>8.5231049654411625E-2</v>
      </c>
      <c r="S8" s="284">
        <f t="shared" si="3"/>
        <v>-4.1783967369499429E-2</v>
      </c>
      <c r="T8" s="284">
        <f t="shared" si="4"/>
        <v>-2.6412190657668293E-3</v>
      </c>
      <c r="U8" s="284">
        <f t="shared" si="5"/>
        <v>-0.24621618128881695</v>
      </c>
      <c r="V8" s="284">
        <f t="shared" si="6"/>
        <v>3.8991556038695169E-2</v>
      </c>
      <c r="W8" s="284">
        <f t="shared" si="7"/>
        <v>-5.2677201135546615E-2</v>
      </c>
      <c r="X8" s="284" t="str">
        <f t="shared" si="8"/>
        <v/>
      </c>
      <c r="Y8" s="284">
        <f t="shared" si="9"/>
        <v>3.0153988054966413E-2</v>
      </c>
      <c r="Z8" s="285"/>
    </row>
    <row r="9" spans="2:26">
      <c r="B9" s="114">
        <v>42543</v>
      </c>
      <c r="C9" s="110">
        <v>12252.522499999999</v>
      </c>
      <c r="D9" s="110">
        <v>14915.97</v>
      </c>
      <c r="E9" s="110"/>
      <c r="F9" s="110">
        <v>11764.705000000002</v>
      </c>
      <c r="G9" s="110">
        <v>9384.9</v>
      </c>
      <c r="H9" s="110"/>
      <c r="I9" s="110">
        <v>11812.326666666666</v>
      </c>
      <c r="J9" s="110"/>
      <c r="K9" s="110">
        <v>12173.52</v>
      </c>
      <c r="L9" s="110">
        <v>11507.037999999999</v>
      </c>
      <c r="Q9" s="284">
        <f t="shared" si="1"/>
        <v>6.4785090654953997E-2</v>
      </c>
      <c r="R9" s="284">
        <f t="shared" si="2"/>
        <v>0.29624756605479197</v>
      </c>
      <c r="S9" s="284" t="str">
        <f t="shared" si="3"/>
        <v/>
      </c>
      <c r="T9" s="284">
        <f t="shared" si="4"/>
        <v>2.239212210822656E-2</v>
      </c>
      <c r="U9" s="284">
        <f t="shared" si="5"/>
        <v>-0.18442087355581857</v>
      </c>
      <c r="V9" s="284" t="str">
        <f t="shared" si="6"/>
        <v/>
      </c>
      <c r="W9" s="284">
        <f t="shared" si="7"/>
        <v>2.6530603850153905E-2</v>
      </c>
      <c r="X9" s="284" t="str">
        <f t="shared" si="8"/>
        <v/>
      </c>
      <c r="Y9" s="284">
        <f t="shared" si="9"/>
        <v>5.7919509781752858E-2</v>
      </c>
      <c r="Z9" s="285"/>
    </row>
    <row r="10" spans="2:26">
      <c r="B10" s="114">
        <v>42544</v>
      </c>
      <c r="C10" s="110">
        <v>12385.628000000001</v>
      </c>
      <c r="D10" s="110">
        <v>17822.129999999997</v>
      </c>
      <c r="E10" s="110">
        <v>10504.2</v>
      </c>
      <c r="F10" s="110">
        <v>11164.47</v>
      </c>
      <c r="G10" s="110">
        <v>7750.95</v>
      </c>
      <c r="H10" s="110">
        <v>10924.37</v>
      </c>
      <c r="I10" s="110">
        <v>11801.532499999998</v>
      </c>
      <c r="J10" s="110">
        <v>9562.86</v>
      </c>
      <c r="K10" s="110">
        <v>12394.96</v>
      </c>
      <c r="L10" s="110">
        <v>11894.513684210526</v>
      </c>
      <c r="Q10" s="284">
        <f t="shared" si="1"/>
        <v>4.1289146309647681E-2</v>
      </c>
      <c r="R10" s="284">
        <f t="shared" si="2"/>
        <v>0.49834877433098729</v>
      </c>
      <c r="S10" s="284">
        <f t="shared" si="3"/>
        <v>-0.11688697168477841</v>
      </c>
      <c r="T10" s="284">
        <f t="shared" si="4"/>
        <v>-6.1376505470722119E-2</v>
      </c>
      <c r="U10" s="284">
        <f t="shared" si="5"/>
        <v>-0.34835923470422631</v>
      </c>
      <c r="V10" s="284">
        <f t="shared" si="6"/>
        <v>-8.156228240742204E-2</v>
      </c>
      <c r="W10" s="284">
        <f t="shared" si="7"/>
        <v>-7.8171488704037468E-3</v>
      </c>
      <c r="X10" s="284">
        <f t="shared" si="8"/>
        <v>-0.19602765998795721</v>
      </c>
      <c r="Y10" s="284">
        <f t="shared" si="9"/>
        <v>4.2073709701456324E-2</v>
      </c>
      <c r="Z10" s="285"/>
    </row>
    <row r="11" spans="2:26">
      <c r="B11" s="114">
        <v>42545</v>
      </c>
      <c r="C11" s="110">
        <v>13345.66</v>
      </c>
      <c r="D11" s="110">
        <v>17836.135000000002</v>
      </c>
      <c r="E11" s="110">
        <v>10504.2</v>
      </c>
      <c r="F11" s="110">
        <v>10444.18</v>
      </c>
      <c r="G11" s="110">
        <v>9313.8350000000009</v>
      </c>
      <c r="H11" s="110"/>
      <c r="I11" s="110">
        <v>11736.679999999998</v>
      </c>
      <c r="J11" s="110"/>
      <c r="K11" s="110">
        <v>12226.89</v>
      </c>
      <c r="L11" s="110">
        <v>12657.863888888889</v>
      </c>
      <c r="Q11" s="284">
        <f t="shared" si="1"/>
        <v>5.4337455130550133E-2</v>
      </c>
      <c r="R11" s="284">
        <f t="shared" si="2"/>
        <v>0.40909518040058995</v>
      </c>
      <c r="S11" s="284">
        <f t="shared" si="3"/>
        <v>-0.17014433934460149</v>
      </c>
      <c r="T11" s="284">
        <f t="shared" si="4"/>
        <v>-0.17488605568211768</v>
      </c>
      <c r="U11" s="284">
        <f t="shared" si="5"/>
        <v>-0.26418587830007295</v>
      </c>
      <c r="V11" s="284" t="str">
        <f t="shared" si="6"/>
        <v/>
      </c>
      <c r="W11" s="284">
        <f t="shared" si="7"/>
        <v>-7.2775619723443902E-2</v>
      </c>
      <c r="X11" s="284" t="str">
        <f t="shared" si="8"/>
        <v/>
      </c>
      <c r="Y11" s="284">
        <f t="shared" si="9"/>
        <v>-3.4047916194390411E-2</v>
      </c>
      <c r="Z11" s="285"/>
    </row>
    <row r="12" spans="2:26">
      <c r="B12" s="114">
        <v>42549</v>
      </c>
      <c r="C12" s="110">
        <v>13501.235000000001</v>
      </c>
      <c r="D12" s="110">
        <v>18235.294999999998</v>
      </c>
      <c r="E12" s="110">
        <v>10924.37</v>
      </c>
      <c r="F12" s="110">
        <v>10924.37</v>
      </c>
      <c r="G12" s="110">
        <v>11085.974999999999</v>
      </c>
      <c r="H12" s="110">
        <v>15966.39</v>
      </c>
      <c r="I12" s="110">
        <v>11659.66</v>
      </c>
      <c r="J12" s="110"/>
      <c r="K12" s="110">
        <v>11987.15</v>
      </c>
      <c r="L12" s="110">
        <v>13269.22</v>
      </c>
      <c r="Q12" s="284">
        <f t="shared" si="1"/>
        <v>1.7485202596686261E-2</v>
      </c>
      <c r="R12" s="284">
        <f t="shared" si="2"/>
        <v>0.37425523127960791</v>
      </c>
      <c r="S12" s="284">
        <f t="shared" si="3"/>
        <v>-0.17671347675296653</v>
      </c>
      <c r="T12" s="284">
        <f t="shared" si="4"/>
        <v>-0.17671347675296653</v>
      </c>
      <c r="U12" s="284">
        <f t="shared" si="5"/>
        <v>-0.16453453933237983</v>
      </c>
      <c r="V12" s="284">
        <f t="shared" si="6"/>
        <v>0.20326515047606417</v>
      </c>
      <c r="W12" s="284">
        <f t="shared" si="7"/>
        <v>-0.1213002723596413</v>
      </c>
      <c r="X12" s="284" t="str">
        <f t="shared" si="8"/>
        <v/>
      </c>
      <c r="Y12" s="284">
        <f t="shared" si="9"/>
        <v>-9.6619846532049344E-2</v>
      </c>
      <c r="Z12" s="285"/>
    </row>
    <row r="13" spans="2:26">
      <c r="B13" s="114">
        <v>42550</v>
      </c>
      <c r="C13" s="110">
        <v>13291.919999999998</v>
      </c>
      <c r="D13" s="110">
        <v>14201.68</v>
      </c>
      <c r="E13" s="110">
        <v>10924.37</v>
      </c>
      <c r="F13" s="110">
        <v>10894.36</v>
      </c>
      <c r="G13" s="110">
        <v>7716.59</v>
      </c>
      <c r="H13" s="110">
        <v>12036.2</v>
      </c>
      <c r="I13" s="110">
        <v>10749.373333333333</v>
      </c>
      <c r="J13" s="110"/>
      <c r="K13" s="110">
        <v>11764.71</v>
      </c>
      <c r="L13" s="110">
        <v>11305.195714285714</v>
      </c>
      <c r="Q13" s="284">
        <f t="shared" si="1"/>
        <v>0.17573550568468069</v>
      </c>
      <c r="R13" s="284">
        <f t="shared" si="2"/>
        <v>0.25620823901829221</v>
      </c>
      <c r="S13" s="284">
        <f t="shared" si="3"/>
        <v>-3.3685901943695293E-2</v>
      </c>
      <c r="T13" s="284">
        <f t="shared" si="4"/>
        <v>-3.6340433608465887E-2</v>
      </c>
      <c r="U13" s="284">
        <f t="shared" si="5"/>
        <v>-0.3174297734404547</v>
      </c>
      <c r="V13" s="284">
        <f t="shared" si="6"/>
        <v>6.4660913812448179E-2</v>
      </c>
      <c r="W13" s="284">
        <f t="shared" si="7"/>
        <v>-4.9165215269119177E-2</v>
      </c>
      <c r="X13" s="284" t="str">
        <f t="shared" si="8"/>
        <v/>
      </c>
      <c r="Y13" s="284">
        <f t="shared" si="9"/>
        <v>4.0646291964112062E-2</v>
      </c>
      <c r="Z13" s="285"/>
    </row>
    <row r="14" spans="2:26">
      <c r="B14" s="114">
        <v>42551</v>
      </c>
      <c r="C14" s="110">
        <v>13330.217499999999</v>
      </c>
      <c r="D14" s="110">
        <v>14201.68</v>
      </c>
      <c r="E14" s="110">
        <v>10924.37</v>
      </c>
      <c r="F14" s="110">
        <v>11484.596666666666</v>
      </c>
      <c r="G14" s="110">
        <v>8125.78</v>
      </c>
      <c r="H14" s="110">
        <v>12040.373333333335</v>
      </c>
      <c r="I14" s="110">
        <v>10157.07</v>
      </c>
      <c r="J14" s="110"/>
      <c r="K14" s="110">
        <v>11638.66</v>
      </c>
      <c r="L14" s="110">
        <v>11408.442777777775</v>
      </c>
      <c r="Q14" s="284">
        <f t="shared" si="1"/>
        <v>0.16845197540593376</v>
      </c>
      <c r="R14" s="284">
        <f t="shared" si="2"/>
        <v>0.24483948218271331</v>
      </c>
      <c r="S14" s="284">
        <f t="shared" si="3"/>
        <v>-4.2431100125311344E-2</v>
      </c>
      <c r="T14" s="284">
        <f t="shared" si="4"/>
        <v>6.6752220589851256E-3</v>
      </c>
      <c r="U14" s="284">
        <f t="shared" si="5"/>
        <v>-0.2877397767355237</v>
      </c>
      <c r="V14" s="284">
        <f t="shared" si="6"/>
        <v>5.5391482243876633E-2</v>
      </c>
      <c r="W14" s="284">
        <f t="shared" si="7"/>
        <v>-0.10968830734859741</v>
      </c>
      <c r="X14" s="284" t="str">
        <f t="shared" si="8"/>
        <v/>
      </c>
      <c r="Y14" s="284">
        <f t="shared" si="9"/>
        <v>2.0179548314048584E-2</v>
      </c>
      <c r="Z14" s="285"/>
    </row>
    <row r="15" spans="2:26">
      <c r="B15" s="114">
        <v>42552</v>
      </c>
      <c r="C15" s="110">
        <v>13473.844285714285</v>
      </c>
      <c r="D15" s="110">
        <v>17815.125</v>
      </c>
      <c r="E15" s="110">
        <v>10924.37</v>
      </c>
      <c r="F15" s="110">
        <v>10924.37</v>
      </c>
      <c r="G15" s="110">
        <v>9166.9700000000012</v>
      </c>
      <c r="H15" s="110">
        <v>12403.36</v>
      </c>
      <c r="I15" s="110">
        <v>10924.369999999999</v>
      </c>
      <c r="J15" s="110"/>
      <c r="K15" s="110">
        <v>11764.71</v>
      </c>
      <c r="L15" s="110">
        <v>12603.914736842104</v>
      </c>
      <c r="Q15" s="284">
        <f t="shared" si="1"/>
        <v>6.9020583448515277E-2</v>
      </c>
      <c r="R15" s="284">
        <f t="shared" si="2"/>
        <v>0.41345965693699693</v>
      </c>
      <c r="S15" s="284">
        <f t="shared" si="3"/>
        <v>-0.13325579963919296</v>
      </c>
      <c r="T15" s="284">
        <f t="shared" si="4"/>
        <v>-0.13325579963919296</v>
      </c>
      <c r="U15" s="284">
        <f t="shared" si="5"/>
        <v>-0.27268866924303115</v>
      </c>
      <c r="V15" s="284">
        <f t="shared" si="6"/>
        <v>-1.591209882242918E-2</v>
      </c>
      <c r="W15" s="284">
        <f t="shared" si="7"/>
        <v>-0.1332557996391931</v>
      </c>
      <c r="X15" s="284" t="str">
        <f t="shared" si="8"/>
        <v/>
      </c>
      <c r="Y15" s="284">
        <f t="shared" si="9"/>
        <v>-6.6582863686712485E-2</v>
      </c>
      <c r="Z15" s="285"/>
    </row>
    <row r="16" spans="2:26">
      <c r="B16" s="114">
        <v>42555</v>
      </c>
      <c r="C16" s="110">
        <v>14057.122499999998</v>
      </c>
      <c r="D16" s="110">
        <v>14201.68</v>
      </c>
      <c r="E16" s="110">
        <v>10526.32</v>
      </c>
      <c r="F16" s="110">
        <v>11409.896666666667</v>
      </c>
      <c r="G16" s="110">
        <v>9591.0300000000007</v>
      </c>
      <c r="H16" s="110"/>
      <c r="I16" s="110">
        <v>10838.76</v>
      </c>
      <c r="J16" s="110"/>
      <c r="K16" s="110"/>
      <c r="L16" s="110">
        <v>11629.161249999999</v>
      </c>
      <c r="Q16" s="284">
        <f t="shared" si="1"/>
        <v>0.2087821466917916</v>
      </c>
      <c r="R16" s="284">
        <f t="shared" si="2"/>
        <v>0.22121275083359956</v>
      </c>
      <c r="S16" s="284">
        <f t="shared" si="3"/>
        <v>-9.4834117980778676E-2</v>
      </c>
      <c r="T16" s="284">
        <f t="shared" si="4"/>
        <v>-1.8854720355118627E-2</v>
      </c>
      <c r="U16" s="284">
        <f t="shared" si="5"/>
        <v>-0.17526038260067972</v>
      </c>
      <c r="V16" s="284" t="str">
        <f t="shared" si="6"/>
        <v/>
      </c>
      <c r="W16" s="284">
        <f t="shared" si="7"/>
        <v>-6.7967176050637276E-2</v>
      </c>
      <c r="X16" s="284" t="str">
        <f t="shared" si="8"/>
        <v/>
      </c>
      <c r="Y16" s="284" t="str">
        <f t="shared" si="9"/>
        <v/>
      </c>
      <c r="Z16" s="285"/>
    </row>
    <row r="17" spans="2:26">
      <c r="B17" s="114">
        <v>42556</v>
      </c>
      <c r="C17" s="110">
        <v>12269.851999999999</v>
      </c>
      <c r="D17" s="110">
        <v>14201.68</v>
      </c>
      <c r="E17" s="110">
        <v>10504.2</v>
      </c>
      <c r="F17" s="110">
        <v>11132.453333333333</v>
      </c>
      <c r="G17" s="110">
        <v>9249.5233333333326</v>
      </c>
      <c r="H17" s="110">
        <v>14551.08</v>
      </c>
      <c r="I17" s="110">
        <v>10994.396666666667</v>
      </c>
      <c r="J17" s="110">
        <v>10421.44</v>
      </c>
      <c r="K17" s="110">
        <v>11146.81</v>
      </c>
      <c r="L17" s="110">
        <v>11384.399473684209</v>
      </c>
      <c r="Q17" s="284">
        <f t="shared" si="1"/>
        <v>7.7777710485526466E-2</v>
      </c>
      <c r="R17" s="284">
        <f t="shared" si="2"/>
        <v>0.24746852329173108</v>
      </c>
      <c r="S17" s="284">
        <f t="shared" si="3"/>
        <v>-7.7316284949315708E-2</v>
      </c>
      <c r="T17" s="284">
        <f t="shared" si="4"/>
        <v>-2.2130823934390736E-2</v>
      </c>
      <c r="U17" s="284">
        <f t="shared" si="5"/>
        <v>-0.18752646068734527</v>
      </c>
      <c r="V17" s="284">
        <f t="shared" si="6"/>
        <v>0.27815964589399578</v>
      </c>
      <c r="W17" s="284">
        <f t="shared" si="7"/>
        <v>-3.4257653020614613E-2</v>
      </c>
      <c r="X17" s="284">
        <f t="shared" si="8"/>
        <v>-8.4585882277774305E-2</v>
      </c>
      <c r="Y17" s="284">
        <f t="shared" si="9"/>
        <v>-2.0869741459214691E-2</v>
      </c>
      <c r="Z17" s="285"/>
    </row>
    <row r="18" spans="2:26">
      <c r="B18" s="114">
        <v>42557</v>
      </c>
      <c r="C18" s="110">
        <v>13761.42</v>
      </c>
      <c r="D18" s="110">
        <v>16129.785</v>
      </c>
      <c r="E18" s="110">
        <v>10466</v>
      </c>
      <c r="F18" s="110">
        <v>12605.04</v>
      </c>
      <c r="G18" s="110">
        <v>9185.0233333333326</v>
      </c>
      <c r="H18" s="110">
        <v>11454.58</v>
      </c>
      <c r="I18" s="110">
        <v>11148.595000000001</v>
      </c>
      <c r="J18" s="110"/>
      <c r="K18" s="110">
        <v>11566.98</v>
      </c>
      <c r="L18" s="110">
        <v>11955.32117647059</v>
      </c>
      <c r="Q18" s="284">
        <f t="shared" si="1"/>
        <v>0.15107070708263484</v>
      </c>
      <c r="R18" s="284">
        <f t="shared" si="2"/>
        <v>0.34917203493831867</v>
      </c>
      <c r="S18" s="284">
        <f t="shared" si="3"/>
        <v>-0.12457391604014294</v>
      </c>
      <c r="T18" s="284">
        <f t="shared" si="4"/>
        <v>5.4345576663229256E-2</v>
      </c>
      <c r="U18" s="284">
        <f t="shared" si="5"/>
        <v>-0.23172090504682666</v>
      </c>
      <c r="V18" s="284">
        <f t="shared" si="6"/>
        <v>-4.1884376762383012E-2</v>
      </c>
      <c r="W18" s="284">
        <f t="shared" si="7"/>
        <v>-6.7478419405270051E-2</v>
      </c>
      <c r="X18" s="284" t="str">
        <f t="shared" si="8"/>
        <v/>
      </c>
      <c r="Y18" s="284">
        <f t="shared" si="9"/>
        <v>-3.2482705461304509E-2</v>
      </c>
      <c r="Z18" s="285"/>
    </row>
    <row r="19" spans="2:26">
      <c r="B19" s="114">
        <v>42558</v>
      </c>
      <c r="C19" s="110">
        <v>12994.21</v>
      </c>
      <c r="D19" s="110">
        <v>13865.55</v>
      </c>
      <c r="E19" s="110">
        <v>10457.52</v>
      </c>
      <c r="F19" s="110">
        <v>11863.57</v>
      </c>
      <c r="G19" s="110">
        <v>9272.4033333333336</v>
      </c>
      <c r="H19" s="110">
        <v>13801.07</v>
      </c>
      <c r="I19" s="110">
        <v>10903.012500000001</v>
      </c>
      <c r="J19" s="110"/>
      <c r="K19" s="110">
        <v>11134.45</v>
      </c>
      <c r="L19" s="110">
        <v>11599.922941176472</v>
      </c>
      <c r="Q19" s="284">
        <f t="shared" si="1"/>
        <v>0.1201979587186911</v>
      </c>
      <c r="R19" s="284">
        <f t="shared" si="2"/>
        <v>0.19531397495591865</v>
      </c>
      <c r="S19" s="284">
        <f t="shared" si="3"/>
        <v>-9.8483666397581091E-2</v>
      </c>
      <c r="T19" s="284">
        <f t="shared" si="4"/>
        <v>2.2728345710612854E-2</v>
      </c>
      <c r="U19" s="284">
        <f t="shared" si="5"/>
        <v>-0.20064957497097646</v>
      </c>
      <c r="V19" s="284">
        <f t="shared" si="6"/>
        <v>0.18975531734008969</v>
      </c>
      <c r="W19" s="284">
        <f t="shared" si="7"/>
        <v>-6.0078885412474123E-2</v>
      </c>
      <c r="X19" s="284" t="str">
        <f t="shared" si="8"/>
        <v/>
      </c>
      <c r="Y19" s="284">
        <f t="shared" si="9"/>
        <v>-4.012724425299178E-2</v>
      </c>
      <c r="Z19" s="285"/>
    </row>
    <row r="20" spans="2:26">
      <c r="B20" s="114">
        <v>42559</v>
      </c>
      <c r="C20" s="110">
        <v>12352.51</v>
      </c>
      <c r="D20" s="110">
        <v>13655.46</v>
      </c>
      <c r="E20" s="110">
        <v>10550.89</v>
      </c>
      <c r="F20" s="110">
        <v>11554.62</v>
      </c>
      <c r="G20" s="110">
        <v>9282.64</v>
      </c>
      <c r="H20" s="110"/>
      <c r="I20" s="110">
        <v>11906.254000000001</v>
      </c>
      <c r="J20" s="110"/>
      <c r="K20" s="110">
        <v>11545.68</v>
      </c>
      <c r="L20" s="110">
        <v>11508.85294117647</v>
      </c>
      <c r="Q20" s="284">
        <f t="shared" si="1"/>
        <v>7.3305051609886041E-2</v>
      </c>
      <c r="R20" s="284">
        <f t="shared" si="2"/>
        <v>0.18651789798646051</v>
      </c>
      <c r="S20" s="284">
        <f t="shared" si="3"/>
        <v>-8.3237047694741412E-2</v>
      </c>
      <c r="T20" s="284">
        <f t="shared" si="4"/>
        <v>3.9766829116205634E-3</v>
      </c>
      <c r="U20" s="284">
        <f t="shared" si="5"/>
        <v>-0.19343482383127059</v>
      </c>
      <c r="V20" s="284" t="str">
        <f t="shared" si="6"/>
        <v/>
      </c>
      <c r="W20" s="284">
        <f t="shared" si="7"/>
        <v>3.4530031868050523E-2</v>
      </c>
      <c r="X20" s="284" t="str">
        <f t="shared" si="8"/>
        <v/>
      </c>
      <c r="Y20" s="284">
        <f t="shared" si="9"/>
        <v>3.1998895990555118E-3</v>
      </c>
      <c r="Z20" s="285"/>
    </row>
    <row r="21" spans="2:26">
      <c r="B21" s="114">
        <v>42562</v>
      </c>
      <c r="C21" s="110">
        <v>14893.616666666669</v>
      </c>
      <c r="D21" s="110">
        <v>18172.27</v>
      </c>
      <c r="E21" s="110"/>
      <c r="F21" s="110">
        <v>11760.213333333333</v>
      </c>
      <c r="G21" s="110">
        <v>8519.99</v>
      </c>
      <c r="H21" s="110"/>
      <c r="I21" s="110">
        <v>11016.384000000002</v>
      </c>
      <c r="J21" s="110"/>
      <c r="K21" s="110">
        <v>12605.04</v>
      </c>
      <c r="L21" s="110">
        <v>12326.644705882352</v>
      </c>
      <c r="Q21" s="284">
        <f t="shared" si="1"/>
        <v>0.20824579778464297</v>
      </c>
      <c r="R21" s="284">
        <f t="shared" si="2"/>
        <v>0.47422680166388498</v>
      </c>
      <c r="S21" s="284" t="str">
        <f t="shared" si="3"/>
        <v/>
      </c>
      <c r="T21" s="284">
        <f t="shared" si="4"/>
        <v>-4.5951788671147034E-2</v>
      </c>
      <c r="U21" s="284">
        <f t="shared" si="5"/>
        <v>-0.30881515584413599</v>
      </c>
      <c r="V21" s="284" t="str">
        <f t="shared" si="6"/>
        <v/>
      </c>
      <c r="W21" s="284">
        <f t="shared" si="7"/>
        <v>-0.10629500055737681</v>
      </c>
      <c r="X21" s="284" t="str">
        <f t="shared" si="8"/>
        <v/>
      </c>
      <c r="Y21" s="284">
        <f t="shared" si="9"/>
        <v>2.2584839651036307E-2</v>
      </c>
      <c r="Z21" s="285"/>
    </row>
    <row r="22" spans="2:26">
      <c r="B22" s="114">
        <v>42563</v>
      </c>
      <c r="C22" s="110">
        <v>12213.904999999999</v>
      </c>
      <c r="D22" s="110">
        <v>13655.46</v>
      </c>
      <c r="E22" s="110">
        <v>12209.59</v>
      </c>
      <c r="F22" s="110">
        <v>11570.78</v>
      </c>
      <c r="G22" s="110">
        <v>9526.0166666666664</v>
      </c>
      <c r="H22" s="110">
        <v>11810.27</v>
      </c>
      <c r="I22" s="110">
        <v>10925.745000000001</v>
      </c>
      <c r="J22" s="110"/>
      <c r="K22" s="110">
        <v>12184.87</v>
      </c>
      <c r="L22" s="110">
        <v>11441.592777777776</v>
      </c>
      <c r="Q22" s="284">
        <f t="shared" si="1"/>
        <v>6.7500411631694499E-2</v>
      </c>
      <c r="R22" s="284">
        <f t="shared" si="2"/>
        <v>0.19349292228981144</v>
      </c>
      <c r="S22" s="284">
        <f t="shared" si="3"/>
        <v>6.7123278824767527E-2</v>
      </c>
      <c r="T22" s="284">
        <f t="shared" si="4"/>
        <v>1.1291017319995525E-2</v>
      </c>
      <c r="U22" s="284">
        <f t="shared" si="5"/>
        <v>-0.16742215426785703</v>
      </c>
      <c r="V22" s="284">
        <f t="shared" si="6"/>
        <v>3.2222543607589402E-2</v>
      </c>
      <c r="W22" s="284">
        <f t="shared" si="7"/>
        <v>-4.5085311791525313E-2</v>
      </c>
      <c r="X22" s="284" t="str">
        <f t="shared" si="8"/>
        <v/>
      </c>
      <c r="Y22" s="284">
        <f t="shared" si="9"/>
        <v>6.496274047314822E-2</v>
      </c>
      <c r="Z22" s="285"/>
    </row>
    <row r="23" spans="2:26">
      <c r="B23" s="114">
        <v>42564</v>
      </c>
      <c r="C23" s="110">
        <v>12946.759999999998</v>
      </c>
      <c r="D23" s="110">
        <v>13655.46</v>
      </c>
      <c r="E23" s="110">
        <v>11040.28</v>
      </c>
      <c r="F23" s="110">
        <v>11432.720000000001</v>
      </c>
      <c r="G23" s="110">
        <v>8900.59</v>
      </c>
      <c r="H23" s="110">
        <v>11191.23</v>
      </c>
      <c r="I23" s="110">
        <v>11258.914999999999</v>
      </c>
      <c r="J23" s="110"/>
      <c r="K23" s="110"/>
      <c r="L23" s="110">
        <v>11187.738666666666</v>
      </c>
      <c r="Q23" s="284">
        <f t="shared" si="1"/>
        <v>0.15722760298059629</v>
      </c>
      <c r="R23" s="284">
        <f t="shared" si="2"/>
        <v>0.22057373762991006</v>
      </c>
      <c r="S23" s="284">
        <f t="shared" si="3"/>
        <v>-1.3180381760794216E-2</v>
      </c>
      <c r="T23" s="284">
        <f t="shared" si="4"/>
        <v>2.1897305669397266E-2</v>
      </c>
      <c r="U23" s="284">
        <f t="shared" si="5"/>
        <v>-0.20443350839800328</v>
      </c>
      <c r="V23" s="284">
        <f t="shared" si="6"/>
        <v>3.1206783044867214E-4</v>
      </c>
      <c r="W23" s="284">
        <f t="shared" si="7"/>
        <v>6.3619946312653301E-3</v>
      </c>
      <c r="X23" s="284" t="str">
        <f t="shared" si="8"/>
        <v/>
      </c>
      <c r="Y23" s="284" t="str">
        <f t="shared" si="9"/>
        <v/>
      </c>
      <c r="Z23" s="285"/>
    </row>
    <row r="24" spans="2:26">
      <c r="B24" s="114">
        <v>42565</v>
      </c>
      <c r="C24" s="110">
        <v>14299.009999999998</v>
      </c>
      <c r="D24" s="110">
        <v>17962.185000000001</v>
      </c>
      <c r="E24" s="110">
        <v>12605.04</v>
      </c>
      <c r="F24" s="110">
        <v>11619.83</v>
      </c>
      <c r="G24" s="110">
        <v>10655.45</v>
      </c>
      <c r="H24" s="110">
        <v>9264.4500000000007</v>
      </c>
      <c r="I24" s="110">
        <v>11590.9825</v>
      </c>
      <c r="J24" s="110"/>
      <c r="K24" s="110"/>
      <c r="L24" s="110">
        <v>12522.747500000001</v>
      </c>
      <c r="Q24" s="284">
        <f t="shared" si="1"/>
        <v>0.14184287433728077</v>
      </c>
      <c r="R24" s="284">
        <f t="shared" si="2"/>
        <v>0.43436454340391351</v>
      </c>
      <c r="S24" s="284">
        <f t="shared" si="3"/>
        <v>6.5714412911383512E-3</v>
      </c>
      <c r="T24" s="284">
        <f t="shared" si="4"/>
        <v>-7.2102188437481576E-2</v>
      </c>
      <c r="U24" s="284">
        <f t="shared" si="5"/>
        <v>-0.14911244517227554</v>
      </c>
      <c r="V24" s="284">
        <f t="shared" si="6"/>
        <v>-0.26019030568172041</v>
      </c>
      <c r="W24" s="284">
        <f t="shared" si="7"/>
        <v>-7.4405796331835417E-2</v>
      </c>
      <c r="X24" s="284" t="str">
        <f t="shared" si="8"/>
        <v/>
      </c>
      <c r="Y24" s="284" t="str">
        <f t="shared" si="9"/>
        <v/>
      </c>
      <c r="Z24" s="285"/>
    </row>
    <row r="25" spans="2:26">
      <c r="B25" s="114">
        <v>42566</v>
      </c>
      <c r="C25" s="110">
        <v>12528.503333333334</v>
      </c>
      <c r="D25" s="110">
        <v>17140.114999999998</v>
      </c>
      <c r="E25" s="110">
        <v>12274.91</v>
      </c>
      <c r="F25" s="110">
        <v>11932.77</v>
      </c>
      <c r="G25" s="110">
        <v>10588.303333333335</v>
      </c>
      <c r="H25" s="110">
        <v>10461.33</v>
      </c>
      <c r="I25" s="110">
        <v>11724.512500000001</v>
      </c>
      <c r="J25" s="110"/>
      <c r="K25" s="110"/>
      <c r="L25" s="110">
        <v>12211.282941176471</v>
      </c>
      <c r="Q25" s="284">
        <f t="shared" si="1"/>
        <v>2.5977646549094006E-2</v>
      </c>
      <c r="R25" s="284">
        <f t="shared" si="2"/>
        <v>0.40362933874896106</v>
      </c>
      <c r="S25" s="284">
        <f t="shared" si="3"/>
        <v>5.2105138444527169E-3</v>
      </c>
      <c r="T25" s="284">
        <f t="shared" si="4"/>
        <v>-2.2807836205098804E-2</v>
      </c>
      <c r="U25" s="284">
        <f t="shared" si="5"/>
        <v>-0.13290819774312534</v>
      </c>
      <c r="V25" s="284">
        <f t="shared" si="6"/>
        <v>-0.14330623158977226</v>
      </c>
      <c r="W25" s="284">
        <f t="shared" si="7"/>
        <v>-3.9862350542634546E-2</v>
      </c>
      <c r="X25" s="284" t="str">
        <f t="shared" si="8"/>
        <v/>
      </c>
      <c r="Y25" s="284" t="str">
        <f t="shared" si="9"/>
        <v/>
      </c>
      <c r="Z25" s="285"/>
    </row>
    <row r="26" spans="2:26">
      <c r="B26" s="114">
        <v>42569</v>
      </c>
      <c r="C26" s="110">
        <v>11287.014999999999</v>
      </c>
      <c r="D26" s="110">
        <v>14075.63</v>
      </c>
      <c r="E26" s="110">
        <v>12584.035</v>
      </c>
      <c r="F26" s="110">
        <v>12056.5975</v>
      </c>
      <c r="G26" s="110">
        <v>10064.640000000001</v>
      </c>
      <c r="H26" s="110">
        <v>10855.34</v>
      </c>
      <c r="I26" s="110"/>
      <c r="J26" s="110"/>
      <c r="K26" s="110"/>
      <c r="L26" s="110">
        <v>11745.666666666666</v>
      </c>
      <c r="Q26" s="284">
        <f t="shared" si="1"/>
        <v>-3.904858529386724E-2</v>
      </c>
      <c r="R26" s="284">
        <f t="shared" si="2"/>
        <v>0.19836790873229843</v>
      </c>
      <c r="S26" s="284">
        <f t="shared" si="3"/>
        <v>7.1376819820075529E-2</v>
      </c>
      <c r="T26" s="284">
        <f t="shared" si="4"/>
        <v>2.6471961290688805E-2</v>
      </c>
      <c r="U26" s="284">
        <f t="shared" si="5"/>
        <v>-0.14311888072196824</v>
      </c>
      <c r="V26" s="284">
        <f t="shared" si="6"/>
        <v>-7.5800437040610666E-2</v>
      </c>
      <c r="W26" s="284" t="str">
        <f t="shared" si="7"/>
        <v/>
      </c>
      <c r="X26" s="284" t="str">
        <f t="shared" si="8"/>
        <v/>
      </c>
      <c r="Y26" s="284" t="str">
        <f t="shared" si="9"/>
        <v/>
      </c>
      <c r="Z26" s="285"/>
    </row>
    <row r="27" spans="2:26">
      <c r="B27" s="114">
        <v>42570</v>
      </c>
      <c r="C27" s="110">
        <v>13883.208333333334</v>
      </c>
      <c r="D27" s="110">
        <v>14075.63</v>
      </c>
      <c r="E27" s="110">
        <v>12598.3</v>
      </c>
      <c r="F27" s="110">
        <v>11224.75</v>
      </c>
      <c r="G27" s="110">
        <v>10084.030000000001</v>
      </c>
      <c r="H27" s="110">
        <v>11648.35</v>
      </c>
      <c r="I27" s="110">
        <v>15126.05</v>
      </c>
      <c r="J27" s="110"/>
      <c r="K27" s="110">
        <v>15126.05</v>
      </c>
      <c r="L27" s="110">
        <v>12815.539444444445</v>
      </c>
      <c r="Q27" s="284">
        <f t="shared" si="1"/>
        <v>8.3310491416865431E-2</v>
      </c>
      <c r="R27" s="284">
        <f t="shared" si="2"/>
        <v>9.8325205974985758E-2</v>
      </c>
      <c r="S27" s="284">
        <f t="shared" si="3"/>
        <v>-1.6951252453022488E-2</v>
      </c>
      <c r="T27" s="284">
        <f t="shared" si="4"/>
        <v>-0.12412972948509431</v>
      </c>
      <c r="U27" s="284">
        <f t="shared" si="5"/>
        <v>-0.21314041880839885</v>
      </c>
      <c r="V27" s="284">
        <f t="shared" si="6"/>
        <v>-9.1076107213764038E-2</v>
      </c>
      <c r="W27" s="284">
        <f t="shared" si="7"/>
        <v>0.1802897619387504</v>
      </c>
      <c r="X27" s="284" t="str">
        <f t="shared" si="8"/>
        <v/>
      </c>
      <c r="Y27" s="284">
        <f t="shared" si="9"/>
        <v>0.1802897619387504</v>
      </c>
      <c r="Z27" s="285"/>
    </row>
    <row r="28" spans="2:26">
      <c r="B28" s="114">
        <v>42571</v>
      </c>
      <c r="C28" s="110">
        <v>14797.295</v>
      </c>
      <c r="D28" s="110">
        <v>14075.63</v>
      </c>
      <c r="E28" s="110">
        <v>14588.24</v>
      </c>
      <c r="F28" s="110">
        <v>10530.79</v>
      </c>
      <c r="G28" s="110">
        <v>10084.030000000001</v>
      </c>
      <c r="H28" s="110">
        <v>14497.116666666669</v>
      </c>
      <c r="I28" s="110">
        <v>11186.54</v>
      </c>
      <c r="J28" s="110"/>
      <c r="K28" s="110">
        <v>15126.05</v>
      </c>
      <c r="L28" s="110">
        <v>13016.917142857141</v>
      </c>
      <c r="Q28" s="284">
        <f t="shared" si="1"/>
        <v>0.13677415609269802</v>
      </c>
      <c r="R28" s="284">
        <f t="shared" si="2"/>
        <v>8.1333609603854079E-2</v>
      </c>
      <c r="S28" s="284">
        <f t="shared" si="3"/>
        <v>0.12071390175553982</v>
      </c>
      <c r="T28" s="284">
        <f t="shared" si="4"/>
        <v>-0.19099200798257895</v>
      </c>
      <c r="U28" s="284">
        <f t="shared" si="5"/>
        <v>-0.22531349863178032</v>
      </c>
      <c r="V28" s="284">
        <f t="shared" si="6"/>
        <v>0.11371352429801457</v>
      </c>
      <c r="W28" s="284">
        <f t="shared" si="7"/>
        <v>-0.14061525649808218</v>
      </c>
      <c r="X28" s="284" t="str">
        <f t="shared" si="8"/>
        <v/>
      </c>
      <c r="Y28" s="284">
        <f t="shared" si="9"/>
        <v>0.1620301361678573</v>
      </c>
      <c r="Z28" s="285"/>
    </row>
    <row r="29" spans="2:26">
      <c r="B29" s="114">
        <v>42572</v>
      </c>
      <c r="C29" s="110">
        <v>13762.69</v>
      </c>
      <c r="D29" s="110">
        <v>17752.099999999999</v>
      </c>
      <c r="E29" s="110">
        <v>11822.695</v>
      </c>
      <c r="F29" s="110">
        <v>9352.4500000000007</v>
      </c>
      <c r="G29" s="110">
        <v>10084.030000000001</v>
      </c>
      <c r="H29" s="110">
        <v>10625.875</v>
      </c>
      <c r="I29" s="110">
        <v>11730.810000000001</v>
      </c>
      <c r="J29" s="110"/>
      <c r="K29" s="110">
        <v>12605.04</v>
      </c>
      <c r="L29" s="110">
        <v>12612.756470588234</v>
      </c>
      <c r="Q29" s="284">
        <f t="shared" si="1"/>
        <v>9.1172261360417409E-2</v>
      </c>
      <c r="R29" s="284">
        <f t="shared" si="2"/>
        <v>0.40747187511280597</v>
      </c>
      <c r="S29" s="284">
        <f t="shared" si="3"/>
        <v>-6.2639873562181564E-2</v>
      </c>
      <c r="T29" s="284">
        <f t="shared" si="4"/>
        <v>-0.25849277897269818</v>
      </c>
      <c r="U29" s="284">
        <f t="shared" si="5"/>
        <v>-0.20048959769301711</v>
      </c>
      <c r="V29" s="284">
        <f t="shared" si="6"/>
        <v>-0.15752951983346825</v>
      </c>
      <c r="W29" s="284">
        <f t="shared" si="7"/>
        <v>-6.9924958326504541E-2</v>
      </c>
      <c r="X29" s="284" t="str">
        <f t="shared" si="8"/>
        <v/>
      </c>
      <c r="Y29" s="284">
        <f t="shared" si="9"/>
        <v>-6.1179890424645591E-4</v>
      </c>
      <c r="Z29" s="285"/>
    </row>
    <row r="30" spans="2:26">
      <c r="B30" s="114">
        <v>42573</v>
      </c>
      <c r="C30" s="110">
        <v>11750.57</v>
      </c>
      <c r="D30" s="110">
        <v>12920.169999999998</v>
      </c>
      <c r="E30" s="110"/>
      <c r="F30" s="110">
        <v>11284.51</v>
      </c>
      <c r="G30" s="110">
        <v>10407.24</v>
      </c>
      <c r="H30" s="110">
        <v>11775.76</v>
      </c>
      <c r="I30" s="110">
        <v>11335.27</v>
      </c>
      <c r="J30" s="110"/>
      <c r="K30" s="110">
        <v>11764.71</v>
      </c>
      <c r="L30" s="110">
        <v>11732.395384615384</v>
      </c>
      <c r="Q30" s="284">
        <f t="shared" si="1"/>
        <v>1.549096735049381E-3</v>
      </c>
      <c r="R30" s="284">
        <f t="shared" si="2"/>
        <v>0.10123888399994907</v>
      </c>
      <c r="S30" s="284" t="str">
        <f t="shared" si="3"/>
        <v/>
      </c>
      <c r="T30" s="284">
        <f t="shared" si="4"/>
        <v>-3.8175101497405439E-2</v>
      </c>
      <c r="U30" s="284">
        <f t="shared" si="5"/>
        <v>-0.11294840833211706</v>
      </c>
      <c r="V30" s="284">
        <f t="shared" si="6"/>
        <v>3.6961433674047822E-3</v>
      </c>
      <c r="W30" s="284">
        <f t="shared" si="7"/>
        <v>-3.3848619279923962E-2</v>
      </c>
      <c r="X30" s="284" t="str">
        <f t="shared" si="8"/>
        <v/>
      </c>
      <c r="Y30" s="284">
        <f t="shared" si="9"/>
        <v>2.7543067144659554E-3</v>
      </c>
      <c r="Z30" s="285"/>
    </row>
    <row r="31" spans="2:26">
      <c r="B31" s="114">
        <v>42576</v>
      </c>
      <c r="C31" s="110">
        <v>14313.485000000001</v>
      </c>
      <c r="D31" s="110">
        <v>14075.63</v>
      </c>
      <c r="E31" s="110">
        <v>12375.86</v>
      </c>
      <c r="F31" s="110">
        <v>12184.875</v>
      </c>
      <c r="G31" s="110">
        <v>10407.24</v>
      </c>
      <c r="H31" s="110">
        <v>13717.25</v>
      </c>
      <c r="I31" s="110">
        <v>11488.38</v>
      </c>
      <c r="J31" s="110"/>
      <c r="K31" s="110">
        <v>12605.04</v>
      </c>
      <c r="L31" s="110">
        <v>12719.812857142857</v>
      </c>
      <c r="Q31" s="284">
        <f t="shared" si="1"/>
        <v>0.12529053381176211</v>
      </c>
      <c r="R31" s="284">
        <f t="shared" si="2"/>
        <v>0.10659096624175396</v>
      </c>
      <c r="S31" s="284">
        <f t="shared" si="3"/>
        <v>-2.7040716794013868E-2</v>
      </c>
      <c r="T31" s="284">
        <f t="shared" si="4"/>
        <v>-4.2055481723731546E-2</v>
      </c>
      <c r="U31" s="284">
        <f t="shared" si="5"/>
        <v>-0.18180871708692031</v>
      </c>
      <c r="V31" s="284">
        <f t="shared" si="6"/>
        <v>7.8416023416337341E-2</v>
      </c>
      <c r="W31" s="284">
        <f t="shared" si="7"/>
        <v>-9.6812183557507467E-2</v>
      </c>
      <c r="X31" s="284" t="str">
        <f t="shared" si="8"/>
        <v/>
      </c>
      <c r="Y31" s="284">
        <f t="shared" si="9"/>
        <v>-9.0231561133704077E-3</v>
      </c>
      <c r="Z31" s="285"/>
    </row>
    <row r="32" spans="2:26">
      <c r="B32" s="114">
        <v>42577</v>
      </c>
      <c r="C32" s="110">
        <v>12865.466</v>
      </c>
      <c r="D32" s="110">
        <v>13540.169999999998</v>
      </c>
      <c r="E32" s="110">
        <v>12154.13</v>
      </c>
      <c r="F32" s="110">
        <v>12605.04</v>
      </c>
      <c r="G32" s="110">
        <v>11635.716666666667</v>
      </c>
      <c r="H32" s="110">
        <v>10294.120000000001</v>
      </c>
      <c r="I32" s="110">
        <v>11284.365</v>
      </c>
      <c r="J32" s="110"/>
      <c r="K32" s="110">
        <v>12209.59</v>
      </c>
      <c r="L32" s="110">
        <v>12259.151875000001</v>
      </c>
      <c r="Q32" s="284">
        <f t="shared" si="1"/>
        <v>4.9458080883755987E-2</v>
      </c>
      <c r="R32" s="284">
        <f t="shared" si="2"/>
        <v>0.10449484092063234</v>
      </c>
      <c r="S32" s="284">
        <f t="shared" si="3"/>
        <v>-8.5668140888418651E-3</v>
      </c>
      <c r="T32" s="284">
        <f t="shared" si="4"/>
        <v>2.8214686344278563E-2</v>
      </c>
      <c r="U32" s="284">
        <f t="shared" si="5"/>
        <v>-5.0854676954015153E-2</v>
      </c>
      <c r="V32" s="284">
        <f t="shared" si="6"/>
        <v>-0.16029101319865982</v>
      </c>
      <c r="W32" s="284">
        <f t="shared" si="7"/>
        <v>-7.9515033742903321E-2</v>
      </c>
      <c r="X32" s="284" t="str">
        <f t="shared" si="8"/>
        <v/>
      </c>
      <c r="Y32" s="284">
        <f t="shared" si="9"/>
        <v>-4.0428469689711899E-3</v>
      </c>
      <c r="Z32" s="285"/>
    </row>
    <row r="33" spans="2:26">
      <c r="B33" s="114">
        <v>42578</v>
      </c>
      <c r="C33" s="110">
        <v>13089.803333333335</v>
      </c>
      <c r="D33" s="110">
        <v>15882.35</v>
      </c>
      <c r="E33" s="110">
        <v>12204.88</v>
      </c>
      <c r="F33" s="110">
        <v>13445.38</v>
      </c>
      <c r="G33" s="110">
        <v>11129.86</v>
      </c>
      <c r="H33" s="110">
        <v>13032.39</v>
      </c>
      <c r="I33" s="110">
        <v>12404.39</v>
      </c>
      <c r="J33" s="110"/>
      <c r="K33" s="110">
        <v>12605.04</v>
      </c>
      <c r="L33" s="110">
        <v>12664.446923076923</v>
      </c>
      <c r="Q33" s="284">
        <f t="shared" si="1"/>
        <v>3.3586655054105498E-2</v>
      </c>
      <c r="R33" s="284">
        <f t="shared" si="2"/>
        <v>0.25408950714298256</v>
      </c>
      <c r="S33" s="284">
        <f t="shared" si="3"/>
        <v>-3.6287958397891749E-2</v>
      </c>
      <c r="T33" s="284">
        <f t="shared" si="4"/>
        <v>6.1663417413047428E-2</v>
      </c>
      <c r="U33" s="284">
        <f t="shared" si="5"/>
        <v>-0.12117283387090723</v>
      </c>
      <c r="V33" s="284">
        <f t="shared" si="6"/>
        <v>2.9053229024365648E-2</v>
      </c>
      <c r="W33" s="284">
        <f t="shared" si="7"/>
        <v>-2.0534408226154148E-2</v>
      </c>
      <c r="X33" s="284" t="str">
        <f t="shared" si="8"/>
        <v/>
      </c>
      <c r="Y33" s="284">
        <f t="shared" si="9"/>
        <v>-4.6908422797897068E-3</v>
      </c>
      <c r="Z33" s="285"/>
    </row>
    <row r="34" spans="2:26" ht="14.25" customHeight="1">
      <c r="B34" s="114">
        <v>42579</v>
      </c>
      <c r="C34" s="110">
        <v>14583.025</v>
      </c>
      <c r="D34" s="110">
        <v>16070.86</v>
      </c>
      <c r="E34" s="110"/>
      <c r="F34" s="110"/>
      <c r="G34" s="110">
        <v>11162.356666666668</v>
      </c>
      <c r="H34" s="110">
        <v>14751.995000000001</v>
      </c>
      <c r="I34" s="110">
        <v>13456.8675</v>
      </c>
      <c r="J34" s="110"/>
      <c r="K34" s="110">
        <v>12605.04</v>
      </c>
      <c r="L34" s="110">
        <v>13954.436842105262</v>
      </c>
      <c r="Q34" s="284">
        <f t="shared" si="1"/>
        <v>4.5045756056458976E-2</v>
      </c>
      <c r="R34" s="284">
        <f t="shared" si="2"/>
        <v>0.1516666836391973</v>
      </c>
      <c r="S34" s="284" t="str">
        <f t="shared" si="3"/>
        <v/>
      </c>
      <c r="T34" s="284" t="str">
        <f t="shared" si="4"/>
        <v/>
      </c>
      <c r="U34" s="284">
        <f t="shared" si="5"/>
        <v>-0.20008547869262214</v>
      </c>
      <c r="V34" s="284">
        <f t="shared" si="6"/>
        <v>5.7154449650611158E-2</v>
      </c>
      <c r="W34" s="284">
        <f t="shared" si="7"/>
        <v>-3.5656712466097286E-2</v>
      </c>
      <c r="X34" s="284" t="str">
        <f t="shared" si="8"/>
        <v/>
      </c>
      <c r="Y34" s="284">
        <f t="shared" si="9"/>
        <v>-9.6700200615310691E-2</v>
      </c>
      <c r="Z34" s="285"/>
    </row>
    <row r="35" spans="2:26">
      <c r="B35" s="106">
        <v>42580</v>
      </c>
      <c r="C35" s="191">
        <v>12274.753333333334</v>
      </c>
      <c r="D35" s="191">
        <v>14446.855</v>
      </c>
      <c r="E35" s="191">
        <v>12148.86</v>
      </c>
      <c r="F35" s="191"/>
      <c r="G35" s="191">
        <v>11334.633333333333</v>
      </c>
      <c r="H35" s="191">
        <v>11634.655000000001</v>
      </c>
      <c r="I35" s="191">
        <v>12177.135</v>
      </c>
      <c r="J35" s="191"/>
      <c r="K35" s="191">
        <v>12605.04</v>
      </c>
      <c r="L35" s="191">
        <v>12277.783157894737</v>
      </c>
      <c r="M35" s="76"/>
      <c r="Q35" s="284">
        <f t="shared" si="1"/>
        <v>-2.4677293306445694E-4</v>
      </c>
      <c r="R35" s="284">
        <f t="shared" si="2"/>
        <v>0.17666640746220769</v>
      </c>
      <c r="S35" s="284">
        <f t="shared" si="3"/>
        <v>-1.0500524095983697E-2</v>
      </c>
      <c r="T35" s="284" t="str">
        <f t="shared" si="4"/>
        <v/>
      </c>
      <c r="U35" s="284">
        <f t="shared" si="5"/>
        <v>-7.6817599108268103E-2</v>
      </c>
      <c r="V35" s="284">
        <f t="shared" si="6"/>
        <v>-5.238145597002164E-2</v>
      </c>
      <c r="W35" s="284">
        <f t="shared" si="7"/>
        <v>-8.1975839286605335E-3</v>
      </c>
      <c r="X35" s="284" t="str">
        <f t="shared" si="8"/>
        <v/>
      </c>
      <c r="Y35" s="284">
        <f t="shared" si="9"/>
        <v>2.665439174944496E-2</v>
      </c>
      <c r="Z35" s="285"/>
    </row>
    <row r="36" spans="2:26" ht="70.5" customHeight="1">
      <c r="B36" s="331" t="s">
        <v>195</v>
      </c>
      <c r="C36" s="331"/>
      <c r="D36" s="331"/>
      <c r="E36" s="331"/>
      <c r="F36" s="331"/>
      <c r="G36" s="331"/>
      <c r="H36" s="331"/>
      <c r="I36" s="331"/>
      <c r="J36" s="331"/>
      <c r="K36" s="331"/>
      <c r="L36" s="331"/>
      <c r="M36" s="332"/>
      <c r="N36" s="138"/>
      <c r="O36" s="281"/>
    </row>
    <row r="37" spans="2:26">
      <c r="P37" s="286" t="s">
        <v>239</v>
      </c>
      <c r="Q37" s="221">
        <f t="shared" ref="Q37:Z37" si="10">+AVERAGE(C15:C35)</f>
        <v>13257.050704081637</v>
      </c>
      <c r="R37" s="221">
        <f t="shared" si="10"/>
        <v>15112.847380952377</v>
      </c>
      <c r="S37" s="221">
        <f t="shared" si="10"/>
        <v>11779.784444444444</v>
      </c>
      <c r="T37" s="221">
        <f t="shared" si="10"/>
        <v>11604.771359649125</v>
      </c>
      <c r="U37" s="221">
        <f t="shared" si="10"/>
        <v>10015.796031746029</v>
      </c>
      <c r="V37" s="221">
        <f t="shared" si="10"/>
        <v>12098.345648148148</v>
      </c>
      <c r="W37" s="221">
        <f t="shared" si="10"/>
        <v>11671.086733333334</v>
      </c>
      <c r="X37" s="221">
        <f t="shared" si="10"/>
        <v>10421.44</v>
      </c>
      <c r="Y37" s="221">
        <f t="shared" si="10"/>
        <v>12450.008750000001</v>
      </c>
      <c r="Z37" s="221">
        <f t="shared" si="10"/>
        <v>12198.594565487845</v>
      </c>
    </row>
    <row r="38" spans="2:26">
      <c r="Q38" s="284">
        <f t="shared" ref="Q38:Y38" si="11">+(Q37-$Z$37)/$Z$37</f>
        <v>8.6768695599439546E-2</v>
      </c>
      <c r="R38" s="284">
        <f t="shared" si="11"/>
        <v>0.23890070284895848</v>
      </c>
      <c r="S38" s="284">
        <f t="shared" si="11"/>
        <v>-3.4332653552426061E-2</v>
      </c>
      <c r="T38" s="284">
        <f t="shared" si="11"/>
        <v>-4.8679641138230756E-2</v>
      </c>
      <c r="U38" s="284">
        <f t="shared" si="11"/>
        <v>-0.17893852623952025</v>
      </c>
      <c r="V38" s="284">
        <f t="shared" si="11"/>
        <v>-8.2180710901992287E-3</v>
      </c>
      <c r="W38" s="284">
        <f t="shared" si="11"/>
        <v>-4.3243328509903263E-2</v>
      </c>
      <c r="X38" s="284">
        <f t="shared" si="11"/>
        <v>-0.14568518987554144</v>
      </c>
      <c r="Y38" s="284">
        <f t="shared" si="11"/>
        <v>2.0610094315574232E-2</v>
      </c>
      <c r="Z38" s="285"/>
    </row>
    <row r="40" spans="2:26">
      <c r="P40" s="286"/>
      <c r="Q40" s="285"/>
      <c r="R40" s="285"/>
      <c r="S40" s="285"/>
      <c r="T40" s="285"/>
      <c r="U40" s="285"/>
      <c r="V40" s="285"/>
      <c r="W40" s="285"/>
      <c r="X40" s="285"/>
      <c r="Y40" s="285"/>
      <c r="Z40" s="285"/>
    </row>
    <row r="41" spans="2:26">
      <c r="P41" s="286"/>
      <c r="Q41" s="285"/>
      <c r="R41" s="285"/>
      <c r="S41" s="285"/>
      <c r="T41" s="285"/>
      <c r="U41" s="285"/>
      <c r="V41" s="285"/>
      <c r="W41" s="285"/>
      <c r="X41" s="285"/>
      <c r="Y41" s="285"/>
      <c r="Z41" s="285"/>
    </row>
    <row r="59" spans="2:12">
      <c r="C59" s="48"/>
      <c r="D59" s="48"/>
      <c r="E59" s="48"/>
      <c r="F59" s="48"/>
      <c r="G59" s="48"/>
      <c r="H59" s="48"/>
      <c r="I59" s="48"/>
      <c r="J59" s="48"/>
      <c r="K59" s="48"/>
      <c r="L59" s="48"/>
    </row>
    <row r="60" spans="2:12">
      <c r="B60" s="117"/>
    </row>
    <row r="61" spans="2:12">
      <c r="C61" s="48"/>
      <c r="D61" s="48"/>
      <c r="E61" s="48"/>
      <c r="F61" s="48"/>
      <c r="G61" s="48"/>
      <c r="H61" s="48"/>
      <c r="I61" s="48"/>
      <c r="J61" s="48"/>
      <c r="K61" s="48"/>
      <c r="L61" s="48"/>
    </row>
    <row r="72" spans="7:7">
      <c r="G72" s="268"/>
    </row>
    <row r="73" spans="7:7">
      <c r="G73" s="268"/>
    </row>
  </sheetData>
  <mergeCells count="4">
    <mergeCell ref="B36:M36"/>
    <mergeCell ref="B2:L2"/>
    <mergeCell ref="B3:L3"/>
    <mergeCell ref="B4:L4"/>
  </mergeCells>
  <conditionalFormatting sqref="Q37:Y37">
    <cfRule type="colorScale" priority="1">
      <colorScale>
        <cfvo type="min"/>
        <cfvo type="percentile" val="50"/>
        <cfvo type="max"/>
        <color rgb="FFF8696B"/>
        <color rgb="FFFFEB84"/>
        <color rgb="FF63BE7B"/>
      </colorScale>
    </cfRule>
  </conditionalFormatting>
  <hyperlinks>
    <hyperlink ref="N2" location="Índice!A1" display="Volver al índice"/>
  </hyperlinks>
  <pageMargins left="0.70866141732283472" right="0.70866141732283472" top="1.3130314960629921" bottom="0.74803149606299213" header="0.31496062992125984" footer="0.31496062992125984"/>
  <pageSetup paperSize="9" scale="57" orientation="portrait" r:id="rId1"/>
  <headerFooter differentFirst="1">
    <oddFooter>&amp;C&amp;P</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pageSetUpPr fitToPage="1"/>
  </sheetPr>
  <dimension ref="B1:AC58"/>
  <sheetViews>
    <sheetView zoomScale="80" zoomScaleNormal="80" zoomScalePageLayoutView="60" workbookViewId="0"/>
  </sheetViews>
  <sheetFormatPr baseColWidth="10" defaultColWidth="10.81640625" defaultRowHeight="12.5"/>
  <cols>
    <col min="1" max="1" width="1.81640625" style="39" customWidth="1"/>
    <col min="2" max="2" width="12.26953125" style="39" customWidth="1"/>
    <col min="3" max="3" width="10.54296875" style="64" customWidth="1"/>
    <col min="4" max="4" width="12.54296875" style="64" customWidth="1"/>
    <col min="5" max="5" width="10" style="64" customWidth="1"/>
    <col min="6" max="6" width="12.81640625" style="39" customWidth="1"/>
    <col min="7" max="7" width="13" style="39" customWidth="1"/>
    <col min="8" max="8" width="12.54296875" style="39" customWidth="1"/>
    <col min="9" max="9" width="14.26953125" style="39" customWidth="1"/>
    <col min="10" max="10" width="15" style="39" customWidth="1"/>
    <col min="11" max="11" width="12.54296875" style="39" customWidth="1"/>
    <col min="12" max="12" width="14.1796875" style="39" customWidth="1"/>
    <col min="13" max="13" width="12.26953125" style="39" customWidth="1"/>
    <col min="14" max="14" width="1.81640625" style="39" customWidth="1"/>
    <col min="15" max="15" width="10.81640625" style="39"/>
    <col min="16" max="16" width="10.81640625" style="192"/>
    <col min="17" max="17" width="13" style="220" hidden="1" customWidth="1"/>
    <col min="18" max="18" width="8.54296875" style="220" hidden="1" customWidth="1"/>
    <col min="19" max="19" width="10.26953125" style="220" hidden="1" customWidth="1"/>
    <col min="20" max="20" width="9.26953125" style="220" hidden="1" customWidth="1"/>
    <col min="21" max="21" width="11.453125" style="220" hidden="1" customWidth="1"/>
    <col min="22" max="22" width="10.26953125" style="220" hidden="1" customWidth="1"/>
    <col min="23" max="23" width="7.54296875" style="220" hidden="1" customWidth="1"/>
    <col min="24" max="24" width="7.453125" style="220" hidden="1" customWidth="1"/>
    <col min="25" max="25" width="12.453125" style="220" hidden="1" customWidth="1"/>
    <col min="26" max="26" width="8.7265625" style="220" hidden="1" customWidth="1"/>
    <col min="27" max="28" width="10.81640625" style="220" hidden="1" customWidth="1"/>
    <col min="29" max="29" width="10.81640625" style="192" customWidth="1"/>
    <col min="30" max="16384" width="10.81640625" style="39"/>
  </cols>
  <sheetData>
    <row r="1" spans="2:27" ht="4.5" customHeight="1"/>
    <row r="2" spans="2:27" ht="13">
      <c r="B2" s="330" t="s">
        <v>112</v>
      </c>
      <c r="C2" s="330"/>
      <c r="D2" s="330"/>
      <c r="E2" s="330"/>
      <c r="F2" s="330"/>
      <c r="G2" s="330"/>
      <c r="H2" s="330"/>
      <c r="I2" s="330"/>
      <c r="J2" s="330"/>
      <c r="K2" s="330"/>
      <c r="L2" s="330"/>
      <c r="M2" s="330"/>
      <c r="N2" s="120"/>
      <c r="O2" s="52" t="s">
        <v>153</v>
      </c>
      <c r="P2" s="194"/>
      <c r="Q2" s="287"/>
    </row>
    <row r="3" spans="2:27" ht="13">
      <c r="B3" s="330" t="s">
        <v>141</v>
      </c>
      <c r="C3" s="330"/>
      <c r="D3" s="330"/>
      <c r="E3" s="330"/>
      <c r="F3" s="330"/>
      <c r="G3" s="330"/>
      <c r="H3" s="330"/>
      <c r="I3" s="330"/>
      <c r="J3" s="330"/>
      <c r="K3" s="330"/>
      <c r="L3" s="330"/>
      <c r="M3" s="330"/>
      <c r="N3" s="120"/>
    </row>
    <row r="4" spans="2:27" ht="13">
      <c r="B4" s="330" t="s">
        <v>134</v>
      </c>
      <c r="C4" s="330"/>
      <c r="D4" s="330"/>
      <c r="E4" s="330"/>
      <c r="F4" s="330"/>
      <c r="G4" s="330"/>
      <c r="H4" s="330"/>
      <c r="I4" s="330"/>
      <c r="J4" s="330"/>
      <c r="K4" s="330"/>
      <c r="L4" s="330"/>
      <c r="M4" s="330"/>
      <c r="N4" s="120"/>
    </row>
    <row r="5" spans="2:27" ht="39" customHeight="1">
      <c r="B5" s="34" t="s">
        <v>65</v>
      </c>
      <c r="C5" s="35" t="s">
        <v>173</v>
      </c>
      <c r="D5" s="35" t="s">
        <v>183</v>
      </c>
      <c r="E5" s="35" t="s">
        <v>174</v>
      </c>
      <c r="F5" s="35" t="s">
        <v>175</v>
      </c>
      <c r="G5" s="35" t="s">
        <v>176</v>
      </c>
      <c r="H5" s="35" t="s">
        <v>177</v>
      </c>
      <c r="I5" s="35" t="s">
        <v>178</v>
      </c>
      <c r="J5" s="35" t="s">
        <v>164</v>
      </c>
      <c r="K5" s="35" t="s">
        <v>179</v>
      </c>
      <c r="L5" s="35" t="s">
        <v>180</v>
      </c>
      <c r="M5" s="35" t="s">
        <v>70</v>
      </c>
      <c r="N5" s="139"/>
      <c r="R5" s="222" t="s">
        <v>166</v>
      </c>
      <c r="S5" s="222" t="s">
        <v>260</v>
      </c>
      <c r="T5" s="222" t="s">
        <v>261</v>
      </c>
      <c r="U5" s="222" t="s">
        <v>175</v>
      </c>
      <c r="V5" s="222" t="s">
        <v>262</v>
      </c>
      <c r="W5" s="222" t="s">
        <v>263</v>
      </c>
      <c r="X5" s="222" t="s">
        <v>264</v>
      </c>
      <c r="Y5" s="222" t="s">
        <v>265</v>
      </c>
      <c r="Z5" s="222" t="s">
        <v>267</v>
      </c>
      <c r="AA5" s="222" t="s">
        <v>266</v>
      </c>
    </row>
    <row r="6" spans="2:27">
      <c r="B6" s="111">
        <v>42538</v>
      </c>
      <c r="C6" s="112">
        <v>22268.91</v>
      </c>
      <c r="D6" s="112">
        <v>13865.545</v>
      </c>
      <c r="E6" s="112">
        <v>12591.086666666664</v>
      </c>
      <c r="F6" s="112">
        <v>10352.387999999999</v>
      </c>
      <c r="G6" s="112">
        <v>12605.04</v>
      </c>
      <c r="H6" s="112">
        <v>10189.077500000001</v>
      </c>
      <c r="I6" s="112">
        <v>10220.950000000001</v>
      </c>
      <c r="J6" s="112">
        <v>10480.42</v>
      </c>
      <c r="K6" s="112"/>
      <c r="L6" s="112">
        <v>11428.57</v>
      </c>
      <c r="M6" s="112">
        <v>11762.372000000001</v>
      </c>
      <c r="N6" s="140"/>
      <c r="R6" s="288">
        <f t="shared" ref="R6:AA6" si="0">+IF(C6=0,"",(C6-$M6)/$M6)</f>
        <v>0.89323292954856359</v>
      </c>
      <c r="S6" s="288">
        <f t="shared" si="0"/>
        <v>0.17880517637088833</v>
      </c>
      <c r="T6" s="288">
        <f t="shared" si="0"/>
        <v>7.0454723474709269E-2</v>
      </c>
      <c r="U6" s="288">
        <f t="shared" si="0"/>
        <v>-0.11987242029073746</v>
      </c>
      <c r="V6" s="288">
        <f t="shared" si="0"/>
        <v>7.1640992140020704E-2</v>
      </c>
      <c r="W6" s="288">
        <f t="shared" si="0"/>
        <v>-0.1337565671277868</v>
      </c>
      <c r="X6" s="288">
        <f t="shared" si="0"/>
        <v>-0.13104686707749086</v>
      </c>
      <c r="Y6" s="288">
        <f t="shared" si="0"/>
        <v>-0.10898754094837343</v>
      </c>
      <c r="Z6" s="288" t="str">
        <f t="shared" si="0"/>
        <v/>
      </c>
      <c r="AA6" s="288">
        <f t="shared" si="0"/>
        <v>-2.8378799786301732E-2</v>
      </c>
    </row>
    <row r="7" spans="2:27">
      <c r="B7" s="111">
        <v>42541</v>
      </c>
      <c r="C7" s="112">
        <v>20091.669999999998</v>
      </c>
      <c r="D7" s="112">
        <v>13235.293333333335</v>
      </c>
      <c r="E7" s="112">
        <v>12470.586666666668</v>
      </c>
      <c r="F7" s="112">
        <v>11295.525</v>
      </c>
      <c r="G7" s="112"/>
      <c r="H7" s="112">
        <v>9897.2933333333331</v>
      </c>
      <c r="I7" s="112">
        <v>11049.465</v>
      </c>
      <c r="J7" s="112"/>
      <c r="K7" s="112">
        <v>10574.23</v>
      </c>
      <c r="L7" s="112"/>
      <c r="M7" s="112">
        <v>11962.815555555555</v>
      </c>
      <c r="N7" s="140"/>
      <c r="R7" s="288">
        <f t="shared" ref="R7:R35" si="1">+IF(C7=0,"",(C7-$M7)/$M7)</f>
        <v>0.67951013761717549</v>
      </c>
      <c r="S7" s="288">
        <f t="shared" ref="S7:S35" si="2">+IF(D7=0,"",(D7-$M7)/$M7)</f>
        <v>0.10636942213715221</v>
      </c>
      <c r="T7" s="288">
        <f t="shared" ref="T7:T35" si="3">+IF(E7=0,"",(E7-$M7)/$M7)</f>
        <v>4.2445786174083663E-2</v>
      </c>
      <c r="U7" s="288">
        <f t="shared" ref="U7:U35" si="4">+IF(F7=0,"",(F7-$M7)/$M7)</f>
        <v>-5.5780393207321859E-2</v>
      </c>
      <c r="V7" s="288" t="str">
        <f t="shared" ref="V7:V35" si="5">+IF(G7=0,"",(G7-$M7)/$M7)</f>
        <v/>
      </c>
      <c r="W7" s="288">
        <f t="shared" ref="W7:W35" si="6">+IF(H7=0,"",(H7-$M7)/$M7)</f>
        <v>-0.17266187985845768</v>
      </c>
      <c r="X7" s="288">
        <f t="shared" ref="X7:X35" si="7">+IF(I7=0,"",(I7-$M7)/$M7)</f>
        <v>-7.6349129627046125E-2</v>
      </c>
      <c r="Y7" s="288" t="str">
        <f t="shared" ref="Y7:Y35" si="8">+IF(J7=0,"",(J7-$M7)/$M7)</f>
        <v/>
      </c>
      <c r="Z7" s="288">
        <f t="shared" ref="Z7:Z35" si="9">+IF(K7=0,"",(K7-$M7)/$M7)</f>
        <v>-0.11607514544606462</v>
      </c>
      <c r="AA7" s="288" t="str">
        <f t="shared" ref="AA7:AA35" si="10">+IF(L7=0,"",(L7-$M7)/$M7)</f>
        <v/>
      </c>
    </row>
    <row r="8" spans="2:27">
      <c r="B8" s="111">
        <v>42542</v>
      </c>
      <c r="C8" s="112">
        <v>20378.150000000001</v>
      </c>
      <c r="D8" s="112">
        <v>13235.293333333335</v>
      </c>
      <c r="E8" s="112">
        <v>12201.143333333333</v>
      </c>
      <c r="F8" s="112">
        <v>11003.754000000001</v>
      </c>
      <c r="G8" s="112">
        <v>12130.07</v>
      </c>
      <c r="H8" s="112">
        <v>9990.663333333332</v>
      </c>
      <c r="I8" s="112">
        <v>11070.03</v>
      </c>
      <c r="J8" s="112">
        <v>10521.71</v>
      </c>
      <c r="K8" s="112">
        <v>11379.553333333335</v>
      </c>
      <c r="L8" s="112">
        <v>10924.37</v>
      </c>
      <c r="M8" s="112">
        <v>11839.230000000001</v>
      </c>
      <c r="N8" s="140"/>
      <c r="R8" s="288">
        <f t="shared" si="1"/>
        <v>0.7212394724994784</v>
      </c>
      <c r="S8" s="288">
        <f t="shared" si="2"/>
        <v>0.1179184231857421</v>
      </c>
      <c r="T8" s="288">
        <f t="shared" si="3"/>
        <v>3.0568992521754539E-2</v>
      </c>
      <c r="U8" s="288">
        <f t="shared" si="4"/>
        <v>-7.0568440684064801E-2</v>
      </c>
      <c r="V8" s="288">
        <f t="shared" si="5"/>
        <v>2.4565786795255968E-2</v>
      </c>
      <c r="W8" s="288">
        <f t="shared" si="6"/>
        <v>-0.15613909575763535</v>
      </c>
      <c r="X8" s="288">
        <f t="shared" si="7"/>
        <v>-6.4970441489860462E-2</v>
      </c>
      <c r="Y8" s="288">
        <f t="shared" si="8"/>
        <v>-0.11128426426380787</v>
      </c>
      <c r="Z8" s="288">
        <f t="shared" si="9"/>
        <v>-3.8826567831410169E-2</v>
      </c>
      <c r="AA8" s="288">
        <f t="shared" si="10"/>
        <v>-7.7273606476096879E-2</v>
      </c>
    </row>
    <row r="9" spans="2:27">
      <c r="B9" s="111">
        <v>42543</v>
      </c>
      <c r="C9" s="112"/>
      <c r="D9" s="112">
        <v>14075.633333333331</v>
      </c>
      <c r="E9" s="112">
        <v>12172.83</v>
      </c>
      <c r="F9" s="112">
        <v>10941.22</v>
      </c>
      <c r="G9" s="112"/>
      <c r="H9" s="112">
        <v>10177.403333333334</v>
      </c>
      <c r="I9" s="112">
        <v>10405.775000000001</v>
      </c>
      <c r="J9" s="112"/>
      <c r="K9" s="112">
        <v>10924.37</v>
      </c>
      <c r="L9" s="112"/>
      <c r="M9" s="112">
        <v>11507.038</v>
      </c>
      <c r="N9" s="140"/>
      <c r="R9" s="288" t="str">
        <f t="shared" si="1"/>
        <v/>
      </c>
      <c r="S9" s="288">
        <f t="shared" si="2"/>
        <v>0.22321950560459874</v>
      </c>
      <c r="T9" s="288">
        <f t="shared" si="3"/>
        <v>5.7859546479293755E-2</v>
      </c>
      <c r="U9" s="288">
        <f t="shared" si="4"/>
        <v>-4.917147227635827E-2</v>
      </c>
      <c r="V9" s="288" t="str">
        <f t="shared" si="5"/>
        <v/>
      </c>
      <c r="W9" s="288">
        <f t="shared" si="6"/>
        <v>-0.11554968938719649</v>
      </c>
      <c r="X9" s="288">
        <f t="shared" si="7"/>
        <v>-9.5703429501145215E-2</v>
      </c>
      <c r="Y9" s="288" t="str">
        <f t="shared" si="8"/>
        <v/>
      </c>
      <c r="Z9" s="288">
        <f t="shared" si="9"/>
        <v>-5.0635793503071742E-2</v>
      </c>
      <c r="AA9" s="288" t="str">
        <f t="shared" si="10"/>
        <v/>
      </c>
    </row>
    <row r="10" spans="2:27">
      <c r="B10" s="111">
        <v>42544</v>
      </c>
      <c r="C10" s="112">
        <v>21148.46</v>
      </c>
      <c r="D10" s="112">
        <v>13935.576666666666</v>
      </c>
      <c r="E10" s="112">
        <v>12370.72</v>
      </c>
      <c r="F10" s="112">
        <v>10563.518</v>
      </c>
      <c r="G10" s="112">
        <v>12148.86</v>
      </c>
      <c r="H10" s="112">
        <v>10294.120000000001</v>
      </c>
      <c r="I10" s="112">
        <v>11087.77</v>
      </c>
      <c r="J10" s="112"/>
      <c r="K10" s="112">
        <v>10534.215</v>
      </c>
      <c r="L10" s="112"/>
      <c r="M10" s="112">
        <v>11894.513684210524</v>
      </c>
      <c r="N10" s="140"/>
      <c r="R10" s="288">
        <f t="shared" si="1"/>
        <v>0.7780012332974745</v>
      </c>
      <c r="S10" s="288">
        <f t="shared" si="2"/>
        <v>0.17159700990260485</v>
      </c>
      <c r="T10" s="288">
        <f t="shared" si="3"/>
        <v>4.0035795361824639E-2</v>
      </c>
      <c r="U10" s="288">
        <f t="shared" si="4"/>
        <v>-0.11189996661884258</v>
      </c>
      <c r="V10" s="288">
        <f t="shared" si="5"/>
        <v>2.1383498522273416E-2</v>
      </c>
      <c r="W10" s="288">
        <f t="shared" si="6"/>
        <v>-0.1345488959615877</v>
      </c>
      <c r="X10" s="288">
        <f t="shared" si="7"/>
        <v>-6.7824856537131273E-2</v>
      </c>
      <c r="Y10" s="288" t="str">
        <f t="shared" si="8"/>
        <v/>
      </c>
      <c r="Z10" s="288">
        <f t="shared" si="9"/>
        <v>-0.11436353938675645</v>
      </c>
      <c r="AA10" s="288" t="str">
        <f t="shared" si="10"/>
        <v/>
      </c>
    </row>
    <row r="11" spans="2:27">
      <c r="B11" s="109">
        <v>42545</v>
      </c>
      <c r="C11" s="110">
        <v>19747.900000000001</v>
      </c>
      <c r="D11" s="110">
        <v>13865.547499999999</v>
      </c>
      <c r="E11" s="110">
        <v>12163.865</v>
      </c>
      <c r="F11" s="110">
        <v>10826.205</v>
      </c>
      <c r="G11" s="110">
        <v>12144.21</v>
      </c>
      <c r="H11" s="110"/>
      <c r="I11" s="110">
        <v>10714.29</v>
      </c>
      <c r="J11" s="110">
        <v>10519.76</v>
      </c>
      <c r="K11" s="110">
        <v>10474.19</v>
      </c>
      <c r="L11" s="110">
        <v>10924.37</v>
      </c>
      <c r="M11" s="110">
        <v>12657.863888888891</v>
      </c>
      <c r="N11" s="140"/>
      <c r="R11" s="288">
        <f t="shared" si="1"/>
        <v>0.56012895804123508</v>
      </c>
      <c r="S11" s="288">
        <f t="shared" si="2"/>
        <v>9.5409748573076061E-2</v>
      </c>
      <c r="T11" s="288">
        <f t="shared" si="3"/>
        <v>-3.9027034357868605E-2</v>
      </c>
      <c r="U11" s="288">
        <f t="shared" si="4"/>
        <v>-0.14470521289905214</v>
      </c>
      <c r="V11" s="288">
        <f t="shared" si="5"/>
        <v>-4.0579824004884316E-2</v>
      </c>
      <c r="W11" s="288" t="str">
        <f t="shared" si="6"/>
        <v/>
      </c>
      <c r="X11" s="288">
        <f t="shared" si="7"/>
        <v>-0.15354675211786442</v>
      </c>
      <c r="Y11" s="288">
        <f t="shared" si="8"/>
        <v>-0.16891506399952083</v>
      </c>
      <c r="Z11" s="288">
        <f t="shared" si="9"/>
        <v>-0.1725151975133597</v>
      </c>
      <c r="AA11" s="288">
        <f t="shared" si="10"/>
        <v>-0.1369499549138426</v>
      </c>
    </row>
    <row r="12" spans="2:27">
      <c r="B12" s="109">
        <v>42549</v>
      </c>
      <c r="C12" s="110">
        <v>19187.676666666666</v>
      </c>
      <c r="D12" s="110">
        <v>13508.404999999999</v>
      </c>
      <c r="E12" s="110">
        <v>11978.910000000002</v>
      </c>
      <c r="F12" s="110"/>
      <c r="G12" s="110"/>
      <c r="H12" s="110"/>
      <c r="I12" s="110">
        <v>10905.9</v>
      </c>
      <c r="J12" s="110">
        <v>10457.52</v>
      </c>
      <c r="K12" s="110">
        <v>10924.37</v>
      </c>
      <c r="L12" s="110">
        <v>11134.45</v>
      </c>
      <c r="M12" s="110">
        <v>13269.22</v>
      </c>
      <c r="N12" s="140"/>
      <c r="R12" s="288">
        <f t="shared" si="1"/>
        <v>0.44602898035202276</v>
      </c>
      <c r="S12" s="288">
        <f t="shared" si="2"/>
        <v>1.8025550861316603E-2</v>
      </c>
      <c r="T12" s="288">
        <f t="shared" si="3"/>
        <v>-9.7240832543284209E-2</v>
      </c>
      <c r="U12" s="288" t="str">
        <f t="shared" si="4"/>
        <v/>
      </c>
      <c r="V12" s="288" t="str">
        <f t="shared" si="5"/>
        <v/>
      </c>
      <c r="W12" s="288" t="str">
        <f t="shared" si="6"/>
        <v/>
      </c>
      <c r="X12" s="288">
        <f t="shared" si="7"/>
        <v>-0.17810541991164514</v>
      </c>
      <c r="Y12" s="288">
        <f t="shared" si="8"/>
        <v>-0.21189640385795089</v>
      </c>
      <c r="Z12" s="288">
        <f t="shared" si="9"/>
        <v>-0.17671347675296653</v>
      </c>
      <c r="AA12" s="288">
        <f t="shared" si="10"/>
        <v>-0.16088134796167361</v>
      </c>
    </row>
    <row r="13" spans="2:27">
      <c r="B13" s="109">
        <v>42550</v>
      </c>
      <c r="C13" s="110"/>
      <c r="D13" s="110">
        <v>14138.654999999999</v>
      </c>
      <c r="E13" s="110">
        <v>11964.79</v>
      </c>
      <c r="F13" s="110">
        <v>11215.835999999999</v>
      </c>
      <c r="G13" s="110"/>
      <c r="H13" s="110">
        <v>9453.7849999999999</v>
      </c>
      <c r="I13" s="110">
        <v>10444.18</v>
      </c>
      <c r="J13" s="110"/>
      <c r="K13" s="110">
        <v>10924.37</v>
      </c>
      <c r="L13" s="110">
        <v>9710.5499999999993</v>
      </c>
      <c r="M13" s="110">
        <v>11305.195714285712</v>
      </c>
      <c r="N13" s="140"/>
      <c r="R13" s="288" t="str">
        <f t="shared" si="1"/>
        <v/>
      </c>
      <c r="S13" s="288">
        <f t="shared" si="2"/>
        <v>0.25063336870265862</v>
      </c>
      <c r="T13" s="288">
        <f t="shared" si="3"/>
        <v>5.834434912796764E-2</v>
      </c>
      <c r="U13" s="288">
        <f t="shared" si="4"/>
        <v>-7.9043049358972044E-3</v>
      </c>
      <c r="V13" s="288" t="str">
        <f t="shared" si="5"/>
        <v/>
      </c>
      <c r="W13" s="288">
        <f t="shared" si="6"/>
        <v>-0.1637663567333198</v>
      </c>
      <c r="X13" s="288">
        <f t="shared" si="7"/>
        <v>-7.6161062227140086E-2</v>
      </c>
      <c r="Y13" s="288" t="str">
        <f t="shared" si="8"/>
        <v/>
      </c>
      <c r="Z13" s="288">
        <f t="shared" si="9"/>
        <v>-3.368590194369514E-2</v>
      </c>
      <c r="AA13" s="288">
        <f t="shared" si="10"/>
        <v>-0.14105423334428899</v>
      </c>
    </row>
    <row r="14" spans="2:27">
      <c r="B14" s="109">
        <v>42551</v>
      </c>
      <c r="C14" s="110"/>
      <c r="D14" s="110">
        <v>14138.654999999999</v>
      </c>
      <c r="E14" s="110">
        <v>11701.684999999999</v>
      </c>
      <c r="F14" s="110">
        <v>11456.397500000001</v>
      </c>
      <c r="G14" s="110">
        <v>13441.32</v>
      </c>
      <c r="H14" s="110">
        <v>9803.9233333333341</v>
      </c>
      <c r="I14" s="110">
        <v>10024.01</v>
      </c>
      <c r="J14" s="110"/>
      <c r="K14" s="110">
        <v>10924.37</v>
      </c>
      <c r="L14" s="110">
        <v>9654.5300000000007</v>
      </c>
      <c r="M14" s="110">
        <v>11408.442777777778</v>
      </c>
      <c r="N14" s="140"/>
      <c r="R14" s="288" t="str">
        <f t="shared" si="1"/>
        <v/>
      </c>
      <c r="S14" s="288">
        <f t="shared" si="2"/>
        <v>0.23931506476417036</v>
      </c>
      <c r="T14" s="288">
        <f t="shared" si="3"/>
        <v>2.5703965732590647E-2</v>
      </c>
      <c r="U14" s="288">
        <f t="shared" si="4"/>
        <v>4.2034415350386389E-3</v>
      </c>
      <c r="V14" s="288">
        <f t="shared" si="5"/>
        <v>0.17819059636973528</v>
      </c>
      <c r="W14" s="288">
        <f t="shared" si="6"/>
        <v>-0.14064316013135883</v>
      </c>
      <c r="X14" s="288">
        <f t="shared" si="7"/>
        <v>-0.12135159940272305</v>
      </c>
      <c r="Y14" s="288" t="str">
        <f t="shared" si="8"/>
        <v/>
      </c>
      <c r="Z14" s="288">
        <f t="shared" si="9"/>
        <v>-4.2431100125311649E-2</v>
      </c>
      <c r="AA14" s="288">
        <f t="shared" si="10"/>
        <v>-0.15373814042300152</v>
      </c>
    </row>
    <row r="15" spans="2:27">
      <c r="B15" s="109">
        <v>42552</v>
      </c>
      <c r="C15" s="110">
        <v>20378.150000000001</v>
      </c>
      <c r="D15" s="110">
        <v>14138.654999999999</v>
      </c>
      <c r="E15" s="110">
        <v>11696.573333333334</v>
      </c>
      <c r="F15" s="110">
        <v>11517.636666666665</v>
      </c>
      <c r="G15" s="110">
        <v>13463.785</v>
      </c>
      <c r="H15" s="110">
        <v>10924.37</v>
      </c>
      <c r="I15" s="110">
        <v>10457.52</v>
      </c>
      <c r="J15" s="110">
        <v>10471.879999999999</v>
      </c>
      <c r="K15" s="110">
        <v>10924.37</v>
      </c>
      <c r="L15" s="110">
        <v>10084.030000000001</v>
      </c>
      <c r="M15" s="110">
        <v>12603.914736842104</v>
      </c>
      <c r="N15" s="140"/>
      <c r="R15" s="288">
        <f t="shared" si="1"/>
        <v>0.61681115950691712</v>
      </c>
      <c r="S15" s="288">
        <f t="shared" si="2"/>
        <v>0.12176695060239853</v>
      </c>
      <c r="T15" s="288">
        <f t="shared" si="3"/>
        <v>-7.1988856038239374E-2</v>
      </c>
      <c r="U15" s="288">
        <f t="shared" si="4"/>
        <v>-8.6185767902743196E-2</v>
      </c>
      <c r="V15" s="288">
        <f t="shared" si="5"/>
        <v>6.8222475406346308E-2</v>
      </c>
      <c r="W15" s="288">
        <f t="shared" si="6"/>
        <v>-0.13325579963919296</v>
      </c>
      <c r="X15" s="288">
        <f t="shared" si="7"/>
        <v>-0.17029587883263322</v>
      </c>
      <c r="Y15" s="288">
        <f t="shared" si="8"/>
        <v>-0.16915655027481433</v>
      </c>
      <c r="Z15" s="288">
        <f t="shared" si="9"/>
        <v>-0.13325579963919296</v>
      </c>
      <c r="AA15" s="288">
        <f t="shared" si="10"/>
        <v>-0.19992873559167357</v>
      </c>
    </row>
    <row r="16" spans="2:27">
      <c r="B16" s="109">
        <v>42555</v>
      </c>
      <c r="C16" s="110">
        <v>17446.98</v>
      </c>
      <c r="D16" s="110">
        <v>14138.654999999999</v>
      </c>
      <c r="E16" s="110">
        <v>11337.980000000001</v>
      </c>
      <c r="F16" s="110">
        <v>11098.123333333331</v>
      </c>
      <c r="G16" s="110"/>
      <c r="H16" s="110">
        <v>10107.375</v>
      </c>
      <c r="I16" s="110">
        <v>10852.34</v>
      </c>
      <c r="J16" s="110"/>
      <c r="K16" s="110">
        <v>10515.26</v>
      </c>
      <c r="L16" s="110">
        <v>10084.030000000001</v>
      </c>
      <c r="M16" s="110">
        <v>11629.161250000001</v>
      </c>
      <c r="N16" s="140"/>
      <c r="R16" s="288">
        <f t="shared" si="1"/>
        <v>0.50027844871443317</v>
      </c>
      <c r="S16" s="288">
        <f t="shared" si="2"/>
        <v>0.21579318542857057</v>
      </c>
      <c r="T16" s="288">
        <f t="shared" si="3"/>
        <v>-2.5038886617897712E-2</v>
      </c>
      <c r="U16" s="288">
        <f t="shared" si="4"/>
        <v>-4.5664335135663356E-2</v>
      </c>
      <c r="V16" s="288" t="str">
        <f t="shared" si="5"/>
        <v/>
      </c>
      <c r="W16" s="288">
        <f t="shared" si="6"/>
        <v>-0.13085950201266672</v>
      </c>
      <c r="X16" s="288">
        <f t="shared" si="7"/>
        <v>-6.6799422013346044E-2</v>
      </c>
      <c r="Y16" s="288" t="str">
        <f t="shared" si="8"/>
        <v/>
      </c>
      <c r="Z16" s="288">
        <f t="shared" si="9"/>
        <v>-9.5785175392593402E-2</v>
      </c>
      <c r="AA16" s="288">
        <f t="shared" si="10"/>
        <v>-0.13286695547368046</v>
      </c>
    </row>
    <row r="17" spans="2:28">
      <c r="B17" s="109">
        <v>42556</v>
      </c>
      <c r="C17" s="110"/>
      <c r="D17" s="110">
        <v>14138.654999999999</v>
      </c>
      <c r="E17" s="110">
        <v>11136.570000000002</v>
      </c>
      <c r="F17" s="110">
        <v>11008.490000000002</v>
      </c>
      <c r="G17" s="110">
        <v>13361.2</v>
      </c>
      <c r="H17" s="110">
        <v>10364.146666666667</v>
      </c>
      <c r="I17" s="110">
        <v>9850.61</v>
      </c>
      <c r="J17" s="110">
        <v>11404.56</v>
      </c>
      <c r="K17" s="110">
        <v>10504.2</v>
      </c>
      <c r="L17" s="110">
        <v>10504.2</v>
      </c>
      <c r="M17" s="110">
        <v>11384.399473684212</v>
      </c>
      <c r="N17" s="140"/>
      <c r="R17" s="288" t="str">
        <f t="shared" si="1"/>
        <v/>
      </c>
      <c r="S17" s="288">
        <f t="shared" si="2"/>
        <v>0.2419324385693272</v>
      </c>
      <c r="T17" s="288">
        <f t="shared" si="3"/>
        <v>-2.1769217977380795E-2</v>
      </c>
      <c r="U17" s="288">
        <f t="shared" si="4"/>
        <v>-3.3019701614753615E-2</v>
      </c>
      <c r="V17" s="288">
        <f t="shared" si="5"/>
        <v>0.1736411771991393</v>
      </c>
      <c r="W17" s="288">
        <f t="shared" si="6"/>
        <v>-8.96185002446485E-2</v>
      </c>
      <c r="X17" s="288">
        <f t="shared" si="7"/>
        <v>-0.13472730619034118</v>
      </c>
      <c r="Y17" s="288">
        <f t="shared" si="8"/>
        <v>1.7708906264568033E-3</v>
      </c>
      <c r="Z17" s="288">
        <f t="shared" si="9"/>
        <v>-7.7316284949316E-2</v>
      </c>
      <c r="AA17" s="288">
        <f t="shared" si="10"/>
        <v>-7.7316284949316E-2</v>
      </c>
    </row>
    <row r="18" spans="2:28">
      <c r="B18" s="109">
        <v>42557</v>
      </c>
      <c r="C18" s="110">
        <v>19327.730000000003</v>
      </c>
      <c r="D18" s="110">
        <v>11251.17</v>
      </c>
      <c r="E18" s="110">
        <v>11554.619999999999</v>
      </c>
      <c r="F18" s="110">
        <v>11511.439999999999</v>
      </c>
      <c r="G18" s="110"/>
      <c r="H18" s="110">
        <v>10831</v>
      </c>
      <c r="I18" s="110">
        <v>10030.68</v>
      </c>
      <c r="J18" s="110"/>
      <c r="K18" s="110">
        <v>10455.09</v>
      </c>
      <c r="L18" s="110">
        <v>10714.29</v>
      </c>
      <c r="M18" s="110">
        <v>11955.321176470588</v>
      </c>
      <c r="N18" s="140"/>
      <c r="R18" s="288">
        <f t="shared" si="1"/>
        <v>0.6166633848398102</v>
      </c>
      <c r="S18" s="288">
        <f t="shared" si="2"/>
        <v>-5.8898557895411187E-2</v>
      </c>
      <c r="T18" s="288">
        <f t="shared" si="3"/>
        <v>-3.3516554725373189E-2</v>
      </c>
      <c r="U18" s="288">
        <f t="shared" si="4"/>
        <v>-3.7128335568616729E-2</v>
      </c>
      <c r="V18" s="288" t="str">
        <f t="shared" si="5"/>
        <v/>
      </c>
      <c r="W18" s="288">
        <f t="shared" si="6"/>
        <v>-9.4043577740377096E-2</v>
      </c>
      <c r="X18" s="288">
        <f t="shared" si="7"/>
        <v>-0.16098615403645514</v>
      </c>
      <c r="Y18" s="288" t="str">
        <f t="shared" si="8"/>
        <v/>
      </c>
      <c r="Z18" s="288">
        <f t="shared" si="9"/>
        <v>-0.12548648039863716</v>
      </c>
      <c r="AA18" s="288">
        <f t="shared" si="10"/>
        <v>-0.1038057579676802</v>
      </c>
    </row>
    <row r="19" spans="2:28">
      <c r="B19" s="109">
        <v>42558</v>
      </c>
      <c r="C19" s="110"/>
      <c r="D19" s="110">
        <v>13865.55</v>
      </c>
      <c r="E19" s="110">
        <v>11208.6</v>
      </c>
      <c r="F19" s="110">
        <v>11407.144</v>
      </c>
      <c r="G19" s="110">
        <v>14708.49</v>
      </c>
      <c r="H19" s="110">
        <v>10644.256666666668</v>
      </c>
      <c r="I19" s="110">
        <v>10444.18</v>
      </c>
      <c r="J19" s="110"/>
      <c r="K19" s="110">
        <v>10438.845000000001</v>
      </c>
      <c r="L19" s="110"/>
      <c r="M19" s="110">
        <v>11599.922941176468</v>
      </c>
      <c r="N19" s="140"/>
      <c r="R19" s="288" t="str">
        <f t="shared" si="1"/>
        <v/>
      </c>
      <c r="S19" s="288">
        <f t="shared" si="2"/>
        <v>0.19531397495591901</v>
      </c>
      <c r="T19" s="288">
        <f t="shared" si="3"/>
        <v>-3.3734960409726629E-2</v>
      </c>
      <c r="U19" s="288">
        <f t="shared" si="4"/>
        <v>-1.6618984639299356E-2</v>
      </c>
      <c r="V19" s="288">
        <f t="shared" si="5"/>
        <v>0.26798169906706809</v>
      </c>
      <c r="W19" s="288">
        <f t="shared" si="6"/>
        <v>-8.2385570952152903E-2</v>
      </c>
      <c r="X19" s="288">
        <f t="shared" si="7"/>
        <v>-9.9633674037083911E-2</v>
      </c>
      <c r="Y19" s="288" t="str">
        <f t="shared" si="8"/>
        <v/>
      </c>
      <c r="Z19" s="288">
        <f t="shared" si="9"/>
        <v>-0.10009359088541583</v>
      </c>
      <c r="AA19" s="288" t="str">
        <f t="shared" si="10"/>
        <v/>
      </c>
    </row>
    <row r="20" spans="2:28">
      <c r="B20" s="109">
        <v>42559</v>
      </c>
      <c r="C20" s="110"/>
      <c r="D20" s="110">
        <v>13655.46</v>
      </c>
      <c r="E20" s="110">
        <v>11552.99</v>
      </c>
      <c r="F20" s="110">
        <v>11558.385</v>
      </c>
      <c r="G20" s="110">
        <v>13963.36</v>
      </c>
      <c r="H20" s="110">
        <v>10737.63</v>
      </c>
      <c r="I20" s="110">
        <v>10444.18</v>
      </c>
      <c r="J20" s="110">
        <v>10512.44</v>
      </c>
      <c r="K20" s="110">
        <v>10527.545</v>
      </c>
      <c r="L20" s="110">
        <v>10504.2</v>
      </c>
      <c r="M20" s="110">
        <v>11508.85294117647</v>
      </c>
      <c r="N20" s="140"/>
      <c r="R20" s="288" t="str">
        <f t="shared" si="1"/>
        <v/>
      </c>
      <c r="S20" s="288">
        <f t="shared" si="2"/>
        <v>0.18651789798646051</v>
      </c>
      <c r="T20" s="288">
        <f t="shared" si="3"/>
        <v>3.8350528110073921E-3</v>
      </c>
      <c r="U20" s="288">
        <f t="shared" si="4"/>
        <v>4.3038223771470511E-3</v>
      </c>
      <c r="V20" s="288">
        <f t="shared" si="5"/>
        <v>0.21327121576484606</v>
      </c>
      <c r="W20" s="288">
        <f t="shared" si="6"/>
        <v>-6.7011277763154242E-2</v>
      </c>
      <c r="X20" s="288">
        <f t="shared" si="7"/>
        <v>-9.2509040355122987E-2</v>
      </c>
      <c r="Y20" s="288">
        <f t="shared" si="8"/>
        <v>-8.6577954055829076E-2</v>
      </c>
      <c r="Z20" s="288">
        <f t="shared" si="9"/>
        <v>-8.5265486160270451E-2</v>
      </c>
      <c r="AA20" s="288">
        <f t="shared" si="10"/>
        <v>-8.7293924625799491E-2</v>
      </c>
    </row>
    <row r="21" spans="2:28">
      <c r="B21" s="109">
        <v>42562</v>
      </c>
      <c r="C21" s="110">
        <v>20798.32</v>
      </c>
      <c r="D21" s="110">
        <v>13655.46</v>
      </c>
      <c r="E21" s="110">
        <v>12753.336666666668</v>
      </c>
      <c r="F21" s="110">
        <v>10053.870000000001</v>
      </c>
      <c r="G21" s="110"/>
      <c r="H21" s="110">
        <v>10364.146666666667</v>
      </c>
      <c r="I21" s="110">
        <v>10110.58</v>
      </c>
      <c r="J21" s="110"/>
      <c r="K21" s="110">
        <v>10466</v>
      </c>
      <c r="L21" s="110">
        <v>10444.18</v>
      </c>
      <c r="M21" s="110">
        <v>12326.644705882351</v>
      </c>
      <c r="N21" s="140"/>
      <c r="R21" s="288">
        <f t="shared" si="1"/>
        <v>0.68726530992451773</v>
      </c>
      <c r="S21" s="288">
        <f t="shared" si="2"/>
        <v>0.10780024295528935</v>
      </c>
      <c r="T21" s="288">
        <f t="shared" si="3"/>
        <v>3.4615418142188957E-2</v>
      </c>
      <c r="U21" s="288">
        <f t="shared" si="4"/>
        <v>-0.18437902284940261</v>
      </c>
      <c r="V21" s="288" t="str">
        <f t="shared" si="5"/>
        <v/>
      </c>
      <c r="W21" s="288">
        <f t="shared" si="6"/>
        <v>-0.15920780439783155</v>
      </c>
      <c r="X21" s="288">
        <f t="shared" si="7"/>
        <v>-0.17977841973694844</v>
      </c>
      <c r="Y21" s="288" t="str">
        <f t="shared" si="8"/>
        <v/>
      </c>
      <c r="Z21" s="288">
        <f t="shared" si="9"/>
        <v>-0.15094494489602994</v>
      </c>
      <c r="AA21" s="288">
        <f t="shared" si="10"/>
        <v>-0.15271509407454784</v>
      </c>
    </row>
    <row r="22" spans="2:28">
      <c r="B22" s="109">
        <v>42563</v>
      </c>
      <c r="C22" s="110"/>
      <c r="D22" s="110">
        <v>13655.46</v>
      </c>
      <c r="E22" s="110">
        <v>12193.11</v>
      </c>
      <c r="F22" s="110">
        <v>11241.965</v>
      </c>
      <c r="G22" s="110">
        <v>12978.52</v>
      </c>
      <c r="H22" s="110">
        <v>11064.426666666666</v>
      </c>
      <c r="I22" s="110">
        <v>9457.7350000000006</v>
      </c>
      <c r="J22" s="110">
        <v>10924.37</v>
      </c>
      <c r="K22" s="110"/>
      <c r="L22" s="110">
        <v>10539.46</v>
      </c>
      <c r="M22" s="110">
        <v>11441.592777777776</v>
      </c>
      <c r="N22" s="140"/>
      <c r="R22" s="288" t="str">
        <f t="shared" si="1"/>
        <v/>
      </c>
      <c r="S22" s="288">
        <f t="shared" si="2"/>
        <v>0.19349292228981144</v>
      </c>
      <c r="T22" s="288">
        <f t="shared" si="3"/>
        <v>6.5682919923687993E-2</v>
      </c>
      <c r="U22" s="288">
        <f t="shared" si="4"/>
        <v>-1.7447551372873477E-2</v>
      </c>
      <c r="V22" s="288">
        <f t="shared" si="5"/>
        <v>0.13432808281791789</v>
      </c>
      <c r="W22" s="288">
        <f t="shared" si="6"/>
        <v>-3.2964476051241198E-2</v>
      </c>
      <c r="X22" s="288">
        <f t="shared" si="7"/>
        <v>-0.17339000052780124</v>
      </c>
      <c r="Y22" s="288">
        <f t="shared" si="8"/>
        <v>-4.5205487367313203E-2</v>
      </c>
      <c r="Z22" s="288" t="str">
        <f t="shared" si="9"/>
        <v/>
      </c>
      <c r="AA22" s="288">
        <f t="shared" si="10"/>
        <v>-7.8846782550234418E-2</v>
      </c>
    </row>
    <row r="23" spans="2:28">
      <c r="B23" s="109">
        <v>42564</v>
      </c>
      <c r="C23" s="110"/>
      <c r="D23" s="110">
        <v>13655.46</v>
      </c>
      <c r="E23" s="110">
        <v>11501.355</v>
      </c>
      <c r="F23" s="110">
        <v>10988.2575</v>
      </c>
      <c r="G23" s="110"/>
      <c r="H23" s="110">
        <v>10924.37</v>
      </c>
      <c r="I23" s="110">
        <v>9883.9549999999999</v>
      </c>
      <c r="J23" s="110"/>
      <c r="K23" s="110">
        <v>10504.2</v>
      </c>
      <c r="L23" s="110">
        <v>10504.2</v>
      </c>
      <c r="M23" s="110">
        <v>11187.738666666668</v>
      </c>
      <c r="N23" s="140"/>
      <c r="R23" s="288" t="str">
        <f t="shared" si="1"/>
        <v/>
      </c>
      <c r="S23" s="288">
        <f t="shared" si="2"/>
        <v>0.22057373762990987</v>
      </c>
      <c r="T23" s="288">
        <f t="shared" si="3"/>
        <v>2.8032146859823998E-2</v>
      </c>
      <c r="U23" s="288">
        <f t="shared" si="4"/>
        <v>-1.7830338427640688E-2</v>
      </c>
      <c r="V23" s="288" t="str">
        <f t="shared" si="5"/>
        <v/>
      </c>
      <c r="W23" s="288">
        <f t="shared" si="6"/>
        <v>-2.3540831128935961E-2</v>
      </c>
      <c r="X23" s="288">
        <f t="shared" si="7"/>
        <v>-0.11653683604098021</v>
      </c>
      <c r="Y23" s="288" t="str">
        <f t="shared" si="8"/>
        <v/>
      </c>
      <c r="Z23" s="288">
        <f t="shared" si="9"/>
        <v>-6.1097124900069216E-2</v>
      </c>
      <c r="AA23" s="288">
        <f t="shared" si="10"/>
        <v>-6.1097124900069216E-2</v>
      </c>
    </row>
    <row r="24" spans="2:28">
      <c r="B24" s="109">
        <v>42565</v>
      </c>
      <c r="C24" s="110">
        <v>20378.150000000001</v>
      </c>
      <c r="D24" s="110">
        <v>14075.63</v>
      </c>
      <c r="E24" s="110">
        <v>13585.433333333334</v>
      </c>
      <c r="F24" s="110">
        <v>10937.970000000001</v>
      </c>
      <c r="G24" s="110">
        <v>14285.71</v>
      </c>
      <c r="H24" s="110">
        <v>11379.553333333335</v>
      </c>
      <c r="I24" s="110">
        <v>9736.59</v>
      </c>
      <c r="J24" s="110"/>
      <c r="K24" s="110">
        <v>11344.54</v>
      </c>
      <c r="L24" s="110">
        <v>10264.105</v>
      </c>
      <c r="M24" s="110">
        <v>12522.747500000001</v>
      </c>
      <c r="N24" s="140"/>
      <c r="R24" s="288">
        <f t="shared" si="1"/>
        <v>0.6272906564633679</v>
      </c>
      <c r="S24" s="288">
        <f t="shared" si="2"/>
        <v>0.12400493581779859</v>
      </c>
      <c r="T24" s="288">
        <f t="shared" si="3"/>
        <v>8.4860437642245268E-2</v>
      </c>
      <c r="U24" s="288">
        <f t="shared" si="4"/>
        <v>-0.12655190085083165</v>
      </c>
      <c r="V24" s="288">
        <f t="shared" si="5"/>
        <v>0.1407808070872624</v>
      </c>
      <c r="W24" s="288">
        <f t="shared" si="6"/>
        <v>-9.1289404874342964E-2</v>
      </c>
      <c r="X24" s="288">
        <f t="shared" si="7"/>
        <v>-0.22248771685287122</v>
      </c>
      <c r="Y24" s="288" t="str">
        <f t="shared" si="8"/>
        <v/>
      </c>
      <c r="Z24" s="288">
        <f t="shared" si="9"/>
        <v>-9.4085383419253668E-2</v>
      </c>
      <c r="AA24" s="288">
        <f t="shared" si="10"/>
        <v>-0.18036317509396413</v>
      </c>
    </row>
    <row r="25" spans="2:28">
      <c r="B25" s="109">
        <v>42566</v>
      </c>
      <c r="C25" s="110">
        <v>20204.599999999999</v>
      </c>
      <c r="D25" s="110">
        <v>14075.63</v>
      </c>
      <c r="E25" s="110">
        <v>13071.700000000003</v>
      </c>
      <c r="F25" s="110">
        <v>11606.846666666666</v>
      </c>
      <c r="G25" s="110">
        <v>14105.64</v>
      </c>
      <c r="H25" s="110">
        <v>11204.483333333332</v>
      </c>
      <c r="I25" s="110">
        <v>9293.83</v>
      </c>
      <c r="J25" s="110">
        <v>10364.15</v>
      </c>
      <c r="K25" s="110">
        <v>11302.52</v>
      </c>
      <c r="L25" s="110"/>
      <c r="M25" s="110">
        <v>12211.282941176471</v>
      </c>
      <c r="N25" s="140"/>
      <c r="R25" s="288">
        <f t="shared" si="1"/>
        <v>0.65458454261755306</v>
      </c>
      <c r="S25" s="288">
        <f t="shared" si="2"/>
        <v>0.15267413488036927</v>
      </c>
      <c r="T25" s="288">
        <f t="shared" si="3"/>
        <v>7.0460824056594734E-2</v>
      </c>
      <c r="U25" s="288">
        <f t="shared" si="4"/>
        <v>-4.9498179464144906E-2</v>
      </c>
      <c r="V25" s="288">
        <f t="shared" si="5"/>
        <v>0.15513169811467992</v>
      </c>
      <c r="W25" s="288">
        <f t="shared" si="6"/>
        <v>-8.2448307249372507E-2</v>
      </c>
      <c r="X25" s="288">
        <f t="shared" si="7"/>
        <v>-0.23891453135843846</v>
      </c>
      <c r="Y25" s="288">
        <f t="shared" si="8"/>
        <v>-0.1512644453555273</v>
      </c>
      <c r="Z25" s="288">
        <f t="shared" si="9"/>
        <v>-7.4419939784714978E-2</v>
      </c>
      <c r="AA25" s="288" t="str">
        <f t="shared" si="10"/>
        <v/>
      </c>
    </row>
    <row r="26" spans="2:28">
      <c r="B26" s="109">
        <v>42569</v>
      </c>
      <c r="C26" s="110"/>
      <c r="D26" s="110">
        <v>14075.63</v>
      </c>
      <c r="E26" s="110">
        <v>14513.230000000001</v>
      </c>
      <c r="F26" s="110">
        <v>10987.23</v>
      </c>
      <c r="G26" s="110"/>
      <c r="H26" s="110">
        <v>11344.535</v>
      </c>
      <c r="I26" s="110">
        <v>10179.530000000001</v>
      </c>
      <c r="J26" s="110"/>
      <c r="K26" s="110">
        <v>10534.215</v>
      </c>
      <c r="L26" s="110">
        <v>10504.2</v>
      </c>
      <c r="M26" s="110">
        <v>11745.666666666668</v>
      </c>
      <c r="N26" s="140"/>
      <c r="R26" s="288" t="str">
        <f t="shared" si="1"/>
        <v/>
      </c>
      <c r="S26" s="288">
        <f t="shared" si="2"/>
        <v>0.19836790873229823</v>
      </c>
      <c r="T26" s="288">
        <f t="shared" si="3"/>
        <v>0.23562420183330021</v>
      </c>
      <c r="U26" s="288">
        <f t="shared" si="4"/>
        <v>-6.4571615063711577E-2</v>
      </c>
      <c r="V26" s="288" t="str">
        <f t="shared" si="5"/>
        <v/>
      </c>
      <c r="W26" s="288">
        <f t="shared" si="6"/>
        <v>-3.4151460112949568E-2</v>
      </c>
      <c r="X26" s="288">
        <f t="shared" si="7"/>
        <v>-0.13333740102732927</v>
      </c>
      <c r="Y26" s="288" t="str">
        <f t="shared" si="8"/>
        <v/>
      </c>
      <c r="Z26" s="288">
        <f t="shared" si="9"/>
        <v>-0.103140307063598</v>
      </c>
      <c r="AA26" s="288">
        <f t="shared" si="10"/>
        <v>-0.10569571756960017</v>
      </c>
    </row>
    <row r="27" spans="2:28">
      <c r="B27" s="109">
        <v>42570</v>
      </c>
      <c r="C27" s="110">
        <v>18487.39</v>
      </c>
      <c r="D27" s="110">
        <v>14075.63</v>
      </c>
      <c r="E27" s="110">
        <v>14994.233333333332</v>
      </c>
      <c r="F27" s="110">
        <v>11897.533333333333</v>
      </c>
      <c r="G27" s="110">
        <v>15378.15</v>
      </c>
      <c r="H27" s="110">
        <v>11344.535</v>
      </c>
      <c r="I27" s="110">
        <v>9791.74</v>
      </c>
      <c r="J27" s="110">
        <v>11384.04</v>
      </c>
      <c r="K27" s="110">
        <v>10485.1</v>
      </c>
      <c r="L27" s="110">
        <v>10466</v>
      </c>
      <c r="M27" s="110">
        <v>12815.539444444446</v>
      </c>
      <c r="N27" s="140"/>
      <c r="R27" s="288">
        <f t="shared" si="1"/>
        <v>0.44257602890171804</v>
      </c>
      <c r="S27" s="288">
        <f t="shared" si="2"/>
        <v>9.8325205974985605E-2</v>
      </c>
      <c r="T27" s="288">
        <f t="shared" si="3"/>
        <v>0.17000407187957681</v>
      </c>
      <c r="U27" s="288">
        <f t="shared" si="4"/>
        <v>-7.163226449348338E-2</v>
      </c>
      <c r="V27" s="288">
        <f t="shared" si="5"/>
        <v>0.19996119294583797</v>
      </c>
      <c r="W27" s="288">
        <f t="shared" si="6"/>
        <v>-0.11478287362161169</v>
      </c>
      <c r="X27" s="288">
        <f t="shared" si="7"/>
        <v>-0.23594788635723546</v>
      </c>
      <c r="Y27" s="288">
        <f t="shared" si="8"/>
        <v>-0.11170028781465009</v>
      </c>
      <c r="Z27" s="288">
        <f t="shared" si="9"/>
        <v>-0.18184481851481443</v>
      </c>
      <c r="AA27" s="288">
        <f t="shared" si="10"/>
        <v>-0.1833351966672753</v>
      </c>
    </row>
    <row r="28" spans="2:28">
      <c r="B28" s="109">
        <v>42571</v>
      </c>
      <c r="C28" s="110">
        <v>19145.66</v>
      </c>
      <c r="D28" s="110">
        <v>14075.63</v>
      </c>
      <c r="E28" s="110">
        <v>14666.666666666666</v>
      </c>
      <c r="F28" s="110">
        <v>10532.390000000001</v>
      </c>
      <c r="G28" s="110"/>
      <c r="H28" s="110">
        <v>10084.030000000001</v>
      </c>
      <c r="I28" s="110">
        <v>11365.965</v>
      </c>
      <c r="J28" s="110"/>
      <c r="K28" s="110"/>
      <c r="L28" s="110">
        <v>10924.37</v>
      </c>
      <c r="M28" s="110">
        <v>13016.917142857143</v>
      </c>
      <c r="N28" s="140"/>
      <c r="R28" s="288">
        <f t="shared" si="1"/>
        <v>0.47082905959080501</v>
      </c>
      <c r="S28" s="288">
        <f t="shared" si="2"/>
        <v>8.1333609603853926E-2</v>
      </c>
      <c r="T28" s="288">
        <f t="shared" si="3"/>
        <v>0.12673888184920967</v>
      </c>
      <c r="U28" s="288">
        <f t="shared" si="4"/>
        <v>-0.19086909101365004</v>
      </c>
      <c r="V28" s="288" t="str">
        <f t="shared" si="5"/>
        <v/>
      </c>
      <c r="W28" s="288">
        <f t="shared" si="6"/>
        <v>-0.22531349863178043</v>
      </c>
      <c r="X28" s="288">
        <f t="shared" si="7"/>
        <v>-0.12683127077927819</v>
      </c>
      <c r="Y28" s="288" t="str">
        <f t="shared" si="8"/>
        <v/>
      </c>
      <c r="Z28" s="288" t="str">
        <f t="shared" si="9"/>
        <v/>
      </c>
      <c r="AA28" s="288">
        <f t="shared" si="10"/>
        <v>-0.16075597008815554</v>
      </c>
    </row>
    <row r="29" spans="2:28">
      <c r="B29" s="109">
        <v>42572</v>
      </c>
      <c r="C29" s="110">
        <v>20588.235000000001</v>
      </c>
      <c r="D29" s="110">
        <v>14075.63</v>
      </c>
      <c r="E29" s="110">
        <v>12382.6</v>
      </c>
      <c r="F29" s="110">
        <v>9942.43</v>
      </c>
      <c r="G29" s="110">
        <v>12989.2</v>
      </c>
      <c r="H29" s="110">
        <v>11344.535</v>
      </c>
      <c r="I29" s="110">
        <v>11284.4</v>
      </c>
      <c r="J29" s="110"/>
      <c r="K29" s="110">
        <v>11305.035</v>
      </c>
      <c r="L29" s="110">
        <v>11332.53</v>
      </c>
      <c r="M29" s="110">
        <v>12612.756470588234</v>
      </c>
      <c r="N29" s="140"/>
      <c r="R29" s="288">
        <f t="shared" si="1"/>
        <v>0.63233429964416066</v>
      </c>
      <c r="S29" s="288">
        <f t="shared" si="2"/>
        <v>0.11598364979321127</v>
      </c>
      <c r="T29" s="288">
        <f t="shared" si="3"/>
        <v>-1.8247912034529256E-2</v>
      </c>
      <c r="U29" s="288">
        <f t="shared" si="4"/>
        <v>-0.21171632678512306</v>
      </c>
      <c r="V29" s="288">
        <f t="shared" si="5"/>
        <v>2.9846253694788889E-2</v>
      </c>
      <c r="W29" s="288">
        <f t="shared" si="6"/>
        <v>-0.10055069829863186</v>
      </c>
      <c r="X29" s="288">
        <f t="shared" si="7"/>
        <v>-0.10531849034632812</v>
      </c>
      <c r="Y29" s="288" t="str">
        <f t="shared" si="8"/>
        <v/>
      </c>
      <c r="Z29" s="288">
        <f t="shared" si="9"/>
        <v>-0.10368244829254558</v>
      </c>
      <c r="AA29" s="288">
        <f t="shared" si="10"/>
        <v>-0.10150251244235164</v>
      </c>
    </row>
    <row r="30" spans="2:28">
      <c r="B30" s="109">
        <v>42573</v>
      </c>
      <c r="C30" s="110"/>
      <c r="D30" s="110">
        <v>14075.63</v>
      </c>
      <c r="E30" s="110">
        <v>11939.779999999999</v>
      </c>
      <c r="F30" s="110">
        <v>11084.945</v>
      </c>
      <c r="G30" s="110">
        <v>14778.95</v>
      </c>
      <c r="H30" s="110">
        <v>11506.14</v>
      </c>
      <c r="I30" s="110">
        <v>10380.620000000001</v>
      </c>
      <c r="J30" s="110">
        <v>10542.4</v>
      </c>
      <c r="K30" s="110">
        <v>10457.52</v>
      </c>
      <c r="L30" s="110">
        <v>11284.51</v>
      </c>
      <c r="M30" s="110">
        <v>11732.395384615385</v>
      </c>
      <c r="N30" s="140"/>
      <c r="R30" s="288" t="str">
        <f t="shared" si="1"/>
        <v/>
      </c>
      <c r="S30" s="288">
        <f t="shared" si="2"/>
        <v>0.19972346128543214</v>
      </c>
      <c r="T30" s="288">
        <f t="shared" si="3"/>
        <v>1.7676238192292387E-2</v>
      </c>
      <c r="U30" s="288">
        <f t="shared" si="4"/>
        <v>-5.5184841917651634E-2</v>
      </c>
      <c r="V30" s="288">
        <f t="shared" si="5"/>
        <v>0.25967029881890469</v>
      </c>
      <c r="W30" s="288">
        <f t="shared" si="6"/>
        <v>-1.9284670964300539E-2</v>
      </c>
      <c r="X30" s="288">
        <f t="shared" si="7"/>
        <v>-0.11521733970779394</v>
      </c>
      <c r="Y30" s="288">
        <f t="shared" si="8"/>
        <v>-0.10142816923608107</v>
      </c>
      <c r="Z30" s="288">
        <f t="shared" si="9"/>
        <v>-0.1086628384760303</v>
      </c>
      <c r="AA30" s="288">
        <f t="shared" si="10"/>
        <v>-3.8175101497405585E-2</v>
      </c>
    </row>
    <row r="31" spans="2:28">
      <c r="B31" s="109">
        <v>42576</v>
      </c>
      <c r="C31" s="110">
        <v>15966.39</v>
      </c>
      <c r="D31" s="110">
        <v>14075.63</v>
      </c>
      <c r="E31" s="110">
        <v>12388.590000000002</v>
      </c>
      <c r="F31" s="110">
        <v>13875.82</v>
      </c>
      <c r="G31" s="110"/>
      <c r="H31" s="110">
        <v>11506.14</v>
      </c>
      <c r="I31" s="110">
        <v>12184.87</v>
      </c>
      <c r="J31" s="110"/>
      <c r="K31" s="110">
        <v>10515.56</v>
      </c>
      <c r="L31" s="110">
        <v>11764.71</v>
      </c>
      <c r="M31" s="110">
        <v>12719.812857142857</v>
      </c>
      <c r="N31" s="140"/>
      <c r="R31" s="288">
        <f t="shared" si="1"/>
        <v>0.25523780729478385</v>
      </c>
      <c r="S31" s="288">
        <f t="shared" si="2"/>
        <v>0.10659096624175396</v>
      </c>
      <c r="T31" s="288">
        <f t="shared" si="3"/>
        <v>-2.6039915906219926E-2</v>
      </c>
      <c r="U31" s="288">
        <f t="shared" si="4"/>
        <v>9.0882401796342688E-2</v>
      </c>
      <c r="V31" s="288" t="str">
        <f t="shared" si="5"/>
        <v/>
      </c>
      <c r="W31" s="288">
        <f t="shared" si="6"/>
        <v>-9.5415936600145426E-2</v>
      </c>
      <c r="X31" s="288">
        <f t="shared" si="7"/>
        <v>-4.2055874811275783E-2</v>
      </c>
      <c r="Y31" s="288" t="str">
        <f t="shared" si="8"/>
        <v/>
      </c>
      <c r="Z31" s="288">
        <f t="shared" si="9"/>
        <v>-0.17329286852715378</v>
      </c>
      <c r="AA31" s="288">
        <f t="shared" si="10"/>
        <v>-7.508780733409269E-2</v>
      </c>
      <c r="AB31" s="223"/>
    </row>
    <row r="32" spans="2:28">
      <c r="B32" s="109">
        <v>42577</v>
      </c>
      <c r="C32" s="110"/>
      <c r="D32" s="110">
        <v>14075.63</v>
      </c>
      <c r="E32" s="110">
        <v>12322.92</v>
      </c>
      <c r="F32" s="110">
        <v>13010.854000000001</v>
      </c>
      <c r="G32" s="110">
        <v>14972.44</v>
      </c>
      <c r="H32" s="110">
        <v>11235.61</v>
      </c>
      <c r="I32" s="110">
        <v>12364.95</v>
      </c>
      <c r="J32" s="110">
        <v>10282.445</v>
      </c>
      <c r="K32" s="110">
        <v>10420.17</v>
      </c>
      <c r="L32" s="110">
        <v>10489.71</v>
      </c>
      <c r="M32" s="110">
        <v>12259.151875</v>
      </c>
      <c r="N32" s="140"/>
      <c r="R32" s="288" t="str">
        <f t="shared" si="1"/>
        <v/>
      </c>
      <c r="S32" s="288">
        <f t="shared" si="2"/>
        <v>0.14817322956120077</v>
      </c>
      <c r="T32" s="288">
        <f t="shared" si="3"/>
        <v>5.2016750954886519E-3</v>
      </c>
      <c r="U32" s="288">
        <f t="shared" si="4"/>
        <v>6.1317628875529502E-2</v>
      </c>
      <c r="V32" s="288">
        <f t="shared" si="5"/>
        <v>0.22132755615281918</v>
      </c>
      <c r="W32" s="288">
        <f t="shared" si="6"/>
        <v>-8.3492062537156478E-2</v>
      </c>
      <c r="X32" s="288">
        <f t="shared" si="7"/>
        <v>8.630134129894787E-3</v>
      </c>
      <c r="Y32" s="288">
        <f t="shared" si="8"/>
        <v>-0.16124336293043925</v>
      </c>
      <c r="Z32" s="288">
        <f t="shared" si="9"/>
        <v>-0.15000889896390157</v>
      </c>
      <c r="AA32" s="288">
        <f t="shared" si="10"/>
        <v>-0.14433640214609059</v>
      </c>
    </row>
    <row r="33" spans="2:28">
      <c r="B33" s="109">
        <v>42578</v>
      </c>
      <c r="C33" s="110"/>
      <c r="D33" s="110">
        <v>15462.185000000001</v>
      </c>
      <c r="E33" s="110">
        <v>12339.126666666665</v>
      </c>
      <c r="F33" s="110">
        <v>12730.272500000001</v>
      </c>
      <c r="G33" s="110"/>
      <c r="H33" s="110">
        <v>11764.705</v>
      </c>
      <c r="I33" s="110">
        <v>11974.79</v>
      </c>
      <c r="J33" s="110"/>
      <c r="K33" s="110"/>
      <c r="L33" s="110">
        <v>10270.77</v>
      </c>
      <c r="M33" s="110">
        <v>12664.446923076923</v>
      </c>
      <c r="N33" s="140"/>
      <c r="R33" s="288" t="str">
        <f t="shared" si="1"/>
        <v/>
      </c>
      <c r="S33" s="288">
        <f t="shared" si="2"/>
        <v>0.22091277210259308</v>
      </c>
      <c r="T33" s="288">
        <f t="shared" si="3"/>
        <v>-2.5687679721525379E-2</v>
      </c>
      <c r="U33" s="288">
        <f t="shared" si="4"/>
        <v>5.1976669271780063E-3</v>
      </c>
      <c r="V33" s="288" t="str">
        <f t="shared" si="5"/>
        <v/>
      </c>
      <c r="W33" s="288">
        <f t="shared" si="6"/>
        <v>-7.1044707166597984E-2</v>
      </c>
      <c r="X33" s="288">
        <f t="shared" si="7"/>
        <v>-5.4456142243388593E-2</v>
      </c>
      <c r="Y33" s="288" t="str">
        <f t="shared" si="8"/>
        <v/>
      </c>
      <c r="Z33" s="288" t="str">
        <f t="shared" si="9"/>
        <v/>
      </c>
      <c r="AA33" s="288">
        <f t="shared" si="10"/>
        <v>-0.18900761617273693</v>
      </c>
    </row>
    <row r="34" spans="2:28">
      <c r="B34" s="109">
        <v>42579</v>
      </c>
      <c r="C34" s="110">
        <v>18727.490000000002</v>
      </c>
      <c r="D34" s="110">
        <v>15462.185000000001</v>
      </c>
      <c r="E34" s="110">
        <v>12415.965</v>
      </c>
      <c r="F34" s="110">
        <v>12795.488333333335</v>
      </c>
      <c r="G34" s="110">
        <v>14711.55</v>
      </c>
      <c r="H34" s="110">
        <v>11764.705</v>
      </c>
      <c r="I34" s="110">
        <v>12100.84</v>
      </c>
      <c r="J34" s="110"/>
      <c r="K34" s="110">
        <v>11369.25</v>
      </c>
      <c r="L34" s="110"/>
      <c r="M34" s="110">
        <v>13954.436842105266</v>
      </c>
      <c r="N34" s="140"/>
      <c r="R34" s="288">
        <f t="shared" si="1"/>
        <v>0.34204555955227206</v>
      </c>
      <c r="S34" s="288">
        <f t="shared" si="2"/>
        <v>0.10804794023255372</v>
      </c>
      <c r="T34" s="288">
        <f t="shared" si="3"/>
        <v>-0.11024965460900397</v>
      </c>
      <c r="U34" s="288">
        <f t="shared" si="4"/>
        <v>-8.3052331089062001E-2</v>
      </c>
      <c r="V34" s="288">
        <f t="shared" si="5"/>
        <v>5.4256088329574605E-2</v>
      </c>
      <c r="W34" s="288">
        <f t="shared" si="6"/>
        <v>-0.15692011557916138</v>
      </c>
      <c r="X34" s="288">
        <f t="shared" si="7"/>
        <v>-0.13283207793182567</v>
      </c>
      <c r="Y34" s="288" t="str">
        <f t="shared" si="8"/>
        <v/>
      </c>
      <c r="Z34" s="288">
        <f t="shared" si="9"/>
        <v>-0.18525913093854715</v>
      </c>
      <c r="AA34" s="288" t="str">
        <f t="shared" si="10"/>
        <v/>
      </c>
    </row>
    <row r="35" spans="2:28">
      <c r="B35" s="63">
        <v>42580</v>
      </c>
      <c r="C35" s="36"/>
      <c r="D35" s="36">
        <v>15462.185000000001</v>
      </c>
      <c r="E35" s="36">
        <v>12452.980000000001</v>
      </c>
      <c r="F35" s="36">
        <v>13086.328333333333</v>
      </c>
      <c r="G35" s="36"/>
      <c r="H35" s="36">
        <v>11974.79</v>
      </c>
      <c r="I35" s="36">
        <v>12184.87</v>
      </c>
      <c r="J35" s="36">
        <v>10273.11</v>
      </c>
      <c r="K35" s="36">
        <v>10468.19</v>
      </c>
      <c r="L35" s="36">
        <v>9663.8700000000008</v>
      </c>
      <c r="M35" s="36">
        <v>12277.783157894737</v>
      </c>
      <c r="N35" s="140"/>
      <c r="R35" s="288" t="str">
        <f t="shared" si="1"/>
        <v/>
      </c>
      <c r="S35" s="288">
        <f t="shared" si="2"/>
        <v>0.25936293231059893</v>
      </c>
      <c r="T35" s="288">
        <f t="shared" si="3"/>
        <v>1.4269419800968791E-2</v>
      </c>
      <c r="U35" s="288">
        <f t="shared" si="4"/>
        <v>6.5854329323180236E-2</v>
      </c>
      <c r="V35" s="288" t="str">
        <f t="shared" si="5"/>
        <v/>
      </c>
      <c r="W35" s="288">
        <f t="shared" si="6"/>
        <v>-2.4678164942171062E-2</v>
      </c>
      <c r="X35" s="288">
        <f t="shared" si="7"/>
        <v>-7.567584204726095E-3</v>
      </c>
      <c r="Y35" s="288">
        <f t="shared" si="8"/>
        <v>-0.16327647524917491</v>
      </c>
      <c r="Z35" s="288">
        <f t="shared" si="9"/>
        <v>-0.1473876134333868</v>
      </c>
      <c r="AA35" s="288">
        <f t="shared" si="10"/>
        <v>-0.21289781097119018</v>
      </c>
      <c r="AB35" s="223"/>
    </row>
    <row r="36" spans="2:28" ht="13">
      <c r="B36" s="117" t="s">
        <v>196</v>
      </c>
      <c r="F36" s="64"/>
      <c r="G36" s="64"/>
      <c r="H36" s="64"/>
      <c r="I36" s="64"/>
      <c r="J36" s="64"/>
      <c r="K36" s="64"/>
      <c r="L36" s="64"/>
      <c r="R36" s="285"/>
      <c r="S36" s="285"/>
      <c r="T36" s="285"/>
      <c r="U36" s="285"/>
      <c r="V36" s="285"/>
      <c r="W36" s="285"/>
      <c r="X36" s="285"/>
      <c r="Y36" s="285"/>
      <c r="Z36" s="285"/>
      <c r="AA36" s="285"/>
    </row>
    <row r="37" spans="2:28">
      <c r="Q37" s="286" t="s">
        <v>199</v>
      </c>
      <c r="R37" s="289">
        <f t="shared" ref="R37:AA37" si="11">+AVERAGE(C15:C35)</f>
        <v>19222.645000000004</v>
      </c>
      <c r="S37" s="289">
        <f t="shared" si="11"/>
        <v>14058.178571428571</v>
      </c>
      <c r="T37" s="289">
        <f t="shared" si="11"/>
        <v>12476.588571428574</v>
      </c>
      <c r="U37" s="289">
        <f t="shared" si="11"/>
        <v>11565.400936507936</v>
      </c>
      <c r="V37" s="289">
        <f t="shared" si="11"/>
        <v>14141.41625</v>
      </c>
      <c r="W37" s="289">
        <f t="shared" si="11"/>
        <v>11067.403968253968</v>
      </c>
      <c r="X37" s="289">
        <f t="shared" si="11"/>
        <v>10684.513095238095</v>
      </c>
      <c r="Y37" s="289">
        <f t="shared" si="11"/>
        <v>10684.377222222223</v>
      </c>
      <c r="Z37" s="289">
        <f t="shared" si="11"/>
        <v>10696.533888888887</v>
      </c>
      <c r="AA37" s="289">
        <f t="shared" si="11"/>
        <v>10574.631388888887</v>
      </c>
      <c r="AB37" s="289">
        <f>+AVERAGE(M14:M35)</f>
        <v>12162.678575137386</v>
      </c>
    </row>
    <row r="38" spans="2:28" ht="13">
      <c r="R38" s="290">
        <f t="shared" ref="R38:AA38" si="12">+(R37-$AB$37)/$AB$37</f>
        <v>0.58046148151069343</v>
      </c>
      <c r="S38" s="290">
        <f t="shared" si="12"/>
        <v>0.15584560461590372</v>
      </c>
      <c r="T38" s="290">
        <f t="shared" si="12"/>
        <v>2.5809281594670601E-2</v>
      </c>
      <c r="U38" s="290">
        <f t="shared" si="12"/>
        <v>-4.9107409600578321E-2</v>
      </c>
      <c r="V38" s="290">
        <f t="shared" si="12"/>
        <v>0.1626893009330605</v>
      </c>
      <c r="W38" s="290">
        <f t="shared" si="12"/>
        <v>-9.0052088453800694E-2</v>
      </c>
      <c r="X38" s="290">
        <f t="shared" si="12"/>
        <v>-0.12153289020733613</v>
      </c>
      <c r="Y38" s="290">
        <f t="shared" si="12"/>
        <v>-0.12154406151430049</v>
      </c>
      <c r="Z38" s="290">
        <f t="shared" si="12"/>
        <v>-0.12054455580578703</v>
      </c>
      <c r="AA38" s="290">
        <f t="shared" si="12"/>
        <v>-0.13056722468147286</v>
      </c>
      <c r="AB38" s="285"/>
    </row>
    <row r="40" spans="2:28" ht="13">
      <c r="R40" s="291">
        <f t="shared" ref="R40:AA40" si="13">+AVERAGEIF(R14:R35,"&lt;&gt;#¡DIV/0!")</f>
        <v>0.53144693245912167</v>
      </c>
      <c r="S40" s="291">
        <f t="shared" si="13"/>
        <v>0.15805039108286792</v>
      </c>
      <c r="T40" s="291">
        <f t="shared" si="13"/>
        <v>2.347416435359451E-2</v>
      </c>
      <c r="U40" s="291">
        <f t="shared" si="13"/>
        <v>-4.8163240788828873E-2</v>
      </c>
      <c r="V40" s="291">
        <f t="shared" si="13"/>
        <v>0.16127762628991699</v>
      </c>
      <c r="W40" s="291">
        <f t="shared" si="13"/>
        <v>-9.3313745483626462E-2</v>
      </c>
      <c r="X40" s="291">
        <f t="shared" si="13"/>
        <v>-0.1237429323938196</v>
      </c>
      <c r="Y40" s="291">
        <f t="shared" si="13"/>
        <v>-0.10978687129526361</v>
      </c>
      <c r="Z40" s="291">
        <f t="shared" si="13"/>
        <v>-0.11544527551372541</v>
      </c>
      <c r="AA40" s="291">
        <f t="shared" si="13"/>
        <v>-0.1283561110809929</v>
      </c>
    </row>
    <row r="41" spans="2:28">
      <c r="R41" s="288">
        <f t="shared" ref="R41:AA41" si="14">+_xlfn.STDEV.S(R6:R35)</f>
        <v>0.15993497577243165</v>
      </c>
      <c r="S41" s="288">
        <f t="shared" si="14"/>
        <v>7.224878160349546E-2</v>
      </c>
      <c r="T41" s="288">
        <f t="shared" si="14"/>
        <v>7.2910482156895856E-2</v>
      </c>
      <c r="U41" s="288">
        <f t="shared" si="14"/>
        <v>7.3246633056313265E-2</v>
      </c>
      <c r="V41" s="288">
        <f t="shared" si="14"/>
        <v>9.2175056579704914E-2</v>
      </c>
      <c r="W41" s="288">
        <f t="shared" si="14"/>
        <v>5.1198519484844621E-2</v>
      </c>
      <c r="X41" s="288">
        <f t="shared" si="14"/>
        <v>6.0995294257157641E-2</v>
      </c>
      <c r="Y41" s="288">
        <f t="shared" si="14"/>
        <v>5.7655832485215573E-2</v>
      </c>
      <c r="Z41" s="288">
        <f t="shared" si="14"/>
        <v>4.6307803982395826E-2</v>
      </c>
      <c r="AA41" s="288">
        <f t="shared" si="14"/>
        <v>5.1842776458093681E-2</v>
      </c>
    </row>
    <row r="42" spans="2:28">
      <c r="R42" s="224"/>
      <c r="S42" s="224"/>
      <c r="T42" s="224"/>
      <c r="U42" s="224"/>
      <c r="V42" s="224"/>
      <c r="W42" s="224"/>
      <c r="X42" s="224"/>
      <c r="Y42" s="224"/>
      <c r="Z42" s="224"/>
      <c r="AA42" s="224"/>
    </row>
    <row r="58" spans="2:2">
      <c r="B58" s="62"/>
    </row>
  </sheetData>
  <mergeCells count="3">
    <mergeCell ref="B2:M2"/>
    <mergeCell ref="B3:M3"/>
    <mergeCell ref="B4:M4"/>
  </mergeCells>
  <conditionalFormatting sqref="R37:AA37">
    <cfRule type="colorScale" priority="1">
      <colorScale>
        <cfvo type="min"/>
        <cfvo type="percentile" val="50"/>
        <cfvo type="max"/>
        <color rgb="FFF8696B"/>
        <color rgb="FFFFEB84"/>
        <color rgb="FF63BE7B"/>
      </colorScale>
    </cfRule>
  </conditionalFormatting>
  <hyperlinks>
    <hyperlink ref="O2" location="Índice!A1" display="Volver al índice"/>
  </hyperlinks>
  <pageMargins left="0.70866141732283472" right="0.70866141732283472" top="0.74803149606299213" bottom="0.74803149606299213" header="0.31496062992125984" footer="0.31496062992125984"/>
  <pageSetup paperSize="9" scale="57" orientation="portrait" r:id="rId1"/>
  <headerFooter differentFirst="1">
    <oddFooter>&amp;C&amp;P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pageSetUpPr fitToPage="1"/>
  </sheetPr>
  <dimension ref="B1:T47"/>
  <sheetViews>
    <sheetView zoomScale="80" zoomScaleNormal="80" zoomScalePageLayoutView="90" workbookViewId="0"/>
  </sheetViews>
  <sheetFormatPr baseColWidth="10" defaultColWidth="10.81640625" defaultRowHeight="12.5"/>
  <cols>
    <col min="1" max="1" width="1.7265625" style="22" customWidth="1"/>
    <col min="2" max="2" width="38" style="22" customWidth="1"/>
    <col min="3" max="10" width="10.81640625" style="22" customWidth="1"/>
    <col min="11" max="11" width="2.453125" style="22" customWidth="1"/>
    <col min="12" max="12" width="10.81640625" style="22"/>
    <col min="13" max="13" width="8.26953125" style="195" customWidth="1"/>
    <col min="14" max="14" width="7.7265625" style="186" hidden="1" customWidth="1"/>
    <col min="15" max="15" width="10.81640625" style="195"/>
    <col min="16" max="16384" width="10.81640625" style="22"/>
  </cols>
  <sheetData>
    <row r="1" spans="2:20" ht="6.75" customHeight="1"/>
    <row r="2" spans="2:20" ht="13">
      <c r="B2" s="330" t="s">
        <v>59</v>
      </c>
      <c r="C2" s="330"/>
      <c r="D2" s="330"/>
      <c r="E2" s="330"/>
      <c r="F2" s="330"/>
      <c r="G2" s="330"/>
      <c r="H2" s="330"/>
      <c r="I2" s="330"/>
      <c r="J2" s="330"/>
      <c r="K2" s="120"/>
      <c r="L2" s="52" t="s">
        <v>153</v>
      </c>
      <c r="O2" s="271"/>
      <c r="P2" s="269"/>
      <c r="Q2" s="269"/>
      <c r="R2" s="269"/>
    </row>
    <row r="3" spans="2:20" ht="13">
      <c r="B3" s="330" t="s">
        <v>106</v>
      </c>
      <c r="C3" s="330"/>
      <c r="D3" s="330"/>
      <c r="E3" s="330"/>
      <c r="F3" s="330"/>
      <c r="G3" s="330"/>
      <c r="H3" s="330"/>
      <c r="I3" s="330"/>
      <c r="J3" s="330"/>
      <c r="K3" s="120"/>
      <c r="O3" s="271"/>
      <c r="P3" s="269"/>
      <c r="Q3" s="269"/>
      <c r="R3" s="269"/>
    </row>
    <row r="4" spans="2:20" ht="13">
      <c r="B4" s="330" t="s">
        <v>109</v>
      </c>
      <c r="C4" s="330"/>
      <c r="D4" s="330"/>
      <c r="E4" s="330"/>
      <c r="F4" s="330"/>
      <c r="G4" s="330"/>
      <c r="H4" s="330"/>
      <c r="I4" s="330"/>
      <c r="J4" s="330"/>
      <c r="K4" s="120"/>
      <c r="O4" s="271"/>
      <c r="P4" s="269"/>
      <c r="Q4" s="269"/>
      <c r="R4" s="269"/>
    </row>
    <row r="5" spans="2:20" ht="15" customHeight="1">
      <c r="B5" s="337" t="s">
        <v>46</v>
      </c>
      <c r="C5" s="340" t="s">
        <v>67</v>
      </c>
      <c r="D5" s="334"/>
      <c r="E5" s="334"/>
      <c r="F5" s="335"/>
      <c r="G5" s="340" t="s">
        <v>68</v>
      </c>
      <c r="H5" s="334"/>
      <c r="I5" s="334"/>
      <c r="J5" s="335"/>
      <c r="K5" s="120"/>
      <c r="O5" s="271"/>
      <c r="P5" s="269"/>
      <c r="Q5" s="269"/>
      <c r="R5" s="269"/>
    </row>
    <row r="6" spans="2:20" ht="12.75" customHeight="1">
      <c r="B6" s="338"/>
      <c r="C6" s="340" t="s">
        <v>45</v>
      </c>
      <c r="D6" s="334"/>
      <c r="E6" s="334" t="s">
        <v>44</v>
      </c>
      <c r="F6" s="335"/>
      <c r="G6" s="340" t="s">
        <v>45</v>
      </c>
      <c r="H6" s="334"/>
      <c r="I6" s="334" t="s">
        <v>44</v>
      </c>
      <c r="J6" s="335"/>
      <c r="K6" s="120"/>
      <c r="O6" s="271"/>
      <c r="P6" s="269"/>
      <c r="Q6" s="269"/>
      <c r="R6" s="269"/>
    </row>
    <row r="7" spans="2:20" ht="21.75" customHeight="1">
      <c r="B7" s="339"/>
      <c r="C7" s="96">
        <v>2015</v>
      </c>
      <c r="D7" s="97">
        <v>2016</v>
      </c>
      <c r="E7" s="97" t="s">
        <v>43</v>
      </c>
      <c r="F7" s="98" t="s">
        <v>42</v>
      </c>
      <c r="G7" s="96">
        <f>+C7</f>
        <v>2015</v>
      </c>
      <c r="H7" s="97">
        <f>+D7</f>
        <v>2016</v>
      </c>
      <c r="I7" s="97" t="s">
        <v>43</v>
      </c>
      <c r="J7" s="98" t="s">
        <v>42</v>
      </c>
      <c r="K7" s="184"/>
      <c r="L7" s="186"/>
      <c r="O7" s="271"/>
      <c r="P7" s="269"/>
      <c r="Q7" s="269"/>
    </row>
    <row r="8" spans="2:20" ht="12.75" customHeight="1">
      <c r="B8" s="68" t="s">
        <v>41</v>
      </c>
      <c r="C8" s="93">
        <v>1057</v>
      </c>
      <c r="D8" s="80">
        <v>1409.25</v>
      </c>
      <c r="E8" s="94">
        <f>+(D8/C19-1)*100</f>
        <v>-5.4194630872483218</v>
      </c>
      <c r="F8" s="95">
        <f t="shared" ref="F8:F13" si="0">(D8/C8-1)*100</f>
        <v>33.325449385052039</v>
      </c>
      <c r="G8" s="80">
        <v>418</v>
      </c>
      <c r="H8" s="80">
        <v>475.75</v>
      </c>
      <c r="I8" s="94">
        <f>+(H8/G19-1)*100</f>
        <v>-15.49733570159858</v>
      </c>
      <c r="J8" s="95">
        <f t="shared" ref="J8:J13" si="1">(H8/G8-1)*100</f>
        <v>13.815789473684204</v>
      </c>
      <c r="K8" s="94"/>
      <c r="N8" s="292">
        <f>+D8/H8-1</f>
        <v>1.9621650026274304</v>
      </c>
      <c r="O8" s="271"/>
      <c r="P8" s="269"/>
      <c r="Q8" s="269"/>
    </row>
    <row r="9" spans="2:20" ht="12.75" customHeight="1">
      <c r="B9" s="68" t="s">
        <v>40</v>
      </c>
      <c r="C9" s="93">
        <v>981</v>
      </c>
      <c r="D9" s="80">
        <v>1396</v>
      </c>
      <c r="E9" s="94">
        <f t="shared" ref="E9:E14" si="2">+(D9/D8-1)*100</f>
        <v>-0.94021642717757592</v>
      </c>
      <c r="F9" s="95">
        <f t="shared" si="0"/>
        <v>42.303771661569826</v>
      </c>
      <c r="G9" s="80">
        <v>408</v>
      </c>
      <c r="H9" s="80">
        <v>439</v>
      </c>
      <c r="I9" s="94">
        <f t="shared" ref="I9:I14" si="3">+(H9/H8-1)*100</f>
        <v>-7.7246452968996344</v>
      </c>
      <c r="J9" s="95">
        <f t="shared" si="1"/>
        <v>7.5980392156862697</v>
      </c>
      <c r="K9" s="94"/>
      <c r="N9" s="292">
        <f>+D9/H9-1</f>
        <v>2.1799544419134396</v>
      </c>
      <c r="O9" s="271"/>
      <c r="P9" s="269"/>
      <c r="Q9" s="269"/>
      <c r="T9" s="185"/>
    </row>
    <row r="10" spans="2:20" ht="12.75" customHeight="1">
      <c r="B10" s="68" t="s">
        <v>39</v>
      </c>
      <c r="C10" s="93">
        <v>1002</v>
      </c>
      <c r="D10" s="80">
        <v>1197</v>
      </c>
      <c r="E10" s="94">
        <f t="shared" si="2"/>
        <v>-14.255014326647563</v>
      </c>
      <c r="F10" s="95">
        <f t="shared" si="0"/>
        <v>19.461077844311369</v>
      </c>
      <c r="G10" s="80">
        <v>442</v>
      </c>
      <c r="H10" s="80">
        <v>435</v>
      </c>
      <c r="I10" s="94">
        <f t="shared" si="3"/>
        <v>-0.91116173120728838</v>
      </c>
      <c r="J10" s="95">
        <f t="shared" si="1"/>
        <v>-1.5837104072398245</v>
      </c>
      <c r="K10" s="94"/>
      <c r="N10" s="292">
        <f t="shared" ref="N10:N19" si="4">+D10/H10-1</f>
        <v>1.7517241379310344</v>
      </c>
      <c r="O10" s="271"/>
      <c r="P10" s="271"/>
      <c r="Q10" s="271"/>
      <c r="R10" s="271"/>
      <c r="S10" s="271"/>
    </row>
    <row r="11" spans="2:20">
      <c r="B11" s="68" t="s">
        <v>38</v>
      </c>
      <c r="C11" s="93">
        <v>991</v>
      </c>
      <c r="D11" s="80">
        <v>1117</v>
      </c>
      <c r="E11" s="94">
        <f t="shared" si="2"/>
        <v>-6.6833751044277356</v>
      </c>
      <c r="F11" s="95">
        <f t="shared" si="0"/>
        <v>12.714429868819366</v>
      </c>
      <c r="G11" s="80">
        <v>482</v>
      </c>
      <c r="H11" s="80">
        <v>470</v>
      </c>
      <c r="I11" s="94">
        <f t="shared" si="3"/>
        <v>8.045977011494255</v>
      </c>
      <c r="J11" s="95">
        <f t="shared" si="1"/>
        <v>-2.4896265560165998</v>
      </c>
      <c r="K11" s="94"/>
      <c r="N11" s="292">
        <f t="shared" si="4"/>
        <v>1.3765957446808512</v>
      </c>
      <c r="O11" s="271"/>
      <c r="P11" s="271"/>
      <c r="Q11" s="271"/>
      <c r="R11" s="271"/>
      <c r="S11" s="271"/>
    </row>
    <row r="12" spans="2:20" ht="12.75" customHeight="1">
      <c r="B12" s="68" t="s">
        <v>37</v>
      </c>
      <c r="C12" s="93">
        <v>970</v>
      </c>
      <c r="D12" s="80">
        <v>1090</v>
      </c>
      <c r="E12" s="94">
        <f t="shared" si="2"/>
        <v>-2.4171888988361645</v>
      </c>
      <c r="F12" s="95">
        <f t="shared" si="0"/>
        <v>12.371134020618557</v>
      </c>
      <c r="G12" s="80">
        <v>479</v>
      </c>
      <c r="H12" s="80">
        <v>462</v>
      </c>
      <c r="I12" s="94">
        <f t="shared" si="3"/>
        <v>-1.7021276595744705</v>
      </c>
      <c r="J12" s="95">
        <f t="shared" si="1"/>
        <v>-3.5490605427974997</v>
      </c>
      <c r="K12" s="94"/>
      <c r="N12" s="292">
        <f t="shared" si="4"/>
        <v>1.3593073593073592</v>
      </c>
      <c r="O12" s="271"/>
      <c r="P12" s="271"/>
      <c r="Q12" s="271"/>
      <c r="R12" s="271"/>
      <c r="S12" s="271"/>
      <c r="T12" s="271"/>
    </row>
    <row r="13" spans="2:20" ht="12.75" customHeight="1">
      <c r="B13" s="68" t="s">
        <v>36</v>
      </c>
      <c r="C13" s="93">
        <v>954</v>
      </c>
      <c r="D13" s="80">
        <v>1136</v>
      </c>
      <c r="E13" s="94">
        <f t="shared" si="2"/>
        <v>4.2201834862385379</v>
      </c>
      <c r="F13" s="95">
        <f t="shared" si="0"/>
        <v>19.077568134171919</v>
      </c>
      <c r="G13" s="80">
        <v>455</v>
      </c>
      <c r="H13" s="80">
        <v>528</v>
      </c>
      <c r="I13" s="94">
        <f t="shared" si="3"/>
        <v>14.285714285714279</v>
      </c>
      <c r="J13" s="95">
        <f t="shared" si="1"/>
        <v>16.043956043956054</v>
      </c>
      <c r="K13" s="94"/>
      <c r="M13" s="196"/>
      <c r="N13" s="292">
        <f t="shared" si="4"/>
        <v>1.1515151515151514</v>
      </c>
      <c r="O13" s="271"/>
      <c r="P13" s="271"/>
      <c r="Q13" s="271"/>
      <c r="R13" s="271"/>
      <c r="S13" s="271"/>
      <c r="T13" s="271"/>
    </row>
    <row r="14" spans="2:20">
      <c r="B14" s="68" t="s">
        <v>35</v>
      </c>
      <c r="C14" s="93">
        <v>974</v>
      </c>
      <c r="D14" s="80">
        <v>1067</v>
      </c>
      <c r="E14" s="94">
        <f t="shared" si="2"/>
        <v>-6.0739436619718257</v>
      </c>
      <c r="F14" s="95">
        <f>(D14/C14-1)*100</f>
        <v>9.5482546201232097</v>
      </c>
      <c r="G14" s="80">
        <v>525</v>
      </c>
      <c r="H14" s="80">
        <v>522</v>
      </c>
      <c r="I14" s="94">
        <f t="shared" si="3"/>
        <v>-1.1363636363636354</v>
      </c>
      <c r="J14" s="95">
        <f>(H14/G14-1)*100</f>
        <v>-0.57142857142856718</v>
      </c>
      <c r="K14" s="94"/>
      <c r="N14" s="292">
        <f t="shared" si="4"/>
        <v>1.0440613026819925</v>
      </c>
      <c r="O14" s="271"/>
      <c r="P14" s="269"/>
      <c r="Q14" s="269"/>
    </row>
    <row r="15" spans="2:20" ht="13.5" customHeight="1">
      <c r="B15" s="68" t="s">
        <v>34</v>
      </c>
      <c r="C15" s="93">
        <v>1094</v>
      </c>
      <c r="D15" s="80"/>
      <c r="E15" s="94"/>
      <c r="F15" s="95"/>
      <c r="G15" s="80">
        <v>651</v>
      </c>
      <c r="H15" s="80"/>
      <c r="I15" s="94"/>
      <c r="J15" s="95"/>
      <c r="K15" s="94"/>
      <c r="N15" s="292" t="e">
        <f t="shared" si="4"/>
        <v>#DIV/0!</v>
      </c>
      <c r="O15" s="271"/>
      <c r="P15" s="269"/>
      <c r="Q15" s="269"/>
      <c r="S15" s="269"/>
    </row>
    <row r="16" spans="2:20" ht="21" customHeight="1">
      <c r="B16" s="68" t="s">
        <v>33</v>
      </c>
      <c r="C16" s="93">
        <v>1299</v>
      </c>
      <c r="D16" s="80"/>
      <c r="E16" s="94"/>
      <c r="F16" s="95"/>
      <c r="G16" s="80">
        <v>624</v>
      </c>
      <c r="H16" s="80"/>
      <c r="I16" s="94"/>
      <c r="J16" s="95"/>
      <c r="K16" s="94"/>
      <c r="N16" s="292" t="e">
        <f t="shared" si="4"/>
        <v>#DIV/0!</v>
      </c>
      <c r="O16" s="271"/>
      <c r="P16" s="269"/>
      <c r="Q16" s="269"/>
      <c r="S16" s="269"/>
    </row>
    <row r="17" spans="2:19" ht="12.75" customHeight="1">
      <c r="B17" s="68" t="s">
        <v>32</v>
      </c>
      <c r="C17" s="93">
        <v>1367</v>
      </c>
      <c r="D17" s="80"/>
      <c r="E17" s="94"/>
      <c r="F17" s="95"/>
      <c r="G17" s="80">
        <v>693</v>
      </c>
      <c r="H17" s="80"/>
      <c r="I17" s="94"/>
      <c r="J17" s="95"/>
      <c r="K17" s="94"/>
      <c r="N17" s="292" t="e">
        <f t="shared" si="4"/>
        <v>#DIV/0!</v>
      </c>
      <c r="O17" s="271"/>
      <c r="P17" s="269"/>
      <c r="Q17" s="269"/>
      <c r="S17" s="269"/>
    </row>
    <row r="18" spans="2:19">
      <c r="B18" s="68" t="s">
        <v>31</v>
      </c>
      <c r="C18" s="93">
        <v>1468</v>
      </c>
      <c r="D18" s="80"/>
      <c r="E18" s="94"/>
      <c r="F18" s="95"/>
      <c r="G18" s="80">
        <v>666</v>
      </c>
      <c r="H18" s="80"/>
      <c r="I18" s="94"/>
      <c r="J18" s="95"/>
      <c r="K18" s="94"/>
      <c r="N18" s="292" t="e">
        <f t="shared" si="4"/>
        <v>#DIV/0!</v>
      </c>
      <c r="O18" s="271"/>
      <c r="P18" s="269"/>
      <c r="Q18" s="269"/>
      <c r="S18" s="269"/>
    </row>
    <row r="19" spans="2:19">
      <c r="B19" s="68" t="s">
        <v>30</v>
      </c>
      <c r="C19" s="93">
        <v>1490</v>
      </c>
      <c r="D19" s="80"/>
      <c r="E19" s="94"/>
      <c r="F19" s="95"/>
      <c r="G19" s="80">
        <v>563</v>
      </c>
      <c r="H19" s="80"/>
      <c r="I19" s="94"/>
      <c r="J19" s="95"/>
      <c r="K19" s="94"/>
      <c r="N19" s="292" t="e">
        <f t="shared" si="4"/>
        <v>#DIV/0!</v>
      </c>
      <c r="O19" s="271"/>
      <c r="P19" s="269"/>
      <c r="Q19" s="269"/>
      <c r="S19" s="269"/>
    </row>
    <row r="20" spans="2:19" ht="13">
      <c r="B20" s="164" t="s">
        <v>69</v>
      </c>
      <c r="C20" s="166">
        <f>AVERAGE(C8:C19)</f>
        <v>1137.25</v>
      </c>
      <c r="D20" s="167">
        <f>AVERAGE(D8:D19)</f>
        <v>1201.75</v>
      </c>
      <c r="E20" s="168"/>
      <c r="F20" s="169"/>
      <c r="G20" s="166">
        <f>AVERAGE(G8:G19)</f>
        <v>533.83333333333337</v>
      </c>
      <c r="H20" s="167">
        <f>AVERAGE(H8:H19)</f>
        <v>475.96428571428572</v>
      </c>
      <c r="I20" s="170"/>
      <c r="J20" s="169"/>
      <c r="K20" s="94"/>
      <c r="O20" s="271"/>
      <c r="P20" s="269"/>
      <c r="R20" s="269"/>
    </row>
    <row r="21" spans="2:19" ht="12.75" customHeight="1">
      <c r="B21" s="165" t="str">
        <f>+'precio mayorista'!B21</f>
        <v>Promedio simple en a la fecha**</v>
      </c>
      <c r="C21" s="171">
        <f>AVERAGE(C8:C14)</f>
        <v>989.85714285714289</v>
      </c>
      <c r="D21" s="172">
        <f>AVERAGE(D8:D19)</f>
        <v>1201.75</v>
      </c>
      <c r="E21" s="173"/>
      <c r="F21" s="174">
        <f>(D21/C21-1)*100</f>
        <v>21.406407851060759</v>
      </c>
      <c r="G21" s="171">
        <f>AVERAGE(G8:G14)</f>
        <v>458.42857142857144</v>
      </c>
      <c r="H21" s="172">
        <f>AVERAGE(H8:H19)</f>
        <v>475.96428571428572</v>
      </c>
      <c r="I21" s="175"/>
      <c r="J21" s="174">
        <f>(H21/G21-1)*100</f>
        <v>3.8251791835462789</v>
      </c>
      <c r="K21" s="94"/>
      <c r="O21" s="271"/>
    </row>
    <row r="22" spans="2:19">
      <c r="B22" s="336" t="s">
        <v>187</v>
      </c>
      <c r="C22" s="336"/>
      <c r="D22" s="336"/>
      <c r="E22" s="336"/>
      <c r="F22" s="336"/>
      <c r="G22" s="336"/>
      <c r="H22" s="336"/>
      <c r="I22" s="336"/>
      <c r="J22" s="336"/>
      <c r="K22" s="121"/>
      <c r="O22" s="271"/>
    </row>
    <row r="23" spans="2:19">
      <c r="O23" s="271"/>
    </row>
    <row r="24" spans="2:19">
      <c r="D24" s="156" t="s">
        <v>67</v>
      </c>
      <c r="E24" s="156" t="s">
        <v>68</v>
      </c>
      <c r="O24" s="271"/>
    </row>
    <row r="25" spans="2:19">
      <c r="C25" s="158">
        <v>41944</v>
      </c>
      <c r="D25" s="157">
        <v>1081</v>
      </c>
      <c r="E25" s="157">
        <v>418</v>
      </c>
      <c r="O25" s="271"/>
      <c r="P25" s="269"/>
      <c r="Q25" s="269"/>
      <c r="R25" s="269"/>
    </row>
    <row r="26" spans="2:19">
      <c r="C26" s="158">
        <v>41974</v>
      </c>
      <c r="D26" s="157">
        <v>1071</v>
      </c>
      <c r="E26" s="157">
        <v>421</v>
      </c>
      <c r="O26" s="271"/>
      <c r="P26" s="269"/>
      <c r="Q26" s="269"/>
      <c r="R26" s="269"/>
    </row>
    <row r="27" spans="2:19">
      <c r="C27" s="158">
        <v>42005</v>
      </c>
      <c r="D27" s="157">
        <f t="shared" ref="D27:D38" si="5">+C8</f>
        <v>1057</v>
      </c>
      <c r="E27" s="157">
        <f t="shared" ref="E27:E38" si="6">+G8</f>
        <v>418</v>
      </c>
      <c r="O27" s="271"/>
      <c r="P27" s="269"/>
      <c r="Q27" s="269"/>
      <c r="R27" s="269"/>
    </row>
    <row r="28" spans="2:19">
      <c r="C28" s="158">
        <v>42036</v>
      </c>
      <c r="D28" s="157">
        <f t="shared" si="5"/>
        <v>981</v>
      </c>
      <c r="E28" s="157">
        <f t="shared" si="6"/>
        <v>408</v>
      </c>
      <c r="O28" s="271"/>
      <c r="P28" s="269"/>
      <c r="Q28" s="269"/>
      <c r="R28" s="269"/>
    </row>
    <row r="29" spans="2:19">
      <c r="C29" s="158">
        <v>42064</v>
      </c>
      <c r="D29" s="157">
        <f t="shared" si="5"/>
        <v>1002</v>
      </c>
      <c r="E29" s="157">
        <f t="shared" si="6"/>
        <v>442</v>
      </c>
      <c r="O29" s="271"/>
      <c r="P29" s="269"/>
      <c r="Q29" s="269"/>
      <c r="R29" s="269"/>
    </row>
    <row r="30" spans="2:19">
      <c r="C30" s="158">
        <v>42095</v>
      </c>
      <c r="D30" s="157">
        <f t="shared" si="5"/>
        <v>991</v>
      </c>
      <c r="E30" s="157">
        <f t="shared" si="6"/>
        <v>482</v>
      </c>
      <c r="O30" s="271"/>
      <c r="P30" s="269"/>
      <c r="Q30" s="269"/>
      <c r="R30" s="269"/>
    </row>
    <row r="31" spans="2:19">
      <c r="C31" s="158">
        <v>42125</v>
      </c>
      <c r="D31" s="157">
        <f t="shared" si="5"/>
        <v>970</v>
      </c>
      <c r="E31" s="157">
        <f t="shared" si="6"/>
        <v>479</v>
      </c>
      <c r="O31" s="271"/>
      <c r="P31" s="269"/>
      <c r="Q31" s="269"/>
      <c r="R31" s="269"/>
    </row>
    <row r="32" spans="2:19">
      <c r="C32" s="158">
        <v>42156</v>
      </c>
      <c r="D32" s="157">
        <f t="shared" si="5"/>
        <v>954</v>
      </c>
      <c r="E32" s="157">
        <f t="shared" si="6"/>
        <v>455</v>
      </c>
      <c r="O32" s="271"/>
      <c r="P32" s="269"/>
      <c r="Q32" s="269"/>
      <c r="R32" s="269"/>
    </row>
    <row r="33" spans="2:18">
      <c r="C33" s="158">
        <v>42186</v>
      </c>
      <c r="D33" s="157">
        <f t="shared" si="5"/>
        <v>974</v>
      </c>
      <c r="E33" s="157">
        <f t="shared" si="6"/>
        <v>525</v>
      </c>
      <c r="O33" s="271"/>
      <c r="P33" s="269"/>
      <c r="Q33" s="269"/>
      <c r="R33" s="269"/>
    </row>
    <row r="34" spans="2:18">
      <c r="C34" s="158">
        <v>42217</v>
      </c>
      <c r="D34" s="157">
        <f t="shared" si="5"/>
        <v>1094</v>
      </c>
      <c r="E34" s="157">
        <f t="shared" si="6"/>
        <v>651</v>
      </c>
      <c r="O34" s="271"/>
      <c r="P34" s="269"/>
      <c r="Q34" s="269"/>
      <c r="R34" s="269"/>
    </row>
    <row r="35" spans="2:18">
      <c r="C35" s="158">
        <v>42248</v>
      </c>
      <c r="D35" s="157">
        <f t="shared" si="5"/>
        <v>1299</v>
      </c>
      <c r="E35" s="157">
        <f t="shared" si="6"/>
        <v>624</v>
      </c>
      <c r="O35" s="271"/>
      <c r="P35" s="269"/>
      <c r="Q35" s="269"/>
      <c r="R35" s="269"/>
    </row>
    <row r="36" spans="2:18">
      <c r="C36" s="158">
        <v>42278</v>
      </c>
      <c r="D36" s="157">
        <f t="shared" si="5"/>
        <v>1367</v>
      </c>
      <c r="E36" s="157">
        <f t="shared" si="6"/>
        <v>693</v>
      </c>
      <c r="O36" s="271"/>
      <c r="P36" s="269"/>
      <c r="Q36" s="269"/>
      <c r="R36" s="269"/>
    </row>
    <row r="37" spans="2:18">
      <c r="C37" s="158">
        <v>42309</v>
      </c>
      <c r="D37" s="157">
        <f t="shared" si="5"/>
        <v>1468</v>
      </c>
      <c r="E37" s="157">
        <f t="shared" si="6"/>
        <v>666</v>
      </c>
      <c r="O37" s="271"/>
      <c r="P37" s="269"/>
      <c r="Q37" s="269"/>
      <c r="R37" s="269"/>
    </row>
    <row r="38" spans="2:18">
      <c r="C38" s="158">
        <v>42339</v>
      </c>
      <c r="D38" s="157">
        <f t="shared" si="5"/>
        <v>1490</v>
      </c>
      <c r="E38" s="157">
        <f t="shared" si="6"/>
        <v>563</v>
      </c>
      <c r="O38" s="271"/>
      <c r="P38" s="269"/>
      <c r="Q38" s="269"/>
      <c r="R38" s="269"/>
    </row>
    <row r="39" spans="2:18">
      <c r="C39" s="209">
        <v>42370</v>
      </c>
      <c r="D39" s="58">
        <f t="shared" ref="D39:D45" si="7">+D8</f>
        <v>1409.25</v>
      </c>
      <c r="E39" s="58">
        <f t="shared" ref="E39:E45" si="8">+H8</f>
        <v>475.75</v>
      </c>
      <c r="O39" s="271"/>
      <c r="P39" s="269"/>
      <c r="Q39" s="269"/>
      <c r="R39" s="269"/>
    </row>
    <row r="40" spans="2:18">
      <c r="C40" s="209">
        <v>42401</v>
      </c>
      <c r="D40" s="58">
        <f t="shared" si="7"/>
        <v>1396</v>
      </c>
      <c r="E40" s="58">
        <f t="shared" si="8"/>
        <v>439</v>
      </c>
    </row>
    <row r="41" spans="2:18">
      <c r="C41" s="209">
        <v>42430</v>
      </c>
      <c r="D41" s="58">
        <f t="shared" si="7"/>
        <v>1197</v>
      </c>
      <c r="E41" s="58">
        <f t="shared" si="8"/>
        <v>435</v>
      </c>
    </row>
    <row r="42" spans="2:18">
      <c r="C42" s="209">
        <v>42461</v>
      </c>
      <c r="D42" s="58">
        <f t="shared" si="7"/>
        <v>1117</v>
      </c>
      <c r="E42" s="58">
        <f t="shared" si="8"/>
        <v>470</v>
      </c>
    </row>
    <row r="43" spans="2:18">
      <c r="C43" s="209">
        <v>42491</v>
      </c>
      <c r="D43" s="58">
        <f t="shared" si="7"/>
        <v>1090</v>
      </c>
      <c r="E43" s="58">
        <f t="shared" si="8"/>
        <v>462</v>
      </c>
    </row>
    <row r="44" spans="2:18">
      <c r="C44" s="209">
        <v>42522</v>
      </c>
      <c r="D44" s="58">
        <f t="shared" si="7"/>
        <v>1136</v>
      </c>
      <c r="E44" s="58">
        <f t="shared" si="8"/>
        <v>528</v>
      </c>
    </row>
    <row r="45" spans="2:18">
      <c r="C45" s="209">
        <v>42552</v>
      </c>
      <c r="D45" s="58">
        <f t="shared" si="7"/>
        <v>1067</v>
      </c>
      <c r="E45" s="58">
        <f t="shared" si="8"/>
        <v>522</v>
      </c>
    </row>
    <row r="46" spans="2:18">
      <c r="B46" s="55"/>
    </row>
    <row r="47" spans="2:18">
      <c r="E47" s="58"/>
    </row>
  </sheetData>
  <mergeCells count="11">
    <mergeCell ref="C6:D6"/>
    <mergeCell ref="E6:F6"/>
    <mergeCell ref="B22:J22"/>
    <mergeCell ref="B5:B7"/>
    <mergeCell ref="B3:J3"/>
    <mergeCell ref="B4:J4"/>
    <mergeCell ref="B2:J2"/>
    <mergeCell ref="C5:F5"/>
    <mergeCell ref="G5:J5"/>
    <mergeCell ref="G6:H6"/>
    <mergeCell ref="I6:J6"/>
  </mergeCells>
  <hyperlinks>
    <hyperlink ref="L2" location="Índice!A1" display="Volver al índice"/>
  </hyperlinks>
  <pageMargins left="0.70866141732283472" right="0.70866141732283472" top="1.299212598425197" bottom="0.74803149606299213" header="0.31496062992125984" footer="0.31496062992125984"/>
  <pageSetup scale="71" orientation="portrait" r:id="rId1"/>
  <headerFooter differentFirst="1">
    <oddFooter>&amp;C&amp;P</oddFooter>
  </headerFooter>
  <ignoredErrors>
    <ignoredError sqref="C20 E20:G20 D20 D21 H21 E21:F21 I21" formulaRange="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reportings xmlns="http://reportinglists.napkyn.com">
  <reporting xmlns="http://reportinglists.napkyn.com">[]</reporting>
</reportings>
</file>

<file path=customXml/item2.xml><?xml version="1.0" encoding="utf-8"?>
<groups xmlns="http://grouplists.napkyn.com">
  <group xmlns="http://grouplists.napkyn.com">[]</group>
</groups>
</file>

<file path=customXml/itemProps1.xml><?xml version="1.0" encoding="utf-8"?>
<ds:datastoreItem xmlns:ds="http://schemas.openxmlformats.org/officeDocument/2006/customXml" ds:itemID="{5BA79377-E0CF-45DE-BF64-4EF9EF037217}">
  <ds:schemaRefs>
    <ds:schemaRef ds:uri="http://reportinglists.napkyn.com"/>
  </ds:schemaRefs>
</ds:datastoreItem>
</file>

<file path=customXml/itemProps2.xml><?xml version="1.0" encoding="utf-8"?>
<ds:datastoreItem xmlns:ds="http://schemas.openxmlformats.org/officeDocument/2006/customXml" ds:itemID="{882BC85F-ADC0-45FC-92C5-E479A73A1B75}">
  <ds:schemaRefs>
    <ds:schemaRef ds:uri="http://grouplists.napkyn.com"/>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17</vt:i4>
      </vt:variant>
      <vt:variant>
        <vt:lpstr>Rangos con nombre</vt:lpstr>
      </vt:variant>
      <vt:variant>
        <vt:i4>17</vt:i4>
      </vt:variant>
    </vt:vector>
  </HeadingPairs>
  <TitlesOfParts>
    <vt:vector size="34" baseType="lpstr">
      <vt:lpstr>Portada</vt:lpstr>
      <vt:lpstr>colofón</vt:lpstr>
      <vt:lpstr>Introducción</vt:lpstr>
      <vt:lpstr>Índice</vt:lpstr>
      <vt:lpstr>Comentarios</vt:lpstr>
      <vt:lpstr>precio mayorista</vt:lpstr>
      <vt:lpstr>precio mayorista2</vt:lpstr>
      <vt:lpstr>precio mayorista3</vt:lpstr>
      <vt:lpstr>precio minorista</vt:lpstr>
      <vt:lpstr>precio minorista regiones</vt:lpstr>
      <vt:lpstr>sup, prod y rend</vt:lpstr>
      <vt:lpstr>sup región</vt:lpstr>
      <vt:lpstr>prod región</vt:lpstr>
      <vt:lpstr>rend región</vt:lpstr>
      <vt:lpstr>Ficha de Costos</vt:lpstr>
      <vt:lpstr>export</vt:lpstr>
      <vt:lpstr>import</vt:lpstr>
      <vt:lpstr>colofón!Área_de_impresión</vt:lpstr>
      <vt:lpstr>Comentarios!Área_de_impresión</vt:lpstr>
      <vt:lpstr>export!Área_de_impresión</vt:lpstr>
      <vt:lpstr>'Ficha de Costos'!Área_de_impresión</vt:lpstr>
      <vt:lpstr>import!Área_de_impresión</vt:lpstr>
      <vt:lpstr>Índice!Área_de_impresión</vt:lpstr>
      <vt:lpstr>Introducción!Área_de_impresión</vt:lpstr>
      <vt:lpstr>Portada!Área_de_impresión</vt:lpstr>
      <vt:lpstr>'precio mayorista'!Área_de_impresión</vt:lpstr>
      <vt:lpstr>'precio mayorista2'!Área_de_impresión</vt:lpstr>
      <vt:lpstr>'precio mayorista3'!Área_de_impresión</vt:lpstr>
      <vt:lpstr>'precio minorista'!Área_de_impresión</vt:lpstr>
      <vt:lpstr>'precio minorista regiones'!Área_de_impresión</vt:lpstr>
      <vt:lpstr>'prod región'!Área_de_impresión</vt:lpstr>
      <vt:lpstr>'rend región'!Área_de_impresión</vt:lpstr>
      <vt:lpstr>'sup región'!Área_de_impresión</vt:lpstr>
      <vt:lpstr>'sup, prod y rend'!Área_de_impresión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María José Olfos Germano</dc:creator>
  <cp:lastModifiedBy>clauduarte r</cp:lastModifiedBy>
  <cp:lastPrinted>2016-07-19T16:48:04Z</cp:lastPrinted>
  <dcterms:created xsi:type="dcterms:W3CDTF">2011-10-13T14:46:36Z</dcterms:created>
  <dcterms:modified xsi:type="dcterms:W3CDTF">2020-12-11T01:25:00Z</dcterms:modified>
</cp:coreProperties>
</file>