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69192C25-DDAE-4D50-9FCF-1E3E71F01E90}" xr6:coauthVersionLast="45" xr6:coauthVersionMax="45" xr10:uidLastSave="{00000000-0000-0000-0000-000000000000}"/>
  <bookViews>
    <workbookView xWindow="-110" yWindow="-110" windowWidth="19420" windowHeight="10420" firstSheet="5" activeTab="10" xr2:uid="{54DF5350-FB8F-463E-877D-6C5DC158B626}"/>
  </bookViews>
  <sheets>
    <sheet name="Superficie_produccion_rdto" sheetId="4" r:id="rId1"/>
    <sheet name="Precio_mes" sheetId="1" r:id="rId2"/>
    <sheet name="Precio_semana_region" sheetId="2" r:id="rId3"/>
    <sheet name="Precio_día_región" sheetId="14" r:id="rId4"/>
    <sheet name="Volumen_día_región" sheetId="16" r:id="rId5"/>
    <sheet name="Exportacion" sheetId="5" r:id="rId6"/>
    <sheet name="Importaciones" sheetId="6" r:id="rId7"/>
    <sheet name="Empleo" sheetId="11" r:id="rId8"/>
    <sheet name="Ficha técnica" sheetId="9" r:id="rId9"/>
    <sheet name="Glosario" sheetId="15" r:id="rId10"/>
    <sheet name="Códigos" sheetId="3" r:id="rId11"/>
    <sheet name="Fuentes" sheetId="10" r:id="rId12"/>
  </sheets>
  <definedNames>
    <definedName name="DatosExternos_1" localSheetId="1" hidden="1">Precio_mes!$B$1:$E$269</definedName>
    <definedName name="DatosExternos_1" localSheetId="2" hidden="1">Precio_semana_region!$B$1:$F$463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6" l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A857" i="14" l="1"/>
  <c r="A856" i="14"/>
  <c r="A854" i="14"/>
  <c r="A855" i="14"/>
  <c r="A853" i="14"/>
  <c r="A852" i="14"/>
  <c r="A851" i="14"/>
  <c r="A849" i="14"/>
  <c r="A850" i="14"/>
  <c r="A847" i="14"/>
  <c r="A848" i="14"/>
  <c r="A846" i="14"/>
  <c r="A845" i="14"/>
  <c r="A842" i="14"/>
  <c r="A843" i="14"/>
  <c r="A844" i="14"/>
  <c r="A841" i="14"/>
  <c r="A840" i="14"/>
  <c r="A839" i="14"/>
  <c r="A838" i="14"/>
  <c r="A837" i="14"/>
  <c r="A836" i="14"/>
  <c r="A835" i="14"/>
  <c r="A832" i="14"/>
  <c r="A833" i="14"/>
  <c r="A834" i="14"/>
  <c r="A830" i="14"/>
  <c r="A831" i="14"/>
  <c r="A829" i="14"/>
  <c r="A828" i="14"/>
  <c r="A826" i="14"/>
  <c r="A827" i="14"/>
  <c r="A825" i="14"/>
  <c r="A824" i="14"/>
  <c r="A823" i="14"/>
  <c r="A821" i="14"/>
  <c r="A822" i="14"/>
  <c r="A820" i="14"/>
  <c r="A819" i="14"/>
  <c r="D818" i="14"/>
  <c r="A818" i="14" s="1"/>
  <c r="D817" i="14"/>
  <c r="A817" i="14" s="1"/>
  <c r="D816" i="14"/>
  <c r="A816" i="14" s="1"/>
  <c r="D815" i="14"/>
  <c r="A815" i="14" s="1"/>
  <c r="D814" i="14"/>
  <c r="A814" i="14" s="1"/>
  <c r="D813" i="14"/>
  <c r="A813" i="14" s="1"/>
  <c r="A812" i="14"/>
  <c r="A811" i="14"/>
  <c r="A810" i="14"/>
  <c r="A809" i="14"/>
  <c r="A808" i="14"/>
  <c r="D807" i="14"/>
  <c r="A807" i="14" s="1"/>
  <c r="D2" i="14"/>
  <c r="A2" i="14" s="1"/>
  <c r="D3" i="14"/>
  <c r="A3" i="14" s="1"/>
  <c r="D4" i="14"/>
  <c r="A4" i="14" s="1"/>
  <c r="D5" i="14"/>
  <c r="A5" i="14" s="1"/>
  <c r="D6" i="14"/>
  <c r="A6" i="14" s="1"/>
  <c r="D7" i="14"/>
  <c r="A7" i="14" s="1"/>
  <c r="D8" i="14"/>
  <c r="A8" i="14" s="1"/>
  <c r="D9" i="14"/>
  <c r="A9" i="14" s="1"/>
  <c r="D10" i="14"/>
  <c r="A10" i="14" s="1"/>
  <c r="D11" i="14"/>
  <c r="A11" i="14" s="1"/>
  <c r="D12" i="14"/>
  <c r="A12" i="14" s="1"/>
  <c r="D13" i="14"/>
  <c r="A13" i="14" s="1"/>
  <c r="D14" i="14"/>
  <c r="A14" i="14" s="1"/>
  <c r="D15" i="14"/>
  <c r="A15" i="14" s="1"/>
  <c r="D16" i="14"/>
  <c r="A16" i="14" s="1"/>
  <c r="D17" i="14"/>
  <c r="A17" i="14" s="1"/>
  <c r="D18" i="14"/>
  <c r="A18" i="14" s="1"/>
  <c r="D19" i="14"/>
  <c r="A19" i="14" s="1"/>
  <c r="D20" i="14"/>
  <c r="A20" i="14" s="1"/>
  <c r="D21" i="14"/>
  <c r="A21" i="14" s="1"/>
  <c r="D22" i="14"/>
  <c r="A22" i="14" s="1"/>
  <c r="D23" i="14"/>
  <c r="A23" i="14" s="1"/>
  <c r="D24" i="14"/>
  <c r="A24" i="14" s="1"/>
  <c r="D25" i="14"/>
  <c r="A25" i="14" s="1"/>
  <c r="D26" i="14"/>
  <c r="A26" i="14" s="1"/>
  <c r="D27" i="14"/>
  <c r="A27" i="14" s="1"/>
  <c r="D28" i="14"/>
  <c r="A28" i="14" s="1"/>
  <c r="D29" i="14"/>
  <c r="A29" i="14" s="1"/>
  <c r="D30" i="14"/>
  <c r="A30" i="14" s="1"/>
  <c r="D31" i="14"/>
  <c r="A31" i="14" s="1"/>
  <c r="D32" i="14"/>
  <c r="A32" i="14" s="1"/>
  <c r="D33" i="14"/>
  <c r="A33" i="14" s="1"/>
  <c r="D34" i="14"/>
  <c r="A34" i="14" s="1"/>
  <c r="D35" i="14"/>
  <c r="A35" i="14" s="1"/>
  <c r="D36" i="14"/>
  <c r="A36" i="14" s="1"/>
  <c r="D37" i="14"/>
  <c r="A37" i="14" s="1"/>
  <c r="D38" i="14"/>
  <c r="A38" i="14" s="1"/>
  <c r="D39" i="14"/>
  <c r="A39" i="14" s="1"/>
  <c r="D40" i="14"/>
  <c r="A40" i="14" s="1"/>
  <c r="D41" i="14"/>
  <c r="A41" i="14" s="1"/>
  <c r="D42" i="14"/>
  <c r="A42" i="14" s="1"/>
  <c r="D43" i="14"/>
  <c r="A43" i="14" s="1"/>
  <c r="D44" i="14"/>
  <c r="A44" i="14" s="1"/>
  <c r="D45" i="14"/>
  <c r="A45" i="14" s="1"/>
  <c r="D46" i="14"/>
  <c r="A46" i="14" s="1"/>
  <c r="D47" i="14"/>
  <c r="A47" i="14" s="1"/>
  <c r="D48" i="14"/>
  <c r="A48" i="14" s="1"/>
  <c r="D49" i="14"/>
  <c r="A49" i="14" s="1"/>
  <c r="D50" i="14"/>
  <c r="A50" i="14" s="1"/>
  <c r="D51" i="14"/>
  <c r="A51" i="14" s="1"/>
  <c r="D52" i="14"/>
  <c r="A52" i="14" s="1"/>
  <c r="D53" i="14"/>
  <c r="A53" i="14" s="1"/>
  <c r="D54" i="14"/>
  <c r="A54" i="14" s="1"/>
  <c r="D55" i="14"/>
  <c r="A55" i="14" s="1"/>
  <c r="D56" i="14"/>
  <c r="A56" i="14" s="1"/>
  <c r="D57" i="14"/>
  <c r="A57" i="14" s="1"/>
  <c r="D58" i="14"/>
  <c r="A58" i="14" s="1"/>
  <c r="D59" i="14"/>
  <c r="A59" i="14" s="1"/>
  <c r="D60" i="14"/>
  <c r="A60" i="14" s="1"/>
  <c r="D61" i="14"/>
  <c r="A61" i="14" s="1"/>
  <c r="D62" i="14"/>
  <c r="A62" i="14" s="1"/>
  <c r="D63" i="14"/>
  <c r="A63" i="14" s="1"/>
  <c r="D64" i="14"/>
  <c r="A64" i="14" s="1"/>
  <c r="D65" i="14"/>
  <c r="A65" i="14" s="1"/>
  <c r="D66" i="14"/>
  <c r="A66" i="14" s="1"/>
  <c r="D67" i="14"/>
  <c r="A67" i="14" s="1"/>
  <c r="D68" i="14"/>
  <c r="A68" i="14" s="1"/>
  <c r="D69" i="14"/>
  <c r="A69" i="14" s="1"/>
  <c r="D70" i="14"/>
  <c r="A70" i="14" s="1"/>
  <c r="D71" i="14"/>
  <c r="A71" i="14" s="1"/>
  <c r="D72" i="14"/>
  <c r="A72" i="14" s="1"/>
  <c r="D73" i="14"/>
  <c r="A73" i="14" s="1"/>
  <c r="D74" i="14"/>
  <c r="A74" i="14" s="1"/>
  <c r="D75" i="14"/>
  <c r="A75" i="14" s="1"/>
  <c r="D76" i="14"/>
  <c r="A76" i="14" s="1"/>
  <c r="D77" i="14"/>
  <c r="A77" i="14" s="1"/>
  <c r="D78" i="14"/>
  <c r="A78" i="14" s="1"/>
  <c r="D79" i="14"/>
  <c r="A79" i="14" s="1"/>
  <c r="D80" i="14"/>
  <c r="A80" i="14" s="1"/>
  <c r="D81" i="14"/>
  <c r="A81" i="14" s="1"/>
  <c r="D82" i="14"/>
  <c r="A82" i="14" s="1"/>
  <c r="D83" i="14"/>
  <c r="A83" i="14" s="1"/>
  <c r="D84" i="14"/>
  <c r="A84" i="14" s="1"/>
  <c r="D85" i="14"/>
  <c r="A85" i="14" s="1"/>
  <c r="D86" i="14"/>
  <c r="A86" i="14" s="1"/>
  <c r="D87" i="14"/>
  <c r="A87" i="14" s="1"/>
  <c r="D88" i="14"/>
  <c r="A88" i="14" s="1"/>
  <c r="D89" i="14"/>
  <c r="A89" i="14" s="1"/>
  <c r="D90" i="14"/>
  <c r="A90" i="14" s="1"/>
  <c r="D91" i="14"/>
  <c r="A91" i="14" s="1"/>
  <c r="D92" i="14"/>
  <c r="A92" i="14" s="1"/>
  <c r="D93" i="14"/>
  <c r="A93" i="14" s="1"/>
  <c r="D94" i="14"/>
  <c r="A94" i="14" s="1"/>
  <c r="D95" i="14"/>
  <c r="A95" i="14" s="1"/>
  <c r="D96" i="14"/>
  <c r="A96" i="14" s="1"/>
  <c r="D97" i="14"/>
  <c r="A97" i="14" s="1"/>
  <c r="D98" i="14"/>
  <c r="A98" i="14" s="1"/>
  <c r="D99" i="14"/>
  <c r="A99" i="14" s="1"/>
  <c r="D100" i="14"/>
  <c r="A100" i="14" s="1"/>
  <c r="D101" i="14"/>
  <c r="A101" i="14" s="1"/>
  <c r="D102" i="14"/>
  <c r="A102" i="14" s="1"/>
  <c r="D103" i="14"/>
  <c r="A103" i="14" s="1"/>
  <c r="D104" i="14"/>
  <c r="A104" i="14" s="1"/>
  <c r="D105" i="14"/>
  <c r="A105" i="14" s="1"/>
  <c r="D106" i="14"/>
  <c r="A106" i="14" s="1"/>
  <c r="D107" i="14"/>
  <c r="A107" i="14" s="1"/>
  <c r="D108" i="14"/>
  <c r="A108" i="14" s="1"/>
  <c r="D109" i="14"/>
  <c r="A109" i="14" s="1"/>
  <c r="D110" i="14"/>
  <c r="A110" i="14" s="1"/>
  <c r="D111" i="14"/>
  <c r="A111" i="14" s="1"/>
  <c r="D112" i="14"/>
  <c r="A112" i="14" s="1"/>
  <c r="D113" i="14"/>
  <c r="A113" i="14" s="1"/>
  <c r="D114" i="14"/>
  <c r="A114" i="14" s="1"/>
  <c r="D115" i="14"/>
  <c r="A115" i="14" s="1"/>
  <c r="D116" i="14"/>
  <c r="A116" i="14" s="1"/>
  <c r="D117" i="14"/>
  <c r="A117" i="14" s="1"/>
  <c r="D118" i="14"/>
  <c r="A118" i="14" s="1"/>
  <c r="D119" i="14"/>
  <c r="A119" i="14" s="1"/>
  <c r="D120" i="14"/>
  <c r="A120" i="14" s="1"/>
  <c r="D121" i="14"/>
  <c r="A121" i="14" s="1"/>
  <c r="D122" i="14"/>
  <c r="A122" i="14" s="1"/>
  <c r="D123" i="14"/>
  <c r="A123" i="14" s="1"/>
  <c r="D124" i="14"/>
  <c r="A124" i="14" s="1"/>
  <c r="D125" i="14"/>
  <c r="A125" i="14" s="1"/>
  <c r="D126" i="14"/>
  <c r="A126" i="14" s="1"/>
  <c r="D127" i="14"/>
  <c r="A127" i="14" s="1"/>
  <c r="D128" i="14"/>
  <c r="A128" i="14" s="1"/>
  <c r="D129" i="14"/>
  <c r="A129" i="14" s="1"/>
  <c r="D130" i="14"/>
  <c r="A130" i="14" s="1"/>
  <c r="D131" i="14"/>
  <c r="A131" i="14" s="1"/>
  <c r="D132" i="14"/>
  <c r="A132" i="14" s="1"/>
  <c r="D133" i="14"/>
  <c r="A133" i="14" s="1"/>
  <c r="D134" i="14"/>
  <c r="A134" i="14" s="1"/>
  <c r="D135" i="14"/>
  <c r="A135" i="14" s="1"/>
  <c r="D136" i="14"/>
  <c r="A136" i="14" s="1"/>
  <c r="D137" i="14"/>
  <c r="A137" i="14" s="1"/>
  <c r="D138" i="14"/>
  <c r="A138" i="14" s="1"/>
  <c r="D139" i="14"/>
  <c r="A139" i="14" s="1"/>
  <c r="D140" i="14"/>
  <c r="A140" i="14" s="1"/>
  <c r="D141" i="14"/>
  <c r="A141" i="14" s="1"/>
  <c r="D142" i="14"/>
  <c r="A142" i="14" s="1"/>
  <c r="D143" i="14"/>
  <c r="A143" i="14" s="1"/>
  <c r="D144" i="14"/>
  <c r="A144" i="14" s="1"/>
  <c r="D145" i="14"/>
  <c r="A145" i="14" s="1"/>
  <c r="D146" i="14"/>
  <c r="A146" i="14" s="1"/>
  <c r="D147" i="14"/>
  <c r="A147" i="14" s="1"/>
  <c r="D148" i="14"/>
  <c r="A148" i="14" s="1"/>
  <c r="D149" i="14"/>
  <c r="A149" i="14" s="1"/>
  <c r="D150" i="14"/>
  <c r="A150" i="14" s="1"/>
  <c r="D151" i="14"/>
  <c r="A151" i="14" s="1"/>
  <c r="D152" i="14"/>
  <c r="A152" i="14" s="1"/>
  <c r="D153" i="14"/>
  <c r="A153" i="14" s="1"/>
  <c r="D154" i="14"/>
  <c r="A154" i="14" s="1"/>
  <c r="D155" i="14"/>
  <c r="A155" i="14" s="1"/>
  <c r="D156" i="14"/>
  <c r="A156" i="14" s="1"/>
  <c r="D157" i="14"/>
  <c r="A157" i="14" s="1"/>
  <c r="D158" i="14"/>
  <c r="A158" i="14" s="1"/>
  <c r="D159" i="14"/>
  <c r="A159" i="14" s="1"/>
  <c r="D160" i="14"/>
  <c r="A160" i="14" s="1"/>
  <c r="D161" i="14"/>
  <c r="A161" i="14" s="1"/>
  <c r="D162" i="14"/>
  <c r="A162" i="14" s="1"/>
  <c r="D163" i="14"/>
  <c r="A163" i="14" s="1"/>
  <c r="D164" i="14"/>
  <c r="A164" i="14" s="1"/>
  <c r="D165" i="14"/>
  <c r="A165" i="14" s="1"/>
  <c r="D166" i="14"/>
  <c r="A166" i="14" s="1"/>
  <c r="D167" i="14"/>
  <c r="A167" i="14" s="1"/>
  <c r="D168" i="14"/>
  <c r="A168" i="14" s="1"/>
  <c r="D169" i="14"/>
  <c r="A169" i="14" s="1"/>
  <c r="D170" i="14"/>
  <c r="A170" i="14" s="1"/>
  <c r="D171" i="14"/>
  <c r="A171" i="14" s="1"/>
  <c r="D172" i="14"/>
  <c r="A172" i="14" s="1"/>
  <c r="D173" i="14"/>
  <c r="A173" i="14" s="1"/>
  <c r="D174" i="14"/>
  <c r="A174" i="14" s="1"/>
  <c r="D175" i="14"/>
  <c r="A175" i="14" s="1"/>
  <c r="D176" i="14"/>
  <c r="A176" i="14" s="1"/>
  <c r="D177" i="14"/>
  <c r="A177" i="14" s="1"/>
  <c r="D178" i="14"/>
  <c r="A178" i="14" s="1"/>
  <c r="D179" i="14"/>
  <c r="A179" i="14" s="1"/>
  <c r="D180" i="14"/>
  <c r="A180" i="14" s="1"/>
  <c r="D181" i="14"/>
  <c r="A181" i="14" s="1"/>
  <c r="D182" i="14"/>
  <c r="A182" i="14" s="1"/>
  <c r="D183" i="14"/>
  <c r="A183" i="14" s="1"/>
  <c r="D184" i="14"/>
  <c r="A184" i="14" s="1"/>
  <c r="D185" i="14"/>
  <c r="A185" i="14" s="1"/>
  <c r="D186" i="14"/>
  <c r="A186" i="14" s="1"/>
  <c r="D187" i="14"/>
  <c r="A187" i="14" s="1"/>
  <c r="D188" i="14"/>
  <c r="A188" i="14" s="1"/>
  <c r="D189" i="14"/>
  <c r="A189" i="14" s="1"/>
  <c r="D190" i="14"/>
  <c r="A190" i="14" s="1"/>
  <c r="D191" i="14"/>
  <c r="A191" i="14" s="1"/>
  <c r="D192" i="14"/>
  <c r="A192" i="14" s="1"/>
  <c r="D193" i="14"/>
  <c r="A193" i="14" s="1"/>
  <c r="D194" i="14"/>
  <c r="A194" i="14" s="1"/>
  <c r="D195" i="14"/>
  <c r="A195" i="14" s="1"/>
  <c r="D196" i="14"/>
  <c r="A196" i="14" s="1"/>
  <c r="D197" i="14"/>
  <c r="A197" i="14" s="1"/>
  <c r="D198" i="14"/>
  <c r="A198" i="14" s="1"/>
  <c r="D199" i="14"/>
  <c r="A199" i="14" s="1"/>
  <c r="D200" i="14"/>
  <c r="A200" i="14" s="1"/>
  <c r="D201" i="14"/>
  <c r="A201" i="14" s="1"/>
  <c r="D202" i="14"/>
  <c r="A202" i="14" s="1"/>
  <c r="D203" i="14"/>
  <c r="A203" i="14" s="1"/>
  <c r="D204" i="14"/>
  <c r="A204" i="14" s="1"/>
  <c r="D205" i="14"/>
  <c r="A205" i="14" s="1"/>
  <c r="D206" i="14"/>
  <c r="A206" i="14" s="1"/>
  <c r="D207" i="14"/>
  <c r="A207" i="14" s="1"/>
  <c r="D208" i="14"/>
  <c r="A208" i="14" s="1"/>
  <c r="D209" i="14"/>
  <c r="A209" i="14" s="1"/>
  <c r="D210" i="14"/>
  <c r="A210" i="14" s="1"/>
  <c r="D211" i="14"/>
  <c r="A211" i="14" s="1"/>
  <c r="D212" i="14"/>
  <c r="A212" i="14" s="1"/>
  <c r="D213" i="14"/>
  <c r="A213" i="14" s="1"/>
  <c r="D214" i="14"/>
  <c r="A214" i="14" s="1"/>
  <c r="D215" i="14"/>
  <c r="A215" i="14" s="1"/>
  <c r="D216" i="14"/>
  <c r="A216" i="14" s="1"/>
  <c r="D217" i="14"/>
  <c r="A217" i="14" s="1"/>
  <c r="D218" i="14"/>
  <c r="A218" i="14" s="1"/>
  <c r="D219" i="14"/>
  <c r="A219" i="14" s="1"/>
  <c r="D220" i="14"/>
  <c r="A220" i="14" s="1"/>
  <c r="D221" i="14"/>
  <c r="A221" i="14" s="1"/>
  <c r="D222" i="14"/>
  <c r="A222" i="14" s="1"/>
  <c r="D223" i="14"/>
  <c r="A223" i="14" s="1"/>
  <c r="D224" i="14"/>
  <c r="A224" i="14" s="1"/>
  <c r="D225" i="14"/>
  <c r="A225" i="14" s="1"/>
  <c r="D226" i="14"/>
  <c r="A226" i="14" s="1"/>
  <c r="D227" i="14"/>
  <c r="A227" i="14" s="1"/>
  <c r="D228" i="14"/>
  <c r="A228" i="14" s="1"/>
  <c r="D229" i="14"/>
  <c r="A229" i="14" s="1"/>
  <c r="D230" i="14"/>
  <c r="A230" i="14" s="1"/>
  <c r="D231" i="14"/>
  <c r="A231" i="14" s="1"/>
  <c r="D232" i="14"/>
  <c r="A232" i="14" s="1"/>
  <c r="D233" i="14"/>
  <c r="A233" i="14" s="1"/>
  <c r="D234" i="14"/>
  <c r="A234" i="14" s="1"/>
  <c r="D235" i="14"/>
  <c r="A235" i="14" s="1"/>
  <c r="D236" i="14"/>
  <c r="A236" i="14" s="1"/>
  <c r="D237" i="14"/>
  <c r="A237" i="14" s="1"/>
  <c r="D238" i="14"/>
  <c r="A238" i="14" s="1"/>
  <c r="D239" i="14"/>
  <c r="A239" i="14" s="1"/>
  <c r="D240" i="14"/>
  <c r="A240" i="14" s="1"/>
  <c r="D241" i="14"/>
  <c r="A241" i="14" s="1"/>
  <c r="D242" i="14"/>
  <c r="A242" i="14" s="1"/>
  <c r="D243" i="14"/>
  <c r="A243" i="14" s="1"/>
  <c r="D244" i="14"/>
  <c r="A244" i="14" s="1"/>
  <c r="D245" i="14"/>
  <c r="A245" i="14" s="1"/>
  <c r="D246" i="14"/>
  <c r="A246" i="14" s="1"/>
  <c r="D247" i="14"/>
  <c r="A247" i="14" s="1"/>
  <c r="D248" i="14"/>
  <c r="A248" i="14" s="1"/>
  <c r="D249" i="14"/>
  <c r="A249" i="14" s="1"/>
  <c r="D250" i="14"/>
  <c r="A250" i="14" s="1"/>
  <c r="D251" i="14"/>
  <c r="A251" i="14" s="1"/>
  <c r="D252" i="14"/>
  <c r="A252" i="14" s="1"/>
  <c r="D253" i="14"/>
  <c r="A253" i="14" s="1"/>
  <c r="D254" i="14"/>
  <c r="A254" i="14" s="1"/>
  <c r="D255" i="14"/>
  <c r="A255" i="14" s="1"/>
  <c r="D256" i="14"/>
  <c r="A256" i="14" s="1"/>
  <c r="D257" i="14"/>
  <c r="A257" i="14" s="1"/>
  <c r="D258" i="14"/>
  <c r="A258" i="14" s="1"/>
  <c r="D259" i="14"/>
  <c r="A259" i="14" s="1"/>
  <c r="D260" i="14"/>
  <c r="A260" i="14" s="1"/>
  <c r="D261" i="14"/>
  <c r="A261" i="14" s="1"/>
  <c r="D262" i="14"/>
  <c r="A262" i="14" s="1"/>
  <c r="D263" i="14"/>
  <c r="A263" i="14" s="1"/>
  <c r="D264" i="14"/>
  <c r="A264" i="14" s="1"/>
  <c r="D265" i="14"/>
  <c r="A265" i="14" s="1"/>
  <c r="D266" i="14"/>
  <c r="A266" i="14" s="1"/>
  <c r="D267" i="14"/>
  <c r="A267" i="14" s="1"/>
  <c r="D268" i="14"/>
  <c r="A268" i="14" s="1"/>
  <c r="D269" i="14"/>
  <c r="A269" i="14" s="1"/>
  <c r="D270" i="14"/>
  <c r="A270" i="14" s="1"/>
  <c r="D271" i="14"/>
  <c r="A271" i="14" s="1"/>
  <c r="D272" i="14"/>
  <c r="A272" i="14" s="1"/>
  <c r="D273" i="14"/>
  <c r="A273" i="14" s="1"/>
  <c r="D274" i="14"/>
  <c r="A274" i="14" s="1"/>
  <c r="D275" i="14"/>
  <c r="A275" i="14" s="1"/>
  <c r="D276" i="14"/>
  <c r="A276" i="14" s="1"/>
  <c r="D277" i="14"/>
  <c r="A277" i="14" s="1"/>
  <c r="D278" i="14"/>
  <c r="A278" i="14" s="1"/>
  <c r="D279" i="14"/>
  <c r="A279" i="14" s="1"/>
  <c r="D280" i="14"/>
  <c r="A280" i="14" s="1"/>
  <c r="D281" i="14"/>
  <c r="A281" i="14" s="1"/>
  <c r="D282" i="14"/>
  <c r="A282" i="14" s="1"/>
  <c r="D283" i="14"/>
  <c r="A283" i="14" s="1"/>
  <c r="D284" i="14"/>
  <c r="A284" i="14" s="1"/>
  <c r="D285" i="14"/>
  <c r="A285" i="14" s="1"/>
  <c r="D286" i="14"/>
  <c r="A286" i="14" s="1"/>
  <c r="D287" i="14"/>
  <c r="A287" i="14" s="1"/>
  <c r="D288" i="14"/>
  <c r="A288" i="14" s="1"/>
  <c r="D289" i="14"/>
  <c r="A289" i="14" s="1"/>
  <c r="D290" i="14"/>
  <c r="A290" i="14" s="1"/>
  <c r="D291" i="14"/>
  <c r="A291" i="14" s="1"/>
  <c r="D292" i="14"/>
  <c r="A292" i="14" s="1"/>
  <c r="D293" i="14"/>
  <c r="A293" i="14" s="1"/>
  <c r="D294" i="14"/>
  <c r="A294" i="14" s="1"/>
  <c r="D295" i="14"/>
  <c r="A295" i="14" s="1"/>
  <c r="D296" i="14"/>
  <c r="A296" i="14" s="1"/>
  <c r="D297" i="14"/>
  <c r="A297" i="14" s="1"/>
  <c r="D298" i="14"/>
  <c r="A298" i="14" s="1"/>
  <c r="D299" i="14"/>
  <c r="A299" i="14" s="1"/>
  <c r="D300" i="14"/>
  <c r="A300" i="14" s="1"/>
  <c r="D301" i="14"/>
  <c r="A301" i="14" s="1"/>
  <c r="D302" i="14"/>
  <c r="A302" i="14" s="1"/>
  <c r="D303" i="14"/>
  <c r="A303" i="14" s="1"/>
  <c r="D304" i="14"/>
  <c r="A304" i="14" s="1"/>
  <c r="D305" i="14"/>
  <c r="A305" i="14" s="1"/>
  <c r="D306" i="14"/>
  <c r="A306" i="14" s="1"/>
  <c r="D307" i="14"/>
  <c r="A307" i="14" s="1"/>
  <c r="D308" i="14"/>
  <c r="A308" i="14" s="1"/>
  <c r="D309" i="14"/>
  <c r="A309" i="14" s="1"/>
  <c r="D310" i="14"/>
  <c r="A310" i="14" s="1"/>
  <c r="D311" i="14"/>
  <c r="A311" i="14" s="1"/>
  <c r="D312" i="14"/>
  <c r="A312" i="14" s="1"/>
  <c r="D313" i="14"/>
  <c r="A313" i="14" s="1"/>
  <c r="D314" i="14"/>
  <c r="A314" i="14" s="1"/>
  <c r="D315" i="14"/>
  <c r="A315" i="14" s="1"/>
  <c r="D316" i="14"/>
  <c r="A316" i="14" s="1"/>
  <c r="D317" i="14"/>
  <c r="A317" i="14" s="1"/>
  <c r="D318" i="14"/>
  <c r="A318" i="14" s="1"/>
  <c r="D319" i="14"/>
  <c r="A319" i="14" s="1"/>
  <c r="D320" i="14"/>
  <c r="A320" i="14" s="1"/>
  <c r="D321" i="14"/>
  <c r="A321" i="14" s="1"/>
  <c r="D322" i="14"/>
  <c r="A322" i="14" s="1"/>
  <c r="D323" i="14"/>
  <c r="A323" i="14" s="1"/>
  <c r="D324" i="14"/>
  <c r="A324" i="14" s="1"/>
  <c r="D325" i="14"/>
  <c r="A325" i="14" s="1"/>
  <c r="D326" i="14"/>
  <c r="A326" i="14" s="1"/>
  <c r="D327" i="14"/>
  <c r="A327" i="14" s="1"/>
  <c r="D328" i="14"/>
  <c r="A328" i="14" s="1"/>
  <c r="D329" i="14"/>
  <c r="A329" i="14" s="1"/>
  <c r="D330" i="14"/>
  <c r="A330" i="14" s="1"/>
  <c r="D331" i="14"/>
  <c r="A331" i="14" s="1"/>
  <c r="D332" i="14"/>
  <c r="A332" i="14" s="1"/>
  <c r="D333" i="14"/>
  <c r="A333" i="14" s="1"/>
  <c r="D334" i="14"/>
  <c r="A334" i="14" s="1"/>
  <c r="D335" i="14"/>
  <c r="A335" i="14" s="1"/>
  <c r="D336" i="14"/>
  <c r="A336" i="14" s="1"/>
  <c r="D337" i="14"/>
  <c r="A337" i="14" s="1"/>
  <c r="D338" i="14"/>
  <c r="A338" i="14" s="1"/>
  <c r="D339" i="14"/>
  <c r="A339" i="14" s="1"/>
  <c r="D340" i="14"/>
  <c r="A340" i="14" s="1"/>
  <c r="D341" i="14"/>
  <c r="A341" i="14" s="1"/>
  <c r="D342" i="14"/>
  <c r="A342" i="14" s="1"/>
  <c r="D343" i="14"/>
  <c r="A343" i="14" s="1"/>
  <c r="D344" i="14"/>
  <c r="A344" i="14" s="1"/>
  <c r="D345" i="14"/>
  <c r="A345" i="14" s="1"/>
  <c r="D346" i="14"/>
  <c r="A346" i="14" s="1"/>
  <c r="D347" i="14"/>
  <c r="A347" i="14" s="1"/>
  <c r="D348" i="14"/>
  <c r="A348" i="14" s="1"/>
  <c r="D349" i="14"/>
  <c r="A349" i="14" s="1"/>
  <c r="D350" i="14"/>
  <c r="A350" i="14" s="1"/>
  <c r="D351" i="14"/>
  <c r="A351" i="14" s="1"/>
  <c r="D352" i="14"/>
  <c r="A352" i="14" s="1"/>
  <c r="D353" i="14"/>
  <c r="A353" i="14" s="1"/>
  <c r="D354" i="14"/>
  <c r="A354" i="14" s="1"/>
  <c r="D355" i="14"/>
  <c r="A355" i="14" s="1"/>
  <c r="D356" i="14"/>
  <c r="A356" i="14" s="1"/>
  <c r="D357" i="14"/>
  <c r="A357" i="14" s="1"/>
  <c r="D358" i="14"/>
  <c r="A358" i="14" s="1"/>
  <c r="D359" i="14"/>
  <c r="A359" i="14" s="1"/>
  <c r="D360" i="14"/>
  <c r="A360" i="14" s="1"/>
  <c r="D361" i="14"/>
  <c r="A361" i="14" s="1"/>
  <c r="D362" i="14"/>
  <c r="A362" i="14" s="1"/>
  <c r="D363" i="14"/>
  <c r="A363" i="14" s="1"/>
  <c r="D364" i="14"/>
  <c r="A364" i="14" s="1"/>
  <c r="D365" i="14"/>
  <c r="A365" i="14" s="1"/>
  <c r="D366" i="14"/>
  <c r="A366" i="14" s="1"/>
  <c r="D367" i="14"/>
  <c r="A367" i="14" s="1"/>
  <c r="D368" i="14"/>
  <c r="A368" i="14" s="1"/>
  <c r="D369" i="14"/>
  <c r="A369" i="14" s="1"/>
  <c r="D370" i="14"/>
  <c r="A370" i="14" s="1"/>
  <c r="D371" i="14"/>
  <c r="A371" i="14" s="1"/>
  <c r="D372" i="14"/>
  <c r="A372" i="14" s="1"/>
  <c r="D373" i="14"/>
  <c r="A373" i="14" s="1"/>
  <c r="D374" i="14"/>
  <c r="A374" i="14" s="1"/>
  <c r="D375" i="14"/>
  <c r="A375" i="14" s="1"/>
  <c r="D376" i="14"/>
  <c r="A376" i="14" s="1"/>
  <c r="D377" i="14"/>
  <c r="A377" i="14" s="1"/>
  <c r="D378" i="14"/>
  <c r="A378" i="14" s="1"/>
  <c r="D379" i="14"/>
  <c r="A379" i="14" s="1"/>
  <c r="D380" i="14"/>
  <c r="A380" i="14" s="1"/>
  <c r="D381" i="14"/>
  <c r="A381" i="14" s="1"/>
  <c r="D382" i="14"/>
  <c r="A382" i="14" s="1"/>
  <c r="D383" i="14"/>
  <c r="A383" i="14" s="1"/>
  <c r="D384" i="14"/>
  <c r="A384" i="14" s="1"/>
  <c r="D385" i="14"/>
  <c r="A385" i="14" s="1"/>
  <c r="D386" i="14"/>
  <c r="A386" i="14" s="1"/>
  <c r="D387" i="14"/>
  <c r="A387" i="14" s="1"/>
  <c r="D388" i="14"/>
  <c r="A388" i="14" s="1"/>
  <c r="D389" i="14"/>
  <c r="A389" i="14" s="1"/>
  <c r="D390" i="14"/>
  <c r="A390" i="14" s="1"/>
  <c r="D391" i="14"/>
  <c r="A391" i="14" s="1"/>
  <c r="D392" i="14"/>
  <c r="A392" i="14" s="1"/>
  <c r="D393" i="14"/>
  <c r="A393" i="14" s="1"/>
  <c r="D394" i="14"/>
  <c r="A394" i="14" s="1"/>
  <c r="D395" i="14"/>
  <c r="A395" i="14" s="1"/>
  <c r="D396" i="14"/>
  <c r="A396" i="14" s="1"/>
  <c r="D397" i="14"/>
  <c r="A397" i="14" s="1"/>
  <c r="D398" i="14"/>
  <c r="A398" i="14" s="1"/>
  <c r="D399" i="14"/>
  <c r="A399" i="14" s="1"/>
  <c r="D400" i="14"/>
  <c r="A400" i="14" s="1"/>
  <c r="D401" i="14"/>
  <c r="A401" i="14" s="1"/>
  <c r="D402" i="14"/>
  <c r="A402" i="14" s="1"/>
  <c r="D403" i="14"/>
  <c r="A403" i="14" s="1"/>
  <c r="D404" i="14"/>
  <c r="A404" i="14" s="1"/>
  <c r="D405" i="14"/>
  <c r="A405" i="14" s="1"/>
  <c r="D406" i="14"/>
  <c r="A406" i="14" s="1"/>
  <c r="D407" i="14"/>
  <c r="A407" i="14" s="1"/>
  <c r="D408" i="14"/>
  <c r="A408" i="14" s="1"/>
  <c r="D409" i="14"/>
  <c r="A409" i="14" s="1"/>
  <c r="D410" i="14"/>
  <c r="A410" i="14" s="1"/>
  <c r="D411" i="14"/>
  <c r="A411" i="14" s="1"/>
  <c r="D412" i="14"/>
  <c r="A412" i="14" s="1"/>
  <c r="D413" i="14"/>
  <c r="A413" i="14" s="1"/>
  <c r="D414" i="14"/>
  <c r="A414" i="14" s="1"/>
  <c r="D415" i="14"/>
  <c r="A415" i="14" s="1"/>
  <c r="D416" i="14"/>
  <c r="A416" i="14" s="1"/>
  <c r="D417" i="14"/>
  <c r="A417" i="14" s="1"/>
  <c r="D418" i="14"/>
  <c r="A418" i="14" s="1"/>
  <c r="D419" i="14"/>
  <c r="A419" i="14" s="1"/>
  <c r="D420" i="14"/>
  <c r="A420" i="14" s="1"/>
  <c r="D421" i="14"/>
  <c r="A421" i="14" s="1"/>
  <c r="D422" i="14"/>
  <c r="A422" i="14" s="1"/>
  <c r="D423" i="14"/>
  <c r="A423" i="14" s="1"/>
  <c r="D424" i="14"/>
  <c r="A424" i="14" s="1"/>
  <c r="D425" i="14"/>
  <c r="A425" i="14" s="1"/>
  <c r="D426" i="14"/>
  <c r="A426" i="14" s="1"/>
  <c r="D427" i="14"/>
  <c r="A427" i="14" s="1"/>
  <c r="D428" i="14"/>
  <c r="A428" i="14" s="1"/>
  <c r="D429" i="14"/>
  <c r="A429" i="14" s="1"/>
  <c r="D430" i="14"/>
  <c r="A430" i="14" s="1"/>
  <c r="D431" i="14"/>
  <c r="A431" i="14" s="1"/>
  <c r="D432" i="14"/>
  <c r="A432" i="14" s="1"/>
  <c r="D433" i="14"/>
  <c r="A433" i="14" s="1"/>
  <c r="D434" i="14"/>
  <c r="A434" i="14" s="1"/>
  <c r="D435" i="14"/>
  <c r="A435" i="14" s="1"/>
  <c r="D436" i="14"/>
  <c r="A436" i="14" s="1"/>
  <c r="D437" i="14"/>
  <c r="A437" i="14" s="1"/>
  <c r="D438" i="14"/>
  <c r="A438" i="14" s="1"/>
  <c r="D439" i="14"/>
  <c r="A439" i="14" s="1"/>
  <c r="D440" i="14"/>
  <c r="A440" i="14" s="1"/>
  <c r="D441" i="14"/>
  <c r="A441" i="14" s="1"/>
  <c r="D442" i="14"/>
  <c r="A442" i="14" s="1"/>
  <c r="D443" i="14"/>
  <c r="A443" i="14" s="1"/>
  <c r="D444" i="14"/>
  <c r="A444" i="14" s="1"/>
  <c r="D445" i="14"/>
  <c r="A445" i="14" s="1"/>
  <c r="D446" i="14"/>
  <c r="A446" i="14" s="1"/>
  <c r="D447" i="14"/>
  <c r="A447" i="14" s="1"/>
  <c r="D448" i="14"/>
  <c r="A448" i="14" s="1"/>
  <c r="D449" i="14"/>
  <c r="A449" i="14" s="1"/>
  <c r="D450" i="14"/>
  <c r="A450" i="14" s="1"/>
  <c r="D451" i="14"/>
  <c r="A451" i="14" s="1"/>
  <c r="D452" i="14"/>
  <c r="A452" i="14" s="1"/>
  <c r="D453" i="14"/>
  <c r="A453" i="14" s="1"/>
  <c r="D454" i="14"/>
  <c r="A454" i="14" s="1"/>
  <c r="D455" i="14"/>
  <c r="A455" i="14" s="1"/>
  <c r="D456" i="14"/>
  <c r="A456" i="14" s="1"/>
  <c r="D457" i="14"/>
  <c r="A457" i="14" s="1"/>
  <c r="D458" i="14"/>
  <c r="A458" i="14" s="1"/>
  <c r="D459" i="14"/>
  <c r="A459" i="14" s="1"/>
  <c r="D460" i="14"/>
  <c r="A460" i="14" s="1"/>
  <c r="D461" i="14"/>
  <c r="A461" i="14" s="1"/>
  <c r="D462" i="14"/>
  <c r="A462" i="14" s="1"/>
  <c r="D463" i="14"/>
  <c r="A463" i="14" s="1"/>
  <c r="D464" i="14"/>
  <c r="A464" i="14" s="1"/>
  <c r="D465" i="14"/>
  <c r="A465" i="14" s="1"/>
  <c r="D466" i="14"/>
  <c r="A466" i="14" s="1"/>
  <c r="D467" i="14"/>
  <c r="A467" i="14" s="1"/>
  <c r="D468" i="14"/>
  <c r="A468" i="14" s="1"/>
  <c r="D469" i="14"/>
  <c r="A469" i="14" s="1"/>
  <c r="D470" i="14"/>
  <c r="A470" i="14" s="1"/>
  <c r="D471" i="14"/>
  <c r="A471" i="14" s="1"/>
  <c r="D472" i="14"/>
  <c r="A472" i="14" s="1"/>
  <c r="D473" i="14"/>
  <c r="A473" i="14" s="1"/>
  <c r="D474" i="14"/>
  <c r="A474" i="14" s="1"/>
  <c r="D475" i="14"/>
  <c r="A475" i="14" s="1"/>
  <c r="D476" i="14"/>
  <c r="A476" i="14" s="1"/>
  <c r="D477" i="14"/>
  <c r="A477" i="14" s="1"/>
  <c r="D478" i="14"/>
  <c r="A478" i="14" s="1"/>
  <c r="D479" i="14"/>
  <c r="A479" i="14" s="1"/>
  <c r="D480" i="14"/>
  <c r="A480" i="14" s="1"/>
  <c r="D481" i="14"/>
  <c r="A481" i="14" s="1"/>
  <c r="D482" i="14"/>
  <c r="A482" i="14" s="1"/>
  <c r="D483" i="14"/>
  <c r="A483" i="14" s="1"/>
  <c r="D484" i="14"/>
  <c r="A484" i="14" s="1"/>
  <c r="D485" i="14"/>
  <c r="A485" i="14" s="1"/>
  <c r="D486" i="14"/>
  <c r="A486" i="14" s="1"/>
  <c r="D487" i="14"/>
  <c r="A487" i="14" s="1"/>
  <c r="D488" i="14"/>
  <c r="A488" i="14" s="1"/>
  <c r="D489" i="14"/>
  <c r="A489" i="14" s="1"/>
  <c r="D490" i="14"/>
  <c r="A490" i="14" s="1"/>
  <c r="D491" i="14"/>
  <c r="A491" i="14" s="1"/>
  <c r="D492" i="14"/>
  <c r="A492" i="14" s="1"/>
  <c r="D493" i="14"/>
  <c r="A493" i="14" s="1"/>
  <c r="D494" i="14"/>
  <c r="A494" i="14" s="1"/>
  <c r="D495" i="14"/>
  <c r="A495" i="14" s="1"/>
  <c r="D496" i="14"/>
  <c r="A496" i="14" s="1"/>
  <c r="D497" i="14"/>
  <c r="A497" i="14" s="1"/>
  <c r="D498" i="14"/>
  <c r="A498" i="14" s="1"/>
  <c r="D499" i="14"/>
  <c r="A499" i="14" s="1"/>
  <c r="D500" i="14"/>
  <c r="A500" i="14" s="1"/>
  <c r="D501" i="14"/>
  <c r="A501" i="14" s="1"/>
  <c r="D502" i="14"/>
  <c r="A502" i="14" s="1"/>
  <c r="D503" i="14"/>
  <c r="A503" i="14" s="1"/>
  <c r="D504" i="14"/>
  <c r="A504" i="14" s="1"/>
  <c r="D505" i="14"/>
  <c r="A505" i="14" s="1"/>
  <c r="D506" i="14"/>
  <c r="A506" i="14" s="1"/>
  <c r="D507" i="14"/>
  <c r="A507" i="14" s="1"/>
  <c r="D508" i="14"/>
  <c r="A508" i="14" s="1"/>
  <c r="D509" i="14"/>
  <c r="A509" i="14" s="1"/>
  <c r="D510" i="14"/>
  <c r="A510" i="14" s="1"/>
  <c r="D511" i="14"/>
  <c r="A511" i="14" s="1"/>
  <c r="D512" i="14"/>
  <c r="A512" i="14" s="1"/>
  <c r="D513" i="14"/>
  <c r="A513" i="14" s="1"/>
  <c r="D514" i="14"/>
  <c r="A514" i="14" s="1"/>
  <c r="D515" i="14"/>
  <c r="A515" i="14" s="1"/>
  <c r="D516" i="14"/>
  <c r="A516" i="14" s="1"/>
  <c r="D517" i="14"/>
  <c r="A517" i="14" s="1"/>
  <c r="D518" i="14"/>
  <c r="A518" i="14" s="1"/>
  <c r="D519" i="14"/>
  <c r="A519" i="14" s="1"/>
  <c r="D520" i="14"/>
  <c r="A520" i="14" s="1"/>
  <c r="D521" i="14"/>
  <c r="A521" i="14" s="1"/>
  <c r="D522" i="14"/>
  <c r="A522" i="14" s="1"/>
  <c r="D523" i="14"/>
  <c r="A523" i="14" s="1"/>
  <c r="D524" i="14"/>
  <c r="A524" i="14" s="1"/>
  <c r="D525" i="14"/>
  <c r="A525" i="14" s="1"/>
  <c r="D526" i="14"/>
  <c r="A526" i="14" s="1"/>
  <c r="D527" i="14"/>
  <c r="A527" i="14" s="1"/>
  <c r="D528" i="14"/>
  <c r="A528" i="14" s="1"/>
  <c r="D529" i="14"/>
  <c r="A529" i="14" s="1"/>
  <c r="D530" i="14"/>
  <c r="A530" i="14" s="1"/>
  <c r="D531" i="14"/>
  <c r="A531" i="14" s="1"/>
  <c r="D532" i="14"/>
  <c r="A532" i="14" s="1"/>
  <c r="D533" i="14"/>
  <c r="A533" i="14" s="1"/>
  <c r="D534" i="14"/>
  <c r="A534" i="14" s="1"/>
  <c r="D535" i="14"/>
  <c r="A535" i="14" s="1"/>
  <c r="D536" i="14"/>
  <c r="A536" i="14" s="1"/>
  <c r="D537" i="14"/>
  <c r="A537" i="14" s="1"/>
  <c r="D538" i="14"/>
  <c r="A538" i="14" s="1"/>
  <c r="D539" i="14"/>
  <c r="A539" i="14" s="1"/>
  <c r="D540" i="14"/>
  <c r="A540" i="14" s="1"/>
  <c r="D541" i="14"/>
  <c r="A541" i="14" s="1"/>
  <c r="D542" i="14"/>
  <c r="A542" i="14" s="1"/>
  <c r="D543" i="14"/>
  <c r="A543" i="14" s="1"/>
  <c r="D544" i="14"/>
  <c r="A544" i="14" s="1"/>
  <c r="D545" i="14"/>
  <c r="A545" i="14" s="1"/>
  <c r="D546" i="14"/>
  <c r="A546" i="14" s="1"/>
  <c r="D547" i="14"/>
  <c r="A547" i="14" s="1"/>
  <c r="D548" i="14"/>
  <c r="A548" i="14" s="1"/>
  <c r="D549" i="14"/>
  <c r="A549" i="14" s="1"/>
  <c r="D550" i="14"/>
  <c r="A550" i="14" s="1"/>
  <c r="D551" i="14"/>
  <c r="A551" i="14" s="1"/>
  <c r="D552" i="14"/>
  <c r="A552" i="14" s="1"/>
  <c r="D553" i="14"/>
  <c r="A553" i="14" s="1"/>
  <c r="D554" i="14"/>
  <c r="A554" i="14" s="1"/>
  <c r="D555" i="14"/>
  <c r="A555" i="14" s="1"/>
  <c r="D556" i="14"/>
  <c r="A556" i="14" s="1"/>
  <c r="D557" i="14"/>
  <c r="A557" i="14" s="1"/>
  <c r="D558" i="14"/>
  <c r="A558" i="14" s="1"/>
  <c r="D559" i="14"/>
  <c r="A559" i="14" s="1"/>
  <c r="D560" i="14"/>
  <c r="A560" i="14" s="1"/>
  <c r="D561" i="14"/>
  <c r="A561" i="14" s="1"/>
  <c r="D562" i="14"/>
  <c r="A562" i="14" s="1"/>
  <c r="D563" i="14"/>
  <c r="A563" i="14" s="1"/>
  <c r="D564" i="14"/>
  <c r="A564" i="14" s="1"/>
  <c r="D565" i="14"/>
  <c r="A565" i="14" s="1"/>
  <c r="D566" i="14"/>
  <c r="A566" i="14" s="1"/>
  <c r="D567" i="14"/>
  <c r="A567" i="14" s="1"/>
  <c r="D568" i="14"/>
  <c r="A568" i="14" s="1"/>
  <c r="D569" i="14"/>
  <c r="A569" i="14" s="1"/>
  <c r="D570" i="14"/>
  <c r="A570" i="14" s="1"/>
  <c r="D571" i="14"/>
  <c r="A571" i="14" s="1"/>
  <c r="D572" i="14"/>
  <c r="A572" i="14" s="1"/>
  <c r="D573" i="14"/>
  <c r="A573" i="14" s="1"/>
  <c r="D574" i="14"/>
  <c r="A574" i="14" s="1"/>
  <c r="D575" i="14"/>
  <c r="A575" i="14" s="1"/>
  <c r="D576" i="14"/>
  <c r="A576" i="14" s="1"/>
  <c r="D577" i="14"/>
  <c r="A577" i="14" s="1"/>
  <c r="D578" i="14"/>
  <c r="A578" i="14" s="1"/>
  <c r="D579" i="14"/>
  <c r="A579" i="14" s="1"/>
  <c r="D580" i="14"/>
  <c r="A580" i="14" s="1"/>
  <c r="D581" i="14"/>
  <c r="A581" i="14" s="1"/>
  <c r="D582" i="14"/>
  <c r="A582" i="14" s="1"/>
  <c r="D583" i="14"/>
  <c r="A583" i="14" s="1"/>
  <c r="D584" i="14"/>
  <c r="A584" i="14" s="1"/>
  <c r="D585" i="14"/>
  <c r="A585" i="14" s="1"/>
  <c r="D586" i="14"/>
  <c r="A586" i="14" s="1"/>
  <c r="D587" i="14"/>
  <c r="A587" i="14" s="1"/>
  <c r="D588" i="14"/>
  <c r="A588" i="14" s="1"/>
  <c r="D589" i="14"/>
  <c r="A589" i="14" s="1"/>
  <c r="D590" i="14"/>
  <c r="A590" i="14" s="1"/>
  <c r="D591" i="14"/>
  <c r="A591" i="14" s="1"/>
  <c r="D592" i="14"/>
  <c r="A592" i="14" s="1"/>
  <c r="D593" i="14"/>
  <c r="A593" i="14" s="1"/>
  <c r="D594" i="14"/>
  <c r="A594" i="14" s="1"/>
  <c r="D595" i="14"/>
  <c r="A595" i="14" s="1"/>
  <c r="D596" i="14"/>
  <c r="A596" i="14" s="1"/>
  <c r="D597" i="14"/>
  <c r="A597" i="14" s="1"/>
  <c r="D598" i="14"/>
  <c r="A598" i="14" s="1"/>
  <c r="D599" i="14"/>
  <c r="A599" i="14" s="1"/>
  <c r="D600" i="14"/>
  <c r="A600" i="14" s="1"/>
  <c r="D601" i="14"/>
  <c r="A601" i="14" s="1"/>
  <c r="D602" i="14"/>
  <c r="A602" i="14" s="1"/>
  <c r="D603" i="14"/>
  <c r="A603" i="14" s="1"/>
  <c r="D604" i="14"/>
  <c r="A604" i="14" s="1"/>
  <c r="D605" i="14"/>
  <c r="A605" i="14" s="1"/>
  <c r="D606" i="14"/>
  <c r="A606" i="14" s="1"/>
  <c r="D607" i="14"/>
  <c r="A607" i="14" s="1"/>
  <c r="D608" i="14"/>
  <c r="A608" i="14" s="1"/>
  <c r="D609" i="14"/>
  <c r="A609" i="14" s="1"/>
  <c r="D610" i="14"/>
  <c r="A610" i="14" s="1"/>
  <c r="D611" i="14"/>
  <c r="A611" i="14" s="1"/>
  <c r="D612" i="14"/>
  <c r="A612" i="14" s="1"/>
  <c r="D613" i="14"/>
  <c r="A613" i="14" s="1"/>
  <c r="D614" i="14"/>
  <c r="A614" i="14" s="1"/>
  <c r="D615" i="14"/>
  <c r="A615" i="14" s="1"/>
  <c r="D616" i="14"/>
  <c r="A616" i="14" s="1"/>
  <c r="D617" i="14"/>
  <c r="A617" i="14" s="1"/>
  <c r="D618" i="14"/>
  <c r="A618" i="14" s="1"/>
  <c r="D619" i="14"/>
  <c r="A619" i="14" s="1"/>
  <c r="D620" i="14"/>
  <c r="A620" i="14" s="1"/>
  <c r="D621" i="14"/>
  <c r="A621" i="14" s="1"/>
  <c r="D622" i="14"/>
  <c r="A622" i="14" s="1"/>
  <c r="D623" i="14"/>
  <c r="A623" i="14" s="1"/>
  <c r="D624" i="14"/>
  <c r="A624" i="14" s="1"/>
  <c r="D625" i="14"/>
  <c r="A625" i="14" s="1"/>
  <c r="D626" i="14"/>
  <c r="A626" i="14" s="1"/>
  <c r="D627" i="14"/>
  <c r="A627" i="14" s="1"/>
  <c r="D628" i="14"/>
  <c r="A628" i="14" s="1"/>
  <c r="D629" i="14"/>
  <c r="A629" i="14" s="1"/>
  <c r="D630" i="14"/>
  <c r="A630" i="14" s="1"/>
  <c r="D631" i="14"/>
  <c r="A631" i="14" s="1"/>
  <c r="D632" i="14"/>
  <c r="A632" i="14" s="1"/>
  <c r="D633" i="14"/>
  <c r="A633" i="14" s="1"/>
  <c r="D634" i="14"/>
  <c r="A634" i="14" s="1"/>
  <c r="D635" i="14"/>
  <c r="A635" i="14" s="1"/>
  <c r="D636" i="14"/>
  <c r="A636" i="14" s="1"/>
  <c r="D637" i="14"/>
  <c r="A637" i="14" s="1"/>
  <c r="D638" i="14"/>
  <c r="A638" i="14" s="1"/>
  <c r="D639" i="14"/>
  <c r="A639" i="14" s="1"/>
  <c r="D640" i="14"/>
  <c r="A640" i="14" s="1"/>
  <c r="D641" i="14"/>
  <c r="A641" i="14" s="1"/>
  <c r="D642" i="14"/>
  <c r="A642" i="14" s="1"/>
  <c r="D643" i="14"/>
  <c r="A643" i="14" s="1"/>
  <c r="D644" i="14"/>
  <c r="A644" i="14" s="1"/>
  <c r="D645" i="14"/>
  <c r="A645" i="14" s="1"/>
  <c r="D646" i="14"/>
  <c r="A646" i="14" s="1"/>
  <c r="D647" i="14"/>
  <c r="A647" i="14" s="1"/>
  <c r="D648" i="14"/>
  <c r="A648" i="14" s="1"/>
  <c r="D649" i="14"/>
  <c r="A649" i="14" s="1"/>
  <c r="D650" i="14"/>
  <c r="A650" i="14" s="1"/>
  <c r="D651" i="14"/>
  <c r="A651" i="14" s="1"/>
  <c r="D652" i="14"/>
  <c r="A652" i="14" s="1"/>
  <c r="D653" i="14"/>
  <c r="A653" i="14" s="1"/>
  <c r="D654" i="14"/>
  <c r="A654" i="14" s="1"/>
  <c r="D655" i="14"/>
  <c r="A655" i="14" s="1"/>
  <c r="D656" i="14"/>
  <c r="A656" i="14" s="1"/>
  <c r="D657" i="14"/>
  <c r="A657" i="14" s="1"/>
  <c r="D658" i="14"/>
  <c r="A658" i="14" s="1"/>
  <c r="D659" i="14"/>
  <c r="A659" i="14" s="1"/>
  <c r="D660" i="14"/>
  <c r="A660" i="14" s="1"/>
  <c r="D661" i="14"/>
  <c r="A661" i="14" s="1"/>
  <c r="D662" i="14"/>
  <c r="A662" i="14" s="1"/>
  <c r="D663" i="14"/>
  <c r="A663" i="14" s="1"/>
  <c r="D664" i="14"/>
  <c r="A664" i="14" s="1"/>
  <c r="D665" i="14"/>
  <c r="A665" i="14" s="1"/>
  <c r="D666" i="14"/>
  <c r="A666" i="14" s="1"/>
  <c r="D667" i="14"/>
  <c r="A667" i="14" s="1"/>
  <c r="D668" i="14"/>
  <c r="A668" i="14" s="1"/>
  <c r="D669" i="14"/>
  <c r="A669" i="14" s="1"/>
  <c r="D670" i="14"/>
  <c r="A670" i="14" s="1"/>
  <c r="D671" i="14"/>
  <c r="A671" i="14" s="1"/>
  <c r="D672" i="14"/>
  <c r="A672" i="14" s="1"/>
  <c r="D673" i="14"/>
  <c r="A673" i="14" s="1"/>
  <c r="D674" i="14"/>
  <c r="A674" i="14" s="1"/>
  <c r="D675" i="14"/>
  <c r="A675" i="14" s="1"/>
  <c r="D676" i="14"/>
  <c r="A676" i="14" s="1"/>
  <c r="D677" i="14"/>
  <c r="A677" i="14" s="1"/>
  <c r="D678" i="14"/>
  <c r="A678" i="14" s="1"/>
  <c r="D679" i="14"/>
  <c r="A679" i="14" s="1"/>
  <c r="D680" i="14"/>
  <c r="A680" i="14" s="1"/>
  <c r="D681" i="14"/>
  <c r="A681" i="14" s="1"/>
  <c r="D682" i="14"/>
  <c r="A682" i="14" s="1"/>
  <c r="D683" i="14"/>
  <c r="A683" i="14" s="1"/>
  <c r="D684" i="14"/>
  <c r="A684" i="14" s="1"/>
  <c r="D685" i="14"/>
  <c r="A685" i="14" s="1"/>
  <c r="D686" i="14"/>
  <c r="A686" i="14" s="1"/>
  <c r="D687" i="14"/>
  <c r="A687" i="14" s="1"/>
  <c r="D688" i="14"/>
  <c r="A688" i="14" s="1"/>
  <c r="D689" i="14"/>
  <c r="A689" i="14" s="1"/>
  <c r="D690" i="14"/>
  <c r="A690" i="14" s="1"/>
  <c r="D691" i="14"/>
  <c r="A691" i="14" s="1"/>
  <c r="D692" i="14"/>
  <c r="A692" i="14" s="1"/>
  <c r="D693" i="14"/>
  <c r="A693" i="14" s="1"/>
  <c r="D694" i="14"/>
  <c r="A694" i="14" s="1"/>
  <c r="D695" i="14"/>
  <c r="A695" i="14" s="1"/>
  <c r="D696" i="14"/>
  <c r="A696" i="14" s="1"/>
  <c r="D697" i="14"/>
  <c r="A697" i="14" s="1"/>
  <c r="D698" i="14"/>
  <c r="A698" i="14" s="1"/>
  <c r="D699" i="14"/>
  <c r="A699" i="14" s="1"/>
  <c r="D700" i="14"/>
  <c r="A700" i="14" s="1"/>
  <c r="D701" i="14"/>
  <c r="A701" i="14" s="1"/>
  <c r="D702" i="14"/>
  <c r="A702" i="14" s="1"/>
  <c r="D703" i="14"/>
  <c r="A703" i="14" s="1"/>
  <c r="D704" i="14"/>
  <c r="A704" i="14" s="1"/>
  <c r="D705" i="14"/>
  <c r="A705" i="14" s="1"/>
  <c r="D706" i="14"/>
  <c r="A706" i="14" s="1"/>
  <c r="D707" i="14"/>
  <c r="A707" i="14" s="1"/>
  <c r="D708" i="14"/>
  <c r="A708" i="14" s="1"/>
  <c r="D709" i="14"/>
  <c r="A709" i="14" s="1"/>
  <c r="D710" i="14"/>
  <c r="A710" i="14" s="1"/>
  <c r="D711" i="14"/>
  <c r="A711" i="14" s="1"/>
  <c r="D712" i="14"/>
  <c r="A712" i="14" s="1"/>
  <c r="D713" i="14"/>
  <c r="A713" i="14" s="1"/>
  <c r="D714" i="14"/>
  <c r="A714" i="14" s="1"/>
  <c r="D715" i="14"/>
  <c r="A715" i="14" s="1"/>
  <c r="D716" i="14"/>
  <c r="A716" i="14" s="1"/>
  <c r="D717" i="14"/>
  <c r="A717" i="14" s="1"/>
  <c r="D718" i="14"/>
  <c r="A718" i="14" s="1"/>
  <c r="D719" i="14"/>
  <c r="A719" i="14" s="1"/>
  <c r="D720" i="14"/>
  <c r="A720" i="14" s="1"/>
  <c r="D721" i="14"/>
  <c r="A721" i="14" s="1"/>
  <c r="D722" i="14"/>
  <c r="A722" i="14" s="1"/>
  <c r="D723" i="14"/>
  <c r="A723" i="14" s="1"/>
  <c r="D724" i="14"/>
  <c r="A724" i="14" s="1"/>
  <c r="D725" i="14"/>
  <c r="A725" i="14" s="1"/>
  <c r="D726" i="14"/>
  <c r="A726" i="14" s="1"/>
  <c r="D727" i="14"/>
  <c r="A727" i="14" s="1"/>
  <c r="D728" i="14"/>
  <c r="A728" i="14" s="1"/>
  <c r="D729" i="14"/>
  <c r="A729" i="14" s="1"/>
  <c r="D730" i="14"/>
  <c r="A730" i="14" s="1"/>
  <c r="D731" i="14"/>
  <c r="A731" i="14" s="1"/>
  <c r="D732" i="14"/>
  <c r="A732" i="14" s="1"/>
  <c r="D733" i="14"/>
  <c r="A733" i="14" s="1"/>
  <c r="D734" i="14"/>
  <c r="A734" i="14" s="1"/>
  <c r="D735" i="14"/>
  <c r="A735" i="14" s="1"/>
  <c r="D736" i="14"/>
  <c r="A736" i="14" s="1"/>
  <c r="D737" i="14"/>
  <c r="A737" i="14" s="1"/>
  <c r="D738" i="14"/>
  <c r="A738" i="14" s="1"/>
  <c r="D739" i="14"/>
  <c r="A739" i="14" s="1"/>
  <c r="D740" i="14"/>
  <c r="A740" i="14" s="1"/>
  <c r="D741" i="14"/>
  <c r="A741" i="14" s="1"/>
  <c r="D742" i="14"/>
  <c r="A742" i="14" s="1"/>
  <c r="D743" i="14"/>
  <c r="A743" i="14" s="1"/>
  <c r="D744" i="14"/>
  <c r="A744" i="14" s="1"/>
  <c r="D745" i="14"/>
  <c r="A745" i="14" s="1"/>
  <c r="D746" i="14"/>
  <c r="A746" i="14" s="1"/>
  <c r="D747" i="14"/>
  <c r="A747" i="14" s="1"/>
  <c r="D748" i="14"/>
  <c r="A748" i="14" s="1"/>
  <c r="D749" i="14"/>
  <c r="A749" i="14" s="1"/>
  <c r="D750" i="14"/>
  <c r="A750" i="14" s="1"/>
  <c r="D751" i="14"/>
  <c r="A751" i="14" s="1"/>
  <c r="D752" i="14"/>
  <c r="A752" i="14" s="1"/>
  <c r="D753" i="14"/>
  <c r="A753" i="14" s="1"/>
  <c r="D754" i="14"/>
  <c r="A754" i="14" s="1"/>
  <c r="D755" i="14"/>
  <c r="A755" i="14" s="1"/>
  <c r="D756" i="14"/>
  <c r="A756" i="14" s="1"/>
  <c r="D757" i="14"/>
  <c r="A757" i="14" s="1"/>
  <c r="D758" i="14"/>
  <c r="A758" i="14" s="1"/>
  <c r="D759" i="14"/>
  <c r="A759" i="14" s="1"/>
  <c r="D760" i="14"/>
  <c r="A760" i="14" s="1"/>
  <c r="D761" i="14"/>
  <c r="A761" i="14" s="1"/>
  <c r="D762" i="14"/>
  <c r="A762" i="14" s="1"/>
  <c r="D763" i="14"/>
  <c r="A763" i="14" s="1"/>
  <c r="D764" i="14"/>
  <c r="A764" i="14" s="1"/>
  <c r="D765" i="14"/>
  <c r="A765" i="14" s="1"/>
  <c r="D766" i="14"/>
  <c r="A766" i="14" s="1"/>
  <c r="D767" i="14"/>
  <c r="A767" i="14" s="1"/>
  <c r="D768" i="14"/>
  <c r="A768" i="14" s="1"/>
  <c r="D769" i="14"/>
  <c r="A769" i="14" s="1"/>
  <c r="D770" i="14"/>
  <c r="A770" i="14" s="1"/>
  <c r="D771" i="14"/>
  <c r="A771" i="14" s="1"/>
  <c r="D772" i="14"/>
  <c r="A772" i="14" s="1"/>
  <c r="D773" i="14"/>
  <c r="A773" i="14" s="1"/>
  <c r="D774" i="14"/>
  <c r="A774" i="14" s="1"/>
  <c r="D775" i="14"/>
  <c r="A775" i="14" s="1"/>
  <c r="D776" i="14"/>
  <c r="A776" i="14" s="1"/>
  <c r="D777" i="14"/>
  <c r="A777" i="14" s="1"/>
  <c r="D778" i="14"/>
  <c r="A778" i="14" s="1"/>
  <c r="D779" i="14"/>
  <c r="A779" i="14" s="1"/>
  <c r="D780" i="14"/>
  <c r="A780" i="14" s="1"/>
  <c r="D781" i="14"/>
  <c r="A781" i="14" s="1"/>
  <c r="D782" i="14"/>
  <c r="A782" i="14" s="1"/>
  <c r="D783" i="14"/>
  <c r="A783" i="14" s="1"/>
  <c r="D784" i="14"/>
  <c r="A784" i="14" s="1"/>
  <c r="D785" i="14"/>
  <c r="A785" i="14" s="1"/>
  <c r="D786" i="14"/>
  <c r="A786" i="14" s="1"/>
  <c r="D787" i="14"/>
  <c r="A787" i="14" s="1"/>
  <c r="D788" i="14"/>
  <c r="A788" i="14" s="1"/>
  <c r="D789" i="14"/>
  <c r="A789" i="14" s="1"/>
  <c r="D790" i="14"/>
  <c r="A790" i="14" s="1"/>
  <c r="D791" i="14"/>
  <c r="A791" i="14" s="1"/>
  <c r="D792" i="14"/>
  <c r="A792" i="14" s="1"/>
  <c r="D793" i="14"/>
  <c r="A793" i="14" s="1"/>
  <c r="D794" i="14"/>
  <c r="A794" i="14" s="1"/>
  <c r="D795" i="14"/>
  <c r="A795" i="14" s="1"/>
  <c r="D796" i="14"/>
  <c r="A796" i="14" s="1"/>
  <c r="D797" i="14"/>
  <c r="A797" i="14" s="1"/>
  <c r="D798" i="14"/>
  <c r="A798" i="14" s="1"/>
  <c r="D799" i="14"/>
  <c r="A799" i="14" s="1"/>
  <c r="D800" i="14"/>
  <c r="A800" i="14" s="1"/>
  <c r="D801" i="14"/>
  <c r="A801" i="14" s="1"/>
  <c r="D802" i="14"/>
  <c r="A802" i="14" s="1"/>
  <c r="D803" i="14"/>
  <c r="A803" i="14" s="1"/>
  <c r="D804" i="14"/>
  <c r="A804" i="14" s="1"/>
  <c r="D805" i="14"/>
  <c r="A805" i="14" s="1"/>
  <c r="D806" i="14"/>
  <c r="A806" i="14" s="1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H635" i="16"/>
  <c r="H478" i="16"/>
  <c r="A478" i="16" s="1"/>
  <c r="H479" i="16"/>
  <c r="A479" i="16" s="1"/>
  <c r="H636" i="16"/>
  <c r="H131" i="16"/>
  <c r="H132" i="16"/>
  <c r="H637" i="16"/>
  <c r="H133" i="16"/>
  <c r="H134" i="16"/>
  <c r="H135" i="16"/>
  <c r="H136" i="16"/>
  <c r="H137" i="16"/>
  <c r="H138" i="16"/>
  <c r="H638" i="16"/>
  <c r="H139" i="16"/>
  <c r="A139" i="16" s="1"/>
  <c r="H639" i="16"/>
  <c r="H640" i="16"/>
  <c r="H18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19" i="16"/>
  <c r="H20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21" i="16"/>
  <c r="A21" i="16" s="1"/>
  <c r="H641" i="16"/>
  <c r="H140" i="16"/>
  <c r="H141" i="16"/>
  <c r="H142" i="16"/>
  <c r="H509" i="16"/>
  <c r="H510" i="16"/>
  <c r="H143" i="16"/>
  <c r="H144" i="16"/>
  <c r="H145" i="16"/>
  <c r="H146" i="16"/>
  <c r="H147" i="16"/>
  <c r="H148" i="16"/>
  <c r="H149" i="16"/>
  <c r="H642" i="16"/>
  <c r="H150" i="16"/>
  <c r="H151" i="16"/>
  <c r="H152" i="16"/>
  <c r="H153" i="16"/>
  <c r="H154" i="16"/>
  <c r="H155" i="16"/>
  <c r="H22" i="16"/>
  <c r="H156" i="16"/>
  <c r="A156" i="16" s="1"/>
  <c r="H157" i="16"/>
  <c r="A157" i="16" s="1"/>
  <c r="H158" i="16"/>
  <c r="A158" i="16" s="1"/>
  <c r="H159" i="16"/>
  <c r="H23" i="16"/>
  <c r="H643" i="16"/>
  <c r="H24" i="16"/>
  <c r="H511" i="16"/>
  <c r="H512" i="16"/>
  <c r="H25" i="16"/>
  <c r="H26" i="16"/>
  <c r="H513" i="16"/>
  <c r="H514" i="16"/>
  <c r="H515" i="16"/>
  <c r="H516" i="16"/>
  <c r="H517" i="16"/>
  <c r="H518" i="16"/>
  <c r="H644" i="16"/>
  <c r="H27" i="16"/>
  <c r="H519" i="16"/>
  <c r="A519" i="16" s="1"/>
  <c r="H645" i="16"/>
  <c r="H520" i="16"/>
  <c r="H28" i="16"/>
  <c r="H29" i="16"/>
  <c r="H30" i="16"/>
  <c r="H31" i="16"/>
  <c r="H32" i="16"/>
  <c r="H33" i="16"/>
  <c r="H34" i="16"/>
  <c r="H646" i="16"/>
  <c r="H35" i="16"/>
  <c r="H36" i="16"/>
  <c r="H586" i="16"/>
  <c r="H37" i="16"/>
  <c r="A37" i="16" s="1"/>
  <c r="H160" i="16"/>
  <c r="H161" i="16"/>
  <c r="H521" i="16"/>
  <c r="H522" i="16"/>
  <c r="H523" i="16"/>
  <c r="H587" i="16"/>
  <c r="A587" i="16" s="1"/>
  <c r="H647" i="16"/>
  <c r="H162" i="16"/>
  <c r="H648" i="16"/>
  <c r="H649" i="16"/>
  <c r="H650" i="16"/>
  <c r="H651" i="16"/>
  <c r="H163" i="16"/>
  <c r="H164" i="16"/>
  <c r="H165" i="16"/>
  <c r="H166" i="16"/>
  <c r="H652" i="16"/>
  <c r="H653" i="16"/>
  <c r="H654" i="16"/>
  <c r="H167" i="16"/>
  <c r="H168" i="16"/>
  <c r="H169" i="16"/>
  <c r="H170" i="16"/>
  <c r="H655" i="16"/>
  <c r="H656" i="16"/>
  <c r="H657" i="16"/>
  <c r="H658" i="16"/>
  <c r="H659" i="16"/>
  <c r="H171" i="16"/>
  <c r="H172" i="16"/>
  <c r="H173" i="16"/>
  <c r="H174" i="16"/>
  <c r="H175" i="16"/>
  <c r="H176" i="16"/>
  <c r="H660" i="16"/>
  <c r="H661" i="16"/>
  <c r="H662" i="16"/>
  <c r="H177" i="16"/>
  <c r="H178" i="16"/>
  <c r="H179" i="16"/>
  <c r="H663" i="16"/>
  <c r="H664" i="16"/>
  <c r="H665" i="16"/>
  <c r="H180" i="16"/>
  <c r="H181" i="16"/>
  <c r="H182" i="16"/>
  <c r="H183" i="16"/>
  <c r="H666" i="16"/>
  <c r="H667" i="16"/>
  <c r="H668" i="16"/>
  <c r="H184" i="16"/>
  <c r="A184" i="16" s="1"/>
  <c r="H524" i="16"/>
  <c r="H38" i="16"/>
  <c r="H525" i="16"/>
  <c r="H526" i="16"/>
  <c r="H527" i="16"/>
  <c r="H528" i="16"/>
  <c r="H39" i="16"/>
  <c r="A39" i="16" s="1"/>
  <c r="H40" i="16"/>
  <c r="A40" i="16" s="1"/>
  <c r="H588" i="16"/>
  <c r="H41" i="16"/>
  <c r="H589" i="16"/>
  <c r="H669" i="16"/>
  <c r="H529" i="16"/>
  <c r="H530" i="16"/>
  <c r="H531" i="16"/>
  <c r="H532" i="16"/>
  <c r="H42" i="16"/>
  <c r="H533" i="16"/>
  <c r="H534" i="16"/>
  <c r="H535" i="16"/>
  <c r="H43" i="16"/>
  <c r="H536" i="16"/>
  <c r="H537" i="16"/>
  <c r="H538" i="16"/>
  <c r="H590" i="16"/>
  <c r="H591" i="16"/>
  <c r="H44" i="16"/>
  <c r="H592" i="16"/>
  <c r="H593" i="16"/>
  <c r="H670" i="16"/>
  <c r="A670" i="16" s="1"/>
  <c r="H671" i="16"/>
  <c r="A671" i="16" s="1"/>
  <c r="H672" i="16"/>
  <c r="A672" i="16" s="1"/>
  <c r="H673" i="16"/>
  <c r="A673" i="16" s="1"/>
  <c r="H45" i="16"/>
  <c r="H674" i="16"/>
  <c r="H46" i="16"/>
  <c r="H675" i="16"/>
  <c r="H539" i="16"/>
  <c r="H540" i="16"/>
  <c r="H541" i="16"/>
  <c r="H542" i="16"/>
  <c r="H47" i="16"/>
  <c r="H48" i="16"/>
  <c r="H676" i="16"/>
  <c r="A676" i="16" s="1"/>
  <c r="H49" i="16"/>
  <c r="H50" i="16"/>
  <c r="H51" i="16"/>
  <c r="H543" i="16"/>
  <c r="H594" i="16"/>
  <c r="H595" i="16"/>
  <c r="H52" i="16"/>
  <c r="H53" i="16"/>
  <c r="H54" i="16"/>
  <c r="H677" i="16"/>
  <c r="H678" i="16"/>
  <c r="H679" i="16"/>
  <c r="H680" i="16"/>
  <c r="H55" i="16"/>
  <c r="H56" i="16"/>
  <c r="H57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596" i="16"/>
  <c r="H58" i="16"/>
  <c r="A58" i="16" s="1"/>
  <c r="H597" i="16"/>
  <c r="H693" i="16"/>
  <c r="H544" i="16"/>
  <c r="H598" i="16"/>
  <c r="A598" i="16" s="1"/>
  <c r="H694" i="16"/>
  <c r="H59" i="16"/>
  <c r="H599" i="16"/>
  <c r="H600" i="16"/>
  <c r="H601" i="16"/>
  <c r="H185" i="16"/>
  <c r="H186" i="16"/>
  <c r="H695" i="16"/>
  <c r="H696" i="16"/>
  <c r="H697" i="16"/>
  <c r="H187" i="16"/>
  <c r="H602" i="16"/>
  <c r="A602" i="16" s="1"/>
  <c r="H603" i="16"/>
  <c r="A603" i="16" s="1"/>
  <c r="H698" i="16"/>
  <c r="H188" i="16"/>
  <c r="H699" i="16"/>
  <c r="H700" i="16"/>
  <c r="H189" i="16"/>
  <c r="H190" i="16"/>
  <c r="H191" i="16"/>
  <c r="H701" i="16"/>
  <c r="H192" i="16"/>
  <c r="H702" i="16"/>
  <c r="H703" i="16"/>
  <c r="H193" i="16"/>
  <c r="H704" i="16"/>
  <c r="A704" i="16" s="1"/>
  <c r="H60" i="16"/>
  <c r="H604" i="16"/>
  <c r="H705" i="16"/>
  <c r="H706" i="16"/>
  <c r="H194" i="16"/>
  <c r="H707" i="16"/>
  <c r="H61" i="16"/>
  <c r="H62" i="16"/>
  <c r="H63" i="16"/>
  <c r="H605" i="16"/>
  <c r="H545" i="16"/>
  <c r="H64" i="16"/>
  <c r="H65" i="16"/>
  <c r="H66" i="16"/>
  <c r="H67" i="16"/>
  <c r="H68" i="16"/>
  <c r="H69" i="16"/>
  <c r="H70" i="16"/>
  <c r="H708" i="16"/>
  <c r="H71" i="16"/>
  <c r="H709" i="16"/>
  <c r="A709" i="16" s="1"/>
  <c r="H72" i="16"/>
  <c r="H73" i="16"/>
  <c r="H606" i="16"/>
  <c r="H607" i="16"/>
  <c r="H608" i="16"/>
  <c r="H609" i="16"/>
  <c r="H74" i="16"/>
  <c r="H710" i="16"/>
  <c r="H610" i="16"/>
  <c r="H75" i="16"/>
  <c r="H76" i="16"/>
  <c r="H711" i="16"/>
  <c r="H546" i="16"/>
  <c r="A546" i="16" s="1"/>
  <c r="H611" i="16"/>
  <c r="A611" i="16" s="1"/>
  <c r="H712" i="16"/>
  <c r="H77" i="16"/>
  <c r="A77" i="16" s="1"/>
  <c r="H713" i="16"/>
  <c r="H78" i="16"/>
  <c r="H612" i="16"/>
  <c r="H79" i="16"/>
  <c r="H80" i="16"/>
  <c r="H81" i="16"/>
  <c r="H82" i="16"/>
  <c r="H83" i="16"/>
  <c r="H613" i="16"/>
  <c r="H84" i="16"/>
  <c r="H614" i="16"/>
  <c r="H85" i="16"/>
  <c r="H86" i="16"/>
  <c r="H87" i="16"/>
  <c r="H88" i="16"/>
  <c r="H89" i="16"/>
  <c r="H90" i="16"/>
  <c r="H91" i="16"/>
  <c r="H547" i="16"/>
  <c r="H92" i="16"/>
  <c r="H93" i="16"/>
  <c r="H714" i="16"/>
  <c r="H615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616" i="16"/>
  <c r="H617" i="16"/>
  <c r="H618" i="16"/>
  <c r="H715" i="16"/>
  <c r="H619" i="16"/>
  <c r="H620" i="16"/>
  <c r="H716" i="16"/>
  <c r="H717" i="16"/>
  <c r="H718" i="16"/>
  <c r="H719" i="16"/>
  <c r="H720" i="16"/>
  <c r="H721" i="16"/>
  <c r="H722" i="16"/>
  <c r="H723" i="16"/>
  <c r="H724" i="16"/>
  <c r="H621" i="16"/>
  <c r="H622" i="16"/>
  <c r="H548" i="16"/>
  <c r="H110" i="16"/>
  <c r="H725" i="16"/>
  <c r="H195" i="16"/>
  <c r="H111" i="16"/>
  <c r="H726" i="16"/>
  <c r="H727" i="16"/>
  <c r="H728" i="16"/>
  <c r="H196" i="16"/>
  <c r="H729" i="16"/>
  <c r="H730" i="16"/>
  <c r="H731" i="16"/>
  <c r="H732" i="16"/>
  <c r="H112" i="16"/>
  <c r="H197" i="16"/>
  <c r="H733" i="16"/>
  <c r="A733" i="16" s="1"/>
  <c r="H734" i="16"/>
  <c r="A734" i="16" s="1"/>
  <c r="H198" i="16"/>
  <c r="H735" i="16"/>
  <c r="H199" i="16"/>
  <c r="H736" i="16"/>
  <c r="H737" i="16"/>
  <c r="H623" i="16"/>
  <c r="H624" i="16"/>
  <c r="H113" i="16"/>
  <c r="H114" i="16"/>
  <c r="H115" i="16"/>
  <c r="H625" i="16"/>
  <c r="A625" i="16" s="1"/>
  <c r="H626" i="16"/>
  <c r="A626" i="16" s="1"/>
  <c r="H627" i="16"/>
  <c r="A627" i="16" s="1"/>
  <c r="H738" i="16"/>
  <c r="H739" i="16"/>
  <c r="H740" i="16"/>
  <c r="H741" i="16"/>
  <c r="H116" i="16"/>
  <c r="H628" i="16"/>
  <c r="H742" i="16"/>
  <c r="H117" i="16"/>
  <c r="H779" i="16"/>
  <c r="H743" i="16"/>
  <c r="H744" i="16"/>
  <c r="H745" i="16"/>
  <c r="H746" i="16"/>
  <c r="H200" i="16"/>
  <c r="H201" i="16"/>
  <c r="H747" i="16"/>
  <c r="A747" i="16" s="1"/>
  <c r="H118" i="16"/>
  <c r="H748" i="16"/>
  <c r="H749" i="16"/>
  <c r="H119" i="16"/>
  <c r="A119" i="16" s="1"/>
  <c r="H750" i="16"/>
  <c r="H751" i="16"/>
  <c r="H120" i="16"/>
  <c r="H629" i="16"/>
  <c r="H630" i="16"/>
  <c r="H752" i="16"/>
  <c r="H121" i="16"/>
  <c r="H122" i="16"/>
  <c r="H123" i="16"/>
  <c r="H124" i="16"/>
  <c r="H125" i="16"/>
  <c r="H753" i="16"/>
  <c r="H754" i="16"/>
  <c r="H755" i="16"/>
  <c r="H756" i="16"/>
  <c r="H126" i="16"/>
  <c r="H127" i="16"/>
  <c r="H202" i="16"/>
  <c r="H631" i="16"/>
  <c r="H757" i="16"/>
  <c r="H758" i="16"/>
  <c r="H632" i="16"/>
  <c r="H128" i="16"/>
  <c r="H129" i="16"/>
  <c r="H759" i="16"/>
  <c r="H760" i="16"/>
  <c r="H761" i="16"/>
  <c r="H762" i="16"/>
  <c r="H763" i="16"/>
  <c r="H764" i="16"/>
  <c r="H203" i="16"/>
  <c r="H765" i="16"/>
  <c r="H766" i="16"/>
  <c r="H767" i="16"/>
  <c r="H205" i="16"/>
  <c r="H206" i="16"/>
  <c r="H207" i="16"/>
  <c r="H633" i="16"/>
  <c r="H204" i="16"/>
  <c r="H208" i="16"/>
  <c r="H209" i="16"/>
  <c r="H210" i="16"/>
  <c r="H211" i="16"/>
  <c r="H212" i="16"/>
  <c r="H213" i="16"/>
  <c r="H768" i="16"/>
  <c r="H769" i="16"/>
  <c r="H770" i="16"/>
  <c r="H130" i="16"/>
  <c r="H214" i="16"/>
  <c r="H771" i="16"/>
  <c r="H772" i="16"/>
  <c r="H773" i="16"/>
  <c r="H215" i="16"/>
  <c r="H2" i="16"/>
  <c r="H216" i="16"/>
  <c r="H780" i="16"/>
  <c r="H781" i="16"/>
  <c r="H782" i="16"/>
  <c r="H783" i="16"/>
  <c r="H784" i="16"/>
  <c r="H3" i="16"/>
  <c r="H4" i="16"/>
  <c r="H5" i="16"/>
  <c r="H6" i="16"/>
  <c r="H7" i="16"/>
  <c r="H785" i="16"/>
  <c r="H786" i="16"/>
  <c r="H8" i="16"/>
  <c r="H9" i="16"/>
  <c r="H787" i="16"/>
  <c r="H10" i="16"/>
  <c r="H11" i="16"/>
  <c r="H12" i="16"/>
  <c r="H788" i="16"/>
  <c r="H789" i="16"/>
  <c r="H790" i="16"/>
  <c r="H791" i="16"/>
  <c r="H13" i="16"/>
  <c r="A13" i="16" s="1"/>
  <c r="M13" i="16" s="1"/>
  <c r="H792" i="16"/>
  <c r="H793" i="16"/>
  <c r="H794" i="16"/>
  <c r="H14" i="16"/>
  <c r="H15" i="16"/>
  <c r="H795" i="16"/>
  <c r="H796" i="16"/>
  <c r="H16" i="16"/>
  <c r="H797" i="16"/>
  <c r="H798" i="16"/>
  <c r="H17" i="16"/>
  <c r="A17" i="16" s="1"/>
  <c r="H799" i="16"/>
  <c r="H800" i="16"/>
  <c r="H801" i="16"/>
  <c r="H217" i="16"/>
  <c r="H634" i="16"/>
  <c r="H218" i="16"/>
  <c r="H263" i="16"/>
  <c r="H264" i="16"/>
  <c r="H219" i="16"/>
  <c r="H220" i="16"/>
  <c r="H221" i="16"/>
  <c r="H265" i="16"/>
  <c r="H222" i="16"/>
  <c r="A222" i="16" s="1"/>
  <c r="H266" i="16"/>
  <c r="H223" i="16"/>
  <c r="H224" i="16"/>
  <c r="H225" i="16"/>
  <c r="H226" i="16"/>
  <c r="H267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68" i="16"/>
  <c r="H269" i="16"/>
  <c r="A269" i="16" s="1"/>
  <c r="H243" i="16"/>
  <c r="H244" i="16"/>
  <c r="H245" i="16"/>
  <c r="H246" i="16"/>
  <c r="H247" i="16"/>
  <c r="H248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249" i="16"/>
  <c r="H250" i="16"/>
  <c r="H251" i="16"/>
  <c r="H252" i="16"/>
  <c r="H253" i="16"/>
  <c r="H254" i="16"/>
  <c r="H334" i="16"/>
  <c r="H802" i="16"/>
  <c r="H255" i="16"/>
  <c r="H256" i="16"/>
  <c r="H257" i="16"/>
  <c r="H335" i="16"/>
  <c r="H774" i="16"/>
  <c r="H336" i="16"/>
  <c r="H337" i="16"/>
  <c r="H338" i="16"/>
  <c r="H339" i="16"/>
  <c r="H258" i="16"/>
  <c r="H549" i="16"/>
  <c r="H550" i="16"/>
  <c r="H340" i="16"/>
  <c r="H341" i="16"/>
  <c r="H342" i="16"/>
  <c r="H343" i="16"/>
  <c r="H551" i="16"/>
  <c r="H344" i="16"/>
  <c r="H552" i="16"/>
  <c r="H553" i="16"/>
  <c r="H554" i="16"/>
  <c r="H803" i="16"/>
  <c r="H804" i="16"/>
  <c r="H555" i="16"/>
  <c r="H556" i="16"/>
  <c r="H557" i="16"/>
  <c r="A557" i="16" s="1"/>
  <c r="H259" i="16"/>
  <c r="H805" i="16"/>
  <c r="H806" i="16"/>
  <c r="H807" i="16"/>
  <c r="H558" i="16"/>
  <c r="H345" i="16"/>
  <c r="H559" i="16"/>
  <c r="H560" i="16"/>
  <c r="H561" i="16"/>
  <c r="H562" i="16"/>
  <c r="H563" i="16"/>
  <c r="H260" i="16"/>
  <c r="H564" i="16"/>
  <c r="H565" i="16"/>
  <c r="H566" i="16"/>
  <c r="H567" i="16"/>
  <c r="H568" i="16"/>
  <c r="H569" i="16"/>
  <c r="H808" i="16"/>
  <c r="H809" i="16"/>
  <c r="H810" i="16"/>
  <c r="H570" i="16"/>
  <c r="H571" i="16"/>
  <c r="H572" i="16"/>
  <c r="H811" i="16"/>
  <c r="H812" i="16"/>
  <c r="H813" i="16"/>
  <c r="H814" i="16"/>
  <c r="H815" i="16"/>
  <c r="H816" i="16"/>
  <c r="H817" i="16"/>
  <c r="H818" i="16"/>
  <c r="H819" i="16"/>
  <c r="H346" i="16"/>
  <c r="H347" i="16"/>
  <c r="H573" i="16"/>
  <c r="H775" i="16"/>
  <c r="H776" i="16"/>
  <c r="H574" i="16"/>
  <c r="H575" i="16"/>
  <c r="H576" i="16"/>
  <c r="H577" i="16"/>
  <c r="H578" i="16"/>
  <c r="H579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580" i="16"/>
  <c r="A580" i="16" s="1"/>
  <c r="H373" i="16"/>
  <c r="A373" i="16" s="1"/>
  <c r="H374" i="16"/>
  <c r="A374" i="16" s="1"/>
  <c r="H261" i="16"/>
  <c r="H581" i="16"/>
  <c r="H582" i="16"/>
  <c r="H583" i="16"/>
  <c r="H584" i="16"/>
  <c r="H585" i="16"/>
  <c r="H262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777" i="16"/>
  <c r="H395" i="16"/>
  <c r="A395" i="16" s="1"/>
  <c r="H396" i="16"/>
  <c r="A396" i="16" s="1"/>
  <c r="H397" i="16"/>
  <c r="A397" i="16" s="1"/>
  <c r="H398" i="16"/>
  <c r="A398" i="16" s="1"/>
  <c r="H399" i="16"/>
  <c r="A399" i="16" s="1"/>
  <c r="H400" i="16"/>
  <c r="A400" i="16" s="1"/>
  <c r="H401" i="16"/>
  <c r="A401" i="16" s="1"/>
  <c r="H402" i="16"/>
  <c r="A402" i="16" s="1"/>
  <c r="H403" i="16"/>
  <c r="A403" i="16" s="1"/>
  <c r="H404" i="16"/>
  <c r="A404" i="16" s="1"/>
  <c r="H405" i="16"/>
  <c r="A405" i="16" s="1"/>
  <c r="H406" i="16"/>
  <c r="A406" i="16" s="1"/>
  <c r="H407" i="16"/>
  <c r="A407" i="16" s="1"/>
  <c r="H408" i="16"/>
  <c r="A408" i="16" s="1"/>
  <c r="H409" i="16"/>
  <c r="A409" i="16" s="1"/>
  <c r="H410" i="16"/>
  <c r="A410" i="16" s="1"/>
  <c r="H411" i="16"/>
  <c r="A411" i="16" s="1"/>
  <c r="H412" i="16"/>
  <c r="A412" i="16" s="1"/>
  <c r="H413" i="16"/>
  <c r="A413" i="16" s="1"/>
  <c r="H414" i="16"/>
  <c r="A414" i="16" s="1"/>
  <c r="H415" i="16"/>
  <c r="A415" i="16" s="1"/>
  <c r="H416" i="16"/>
  <c r="A416" i="16" s="1"/>
  <c r="H417" i="16"/>
  <c r="A417" i="16" s="1"/>
  <c r="H418" i="16"/>
  <c r="A418" i="16" s="1"/>
  <c r="H419" i="16"/>
  <c r="A419" i="16" s="1"/>
  <c r="H420" i="16"/>
  <c r="A420" i="16" s="1"/>
  <c r="H421" i="16"/>
  <c r="A421" i="16" s="1"/>
  <c r="H422" i="16"/>
  <c r="A422" i="16" s="1"/>
  <c r="H423" i="16"/>
  <c r="A423" i="16" s="1"/>
  <c r="H424" i="16"/>
  <c r="A424" i="16" s="1"/>
  <c r="H425" i="16"/>
  <c r="A425" i="16" s="1"/>
  <c r="H426" i="16"/>
  <c r="A426" i="16" s="1"/>
  <c r="H427" i="16"/>
  <c r="A427" i="16" s="1"/>
  <c r="H428" i="16"/>
  <c r="A428" i="16" s="1"/>
  <c r="H429" i="16"/>
  <c r="A429" i="16" s="1"/>
  <c r="H430" i="16"/>
  <c r="A430" i="16" s="1"/>
  <c r="H778" i="16"/>
  <c r="H431" i="16"/>
  <c r="H432" i="16"/>
  <c r="H433" i="16"/>
  <c r="H434" i="16"/>
  <c r="H435" i="16"/>
  <c r="H436" i="16"/>
  <c r="H437" i="16"/>
  <c r="A437" i="16" s="1"/>
  <c r="H438" i="16"/>
  <c r="H439" i="16"/>
  <c r="H440" i="16"/>
  <c r="H441" i="16"/>
  <c r="H442" i="16"/>
  <c r="H443" i="16"/>
  <c r="H444" i="16"/>
  <c r="H820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K635" i="16"/>
  <c r="L635" i="16" s="1"/>
  <c r="K478" i="16"/>
  <c r="L478" i="16" s="1"/>
  <c r="K479" i="16"/>
  <c r="L479" i="16" s="1"/>
  <c r="K636" i="16"/>
  <c r="L636" i="16" s="1"/>
  <c r="K131" i="16"/>
  <c r="L131" i="16" s="1"/>
  <c r="K132" i="16"/>
  <c r="L132" i="16" s="1"/>
  <c r="K637" i="16"/>
  <c r="L637" i="16" s="1"/>
  <c r="K133" i="16"/>
  <c r="L133" i="16" s="1"/>
  <c r="K134" i="16"/>
  <c r="L134" i="16" s="1"/>
  <c r="K135" i="16"/>
  <c r="L135" i="16" s="1"/>
  <c r="K136" i="16"/>
  <c r="L136" i="16" s="1"/>
  <c r="K137" i="16"/>
  <c r="L137" i="16" s="1"/>
  <c r="K138" i="16"/>
  <c r="L138" i="16" s="1"/>
  <c r="K638" i="16"/>
  <c r="L638" i="16" s="1"/>
  <c r="K139" i="16"/>
  <c r="L139" i="16" s="1"/>
  <c r="K639" i="16"/>
  <c r="L639" i="16" s="1"/>
  <c r="K640" i="16"/>
  <c r="L640" i="16" s="1"/>
  <c r="K18" i="16"/>
  <c r="L18" i="16" s="1"/>
  <c r="K480" i="16"/>
  <c r="L480" i="16" s="1"/>
  <c r="K481" i="16"/>
  <c r="L481" i="16" s="1"/>
  <c r="K482" i="16"/>
  <c r="L482" i="16" s="1"/>
  <c r="K483" i="16"/>
  <c r="L483" i="16" s="1"/>
  <c r="K484" i="16"/>
  <c r="L484" i="16" s="1"/>
  <c r="K485" i="16"/>
  <c r="L485" i="16" s="1"/>
  <c r="K486" i="16"/>
  <c r="L486" i="16" s="1"/>
  <c r="K487" i="16"/>
  <c r="L487" i="16" s="1"/>
  <c r="K488" i="16"/>
  <c r="L488" i="16" s="1"/>
  <c r="K489" i="16"/>
  <c r="L489" i="16" s="1"/>
  <c r="K490" i="16"/>
  <c r="L490" i="16" s="1"/>
  <c r="K491" i="16"/>
  <c r="L491" i="16" s="1"/>
  <c r="K492" i="16"/>
  <c r="L492" i="16" s="1"/>
  <c r="K493" i="16"/>
  <c r="L493" i="16" s="1"/>
  <c r="K494" i="16"/>
  <c r="L494" i="16" s="1"/>
  <c r="K495" i="16"/>
  <c r="L495" i="16" s="1"/>
  <c r="K19" i="16"/>
  <c r="L19" i="16" s="1"/>
  <c r="K20" i="16"/>
  <c r="L20" i="16" s="1"/>
  <c r="K496" i="16"/>
  <c r="L496" i="16" s="1"/>
  <c r="K497" i="16"/>
  <c r="L497" i="16" s="1"/>
  <c r="K498" i="16"/>
  <c r="L498" i="16" s="1"/>
  <c r="K499" i="16"/>
  <c r="L499" i="16" s="1"/>
  <c r="K500" i="16"/>
  <c r="L500" i="16" s="1"/>
  <c r="K501" i="16"/>
  <c r="L501" i="16" s="1"/>
  <c r="K502" i="16"/>
  <c r="L502" i="16" s="1"/>
  <c r="K503" i="16"/>
  <c r="L503" i="16" s="1"/>
  <c r="K504" i="16"/>
  <c r="L504" i="16" s="1"/>
  <c r="K505" i="16"/>
  <c r="L505" i="16" s="1"/>
  <c r="K506" i="16"/>
  <c r="L506" i="16" s="1"/>
  <c r="K507" i="16"/>
  <c r="L507" i="16" s="1"/>
  <c r="K508" i="16"/>
  <c r="L508" i="16" s="1"/>
  <c r="K21" i="16"/>
  <c r="L21" i="16" s="1"/>
  <c r="K641" i="16"/>
  <c r="L641" i="16" s="1"/>
  <c r="K140" i="16"/>
  <c r="L140" i="16" s="1"/>
  <c r="K141" i="16"/>
  <c r="L141" i="16" s="1"/>
  <c r="K142" i="16"/>
  <c r="L142" i="16" s="1"/>
  <c r="K509" i="16"/>
  <c r="L509" i="16" s="1"/>
  <c r="K510" i="16"/>
  <c r="L510" i="16" s="1"/>
  <c r="K143" i="16"/>
  <c r="L143" i="16" s="1"/>
  <c r="K144" i="16"/>
  <c r="L144" i="16" s="1"/>
  <c r="K145" i="16"/>
  <c r="L145" i="16" s="1"/>
  <c r="K146" i="16"/>
  <c r="L146" i="16" s="1"/>
  <c r="K147" i="16"/>
  <c r="L147" i="16" s="1"/>
  <c r="K148" i="16"/>
  <c r="L148" i="16" s="1"/>
  <c r="K149" i="16"/>
  <c r="L149" i="16" s="1"/>
  <c r="K642" i="16"/>
  <c r="L642" i="16" s="1"/>
  <c r="K150" i="16"/>
  <c r="L150" i="16" s="1"/>
  <c r="K151" i="16"/>
  <c r="L151" i="16" s="1"/>
  <c r="K152" i="16"/>
  <c r="L152" i="16" s="1"/>
  <c r="K153" i="16"/>
  <c r="L153" i="16" s="1"/>
  <c r="K154" i="16"/>
  <c r="L154" i="16" s="1"/>
  <c r="K155" i="16"/>
  <c r="L155" i="16" s="1"/>
  <c r="K22" i="16"/>
  <c r="L22" i="16" s="1"/>
  <c r="K156" i="16"/>
  <c r="L156" i="16" s="1"/>
  <c r="K157" i="16"/>
  <c r="L157" i="16" s="1"/>
  <c r="K158" i="16"/>
  <c r="L158" i="16" s="1"/>
  <c r="K159" i="16"/>
  <c r="L159" i="16" s="1"/>
  <c r="K23" i="16"/>
  <c r="L23" i="16" s="1"/>
  <c r="K643" i="16"/>
  <c r="L643" i="16" s="1"/>
  <c r="K24" i="16"/>
  <c r="L24" i="16" s="1"/>
  <c r="K511" i="16"/>
  <c r="L511" i="16" s="1"/>
  <c r="K512" i="16"/>
  <c r="L512" i="16" s="1"/>
  <c r="K25" i="16"/>
  <c r="L25" i="16" s="1"/>
  <c r="K26" i="16"/>
  <c r="L26" i="16" s="1"/>
  <c r="K513" i="16"/>
  <c r="L513" i="16" s="1"/>
  <c r="K514" i="16"/>
  <c r="L514" i="16" s="1"/>
  <c r="K515" i="16"/>
  <c r="L515" i="16" s="1"/>
  <c r="K516" i="16"/>
  <c r="L516" i="16" s="1"/>
  <c r="K517" i="16"/>
  <c r="L517" i="16" s="1"/>
  <c r="K518" i="16"/>
  <c r="L518" i="16" s="1"/>
  <c r="K644" i="16"/>
  <c r="L644" i="16" s="1"/>
  <c r="K27" i="16"/>
  <c r="L27" i="16" s="1"/>
  <c r="K519" i="16"/>
  <c r="L519" i="16" s="1"/>
  <c r="K645" i="16"/>
  <c r="L645" i="16" s="1"/>
  <c r="K520" i="16"/>
  <c r="L520" i="16" s="1"/>
  <c r="K28" i="16"/>
  <c r="L28" i="16" s="1"/>
  <c r="K29" i="16"/>
  <c r="L29" i="16" s="1"/>
  <c r="K30" i="16"/>
  <c r="L30" i="16" s="1"/>
  <c r="K31" i="16"/>
  <c r="L31" i="16" s="1"/>
  <c r="K32" i="16"/>
  <c r="L32" i="16" s="1"/>
  <c r="K33" i="16"/>
  <c r="L33" i="16" s="1"/>
  <c r="K34" i="16"/>
  <c r="L34" i="16" s="1"/>
  <c r="K646" i="16"/>
  <c r="L646" i="16" s="1"/>
  <c r="K35" i="16"/>
  <c r="L35" i="16" s="1"/>
  <c r="K36" i="16"/>
  <c r="L36" i="16" s="1"/>
  <c r="K586" i="16"/>
  <c r="L586" i="16" s="1"/>
  <c r="K37" i="16"/>
  <c r="L37" i="16" s="1"/>
  <c r="K160" i="16"/>
  <c r="L160" i="16" s="1"/>
  <c r="K161" i="16"/>
  <c r="L161" i="16" s="1"/>
  <c r="K521" i="16"/>
  <c r="L521" i="16" s="1"/>
  <c r="K522" i="16"/>
  <c r="L522" i="16" s="1"/>
  <c r="K523" i="16"/>
  <c r="L523" i="16" s="1"/>
  <c r="K587" i="16"/>
  <c r="L587" i="16" s="1"/>
  <c r="K647" i="16"/>
  <c r="L647" i="16" s="1"/>
  <c r="K162" i="16"/>
  <c r="L162" i="16" s="1"/>
  <c r="K648" i="16"/>
  <c r="L648" i="16" s="1"/>
  <c r="K649" i="16"/>
  <c r="L649" i="16" s="1"/>
  <c r="K650" i="16"/>
  <c r="L650" i="16" s="1"/>
  <c r="K651" i="16"/>
  <c r="L651" i="16" s="1"/>
  <c r="K163" i="16"/>
  <c r="L163" i="16" s="1"/>
  <c r="K164" i="16"/>
  <c r="L164" i="16" s="1"/>
  <c r="K165" i="16"/>
  <c r="L165" i="16" s="1"/>
  <c r="K166" i="16"/>
  <c r="L166" i="16" s="1"/>
  <c r="K652" i="16"/>
  <c r="L652" i="16" s="1"/>
  <c r="K653" i="16"/>
  <c r="L653" i="16" s="1"/>
  <c r="K654" i="16"/>
  <c r="L654" i="16" s="1"/>
  <c r="K167" i="16"/>
  <c r="L167" i="16" s="1"/>
  <c r="K168" i="16"/>
  <c r="L168" i="16" s="1"/>
  <c r="K169" i="16"/>
  <c r="L169" i="16" s="1"/>
  <c r="K170" i="16"/>
  <c r="L170" i="16" s="1"/>
  <c r="K655" i="16"/>
  <c r="L655" i="16" s="1"/>
  <c r="K656" i="16"/>
  <c r="L656" i="16" s="1"/>
  <c r="K657" i="16"/>
  <c r="L657" i="16" s="1"/>
  <c r="K658" i="16"/>
  <c r="L658" i="16" s="1"/>
  <c r="K659" i="16"/>
  <c r="L659" i="16" s="1"/>
  <c r="K171" i="16"/>
  <c r="L171" i="16" s="1"/>
  <c r="K172" i="16"/>
  <c r="L172" i="16" s="1"/>
  <c r="K173" i="16"/>
  <c r="L173" i="16" s="1"/>
  <c r="K174" i="16"/>
  <c r="L174" i="16" s="1"/>
  <c r="K175" i="16"/>
  <c r="L175" i="16" s="1"/>
  <c r="K176" i="16"/>
  <c r="L176" i="16" s="1"/>
  <c r="K660" i="16"/>
  <c r="L660" i="16" s="1"/>
  <c r="K661" i="16"/>
  <c r="L661" i="16" s="1"/>
  <c r="K662" i="16"/>
  <c r="L662" i="16" s="1"/>
  <c r="K177" i="16"/>
  <c r="L177" i="16" s="1"/>
  <c r="K178" i="16"/>
  <c r="L178" i="16" s="1"/>
  <c r="K179" i="16"/>
  <c r="L179" i="16" s="1"/>
  <c r="K663" i="16"/>
  <c r="L663" i="16" s="1"/>
  <c r="K664" i="16"/>
  <c r="L664" i="16" s="1"/>
  <c r="K665" i="16"/>
  <c r="L665" i="16" s="1"/>
  <c r="K180" i="16"/>
  <c r="L180" i="16" s="1"/>
  <c r="K181" i="16"/>
  <c r="L181" i="16" s="1"/>
  <c r="K182" i="16"/>
  <c r="L182" i="16" s="1"/>
  <c r="K183" i="16"/>
  <c r="L183" i="16" s="1"/>
  <c r="K666" i="16"/>
  <c r="L666" i="16" s="1"/>
  <c r="K667" i="16"/>
  <c r="L667" i="16" s="1"/>
  <c r="K668" i="16"/>
  <c r="L668" i="16" s="1"/>
  <c r="K184" i="16"/>
  <c r="L184" i="16" s="1"/>
  <c r="K524" i="16"/>
  <c r="L524" i="16" s="1"/>
  <c r="K38" i="16"/>
  <c r="L38" i="16" s="1"/>
  <c r="K525" i="16"/>
  <c r="L525" i="16" s="1"/>
  <c r="K526" i="16"/>
  <c r="L526" i="16" s="1"/>
  <c r="K527" i="16"/>
  <c r="L527" i="16" s="1"/>
  <c r="K528" i="16"/>
  <c r="L528" i="16" s="1"/>
  <c r="K39" i="16"/>
  <c r="L39" i="16" s="1"/>
  <c r="K40" i="16"/>
  <c r="L40" i="16" s="1"/>
  <c r="K588" i="16"/>
  <c r="L588" i="16" s="1"/>
  <c r="K41" i="16"/>
  <c r="L41" i="16" s="1"/>
  <c r="K589" i="16"/>
  <c r="L589" i="16" s="1"/>
  <c r="K669" i="16"/>
  <c r="L669" i="16" s="1"/>
  <c r="K529" i="16"/>
  <c r="L529" i="16" s="1"/>
  <c r="K530" i="16"/>
  <c r="L530" i="16" s="1"/>
  <c r="K531" i="16"/>
  <c r="L531" i="16" s="1"/>
  <c r="K532" i="16"/>
  <c r="L532" i="16" s="1"/>
  <c r="K42" i="16"/>
  <c r="L42" i="16" s="1"/>
  <c r="K533" i="16"/>
  <c r="L533" i="16" s="1"/>
  <c r="K534" i="16"/>
  <c r="L534" i="16" s="1"/>
  <c r="K535" i="16"/>
  <c r="L535" i="16" s="1"/>
  <c r="K43" i="16"/>
  <c r="L43" i="16" s="1"/>
  <c r="K536" i="16"/>
  <c r="L536" i="16" s="1"/>
  <c r="K537" i="16"/>
  <c r="L537" i="16" s="1"/>
  <c r="K538" i="16"/>
  <c r="L538" i="16" s="1"/>
  <c r="K590" i="16"/>
  <c r="L590" i="16" s="1"/>
  <c r="K591" i="16"/>
  <c r="L591" i="16" s="1"/>
  <c r="K44" i="16"/>
  <c r="L44" i="16" s="1"/>
  <c r="K592" i="16"/>
  <c r="L592" i="16" s="1"/>
  <c r="K593" i="16"/>
  <c r="L593" i="16" s="1"/>
  <c r="K670" i="16"/>
  <c r="L670" i="16" s="1"/>
  <c r="K671" i="16"/>
  <c r="L671" i="16" s="1"/>
  <c r="K672" i="16"/>
  <c r="L672" i="16" s="1"/>
  <c r="K673" i="16"/>
  <c r="L673" i="16" s="1"/>
  <c r="K45" i="16"/>
  <c r="L45" i="16" s="1"/>
  <c r="K674" i="16"/>
  <c r="L674" i="16" s="1"/>
  <c r="K46" i="16"/>
  <c r="L46" i="16" s="1"/>
  <c r="K675" i="16"/>
  <c r="L675" i="16" s="1"/>
  <c r="K539" i="16"/>
  <c r="L539" i="16" s="1"/>
  <c r="K540" i="16"/>
  <c r="L540" i="16" s="1"/>
  <c r="K541" i="16"/>
  <c r="L541" i="16" s="1"/>
  <c r="K542" i="16"/>
  <c r="L542" i="16" s="1"/>
  <c r="K47" i="16"/>
  <c r="L47" i="16" s="1"/>
  <c r="K48" i="16"/>
  <c r="L48" i="16" s="1"/>
  <c r="K676" i="16"/>
  <c r="L676" i="16" s="1"/>
  <c r="K49" i="16"/>
  <c r="L49" i="16" s="1"/>
  <c r="K50" i="16"/>
  <c r="L50" i="16" s="1"/>
  <c r="K51" i="16"/>
  <c r="L51" i="16" s="1"/>
  <c r="K543" i="16"/>
  <c r="L543" i="16" s="1"/>
  <c r="K594" i="16"/>
  <c r="L594" i="16" s="1"/>
  <c r="K595" i="16"/>
  <c r="L595" i="16" s="1"/>
  <c r="K52" i="16"/>
  <c r="L52" i="16" s="1"/>
  <c r="K53" i="16"/>
  <c r="L53" i="16" s="1"/>
  <c r="K54" i="16"/>
  <c r="L54" i="16" s="1"/>
  <c r="K677" i="16"/>
  <c r="L677" i="16" s="1"/>
  <c r="K678" i="16"/>
  <c r="L678" i="16" s="1"/>
  <c r="K679" i="16"/>
  <c r="L679" i="16" s="1"/>
  <c r="K680" i="16"/>
  <c r="L680" i="16" s="1"/>
  <c r="K55" i="16"/>
  <c r="L55" i="16" s="1"/>
  <c r="K56" i="16"/>
  <c r="L56" i="16" s="1"/>
  <c r="K57" i="16"/>
  <c r="L57" i="16" s="1"/>
  <c r="K681" i="16"/>
  <c r="L681" i="16" s="1"/>
  <c r="K682" i="16"/>
  <c r="L682" i="16" s="1"/>
  <c r="K683" i="16"/>
  <c r="L683" i="16" s="1"/>
  <c r="K684" i="16"/>
  <c r="L684" i="16" s="1"/>
  <c r="K685" i="16"/>
  <c r="L685" i="16" s="1"/>
  <c r="K686" i="16"/>
  <c r="L686" i="16" s="1"/>
  <c r="K687" i="16"/>
  <c r="L687" i="16" s="1"/>
  <c r="K688" i="16"/>
  <c r="L688" i="16" s="1"/>
  <c r="K689" i="16"/>
  <c r="L689" i="16" s="1"/>
  <c r="K690" i="16"/>
  <c r="L690" i="16" s="1"/>
  <c r="K691" i="16"/>
  <c r="L691" i="16" s="1"/>
  <c r="K692" i="16"/>
  <c r="L692" i="16" s="1"/>
  <c r="K596" i="16"/>
  <c r="L596" i="16" s="1"/>
  <c r="K58" i="16"/>
  <c r="L58" i="16" s="1"/>
  <c r="K597" i="16"/>
  <c r="L597" i="16" s="1"/>
  <c r="K693" i="16"/>
  <c r="L693" i="16" s="1"/>
  <c r="K544" i="16"/>
  <c r="L544" i="16" s="1"/>
  <c r="K598" i="16"/>
  <c r="L598" i="16" s="1"/>
  <c r="K694" i="16"/>
  <c r="L694" i="16" s="1"/>
  <c r="K59" i="16"/>
  <c r="L59" i="16" s="1"/>
  <c r="K599" i="16"/>
  <c r="L599" i="16" s="1"/>
  <c r="K600" i="16"/>
  <c r="L600" i="16" s="1"/>
  <c r="K601" i="16"/>
  <c r="L601" i="16" s="1"/>
  <c r="K185" i="16"/>
  <c r="L185" i="16" s="1"/>
  <c r="K186" i="16"/>
  <c r="L186" i="16" s="1"/>
  <c r="K695" i="16"/>
  <c r="L695" i="16" s="1"/>
  <c r="K696" i="16"/>
  <c r="L696" i="16" s="1"/>
  <c r="K697" i="16"/>
  <c r="L697" i="16" s="1"/>
  <c r="K187" i="16"/>
  <c r="L187" i="16" s="1"/>
  <c r="K602" i="16"/>
  <c r="L602" i="16" s="1"/>
  <c r="K603" i="16"/>
  <c r="L603" i="16" s="1"/>
  <c r="K698" i="16"/>
  <c r="L698" i="16" s="1"/>
  <c r="K188" i="16"/>
  <c r="L188" i="16" s="1"/>
  <c r="K699" i="16"/>
  <c r="L699" i="16" s="1"/>
  <c r="K700" i="16"/>
  <c r="L700" i="16" s="1"/>
  <c r="K189" i="16"/>
  <c r="L189" i="16" s="1"/>
  <c r="K190" i="16"/>
  <c r="L190" i="16" s="1"/>
  <c r="K191" i="16"/>
  <c r="L191" i="16" s="1"/>
  <c r="K701" i="16"/>
  <c r="L701" i="16" s="1"/>
  <c r="K192" i="16"/>
  <c r="L192" i="16" s="1"/>
  <c r="K702" i="16"/>
  <c r="L702" i="16" s="1"/>
  <c r="K703" i="16"/>
  <c r="L703" i="16" s="1"/>
  <c r="K193" i="16"/>
  <c r="L193" i="16" s="1"/>
  <c r="K704" i="16"/>
  <c r="L704" i="16" s="1"/>
  <c r="K60" i="16"/>
  <c r="L60" i="16" s="1"/>
  <c r="K604" i="16"/>
  <c r="L604" i="16" s="1"/>
  <c r="K705" i="16"/>
  <c r="L705" i="16" s="1"/>
  <c r="K706" i="16"/>
  <c r="L706" i="16" s="1"/>
  <c r="K194" i="16"/>
  <c r="L194" i="16" s="1"/>
  <c r="K707" i="16"/>
  <c r="L707" i="16" s="1"/>
  <c r="K61" i="16"/>
  <c r="L61" i="16" s="1"/>
  <c r="K62" i="16"/>
  <c r="L62" i="16" s="1"/>
  <c r="K63" i="16"/>
  <c r="L63" i="16" s="1"/>
  <c r="K605" i="16"/>
  <c r="L605" i="16" s="1"/>
  <c r="K545" i="16"/>
  <c r="L545" i="16" s="1"/>
  <c r="K64" i="16"/>
  <c r="L64" i="16" s="1"/>
  <c r="K65" i="16"/>
  <c r="L65" i="16" s="1"/>
  <c r="K66" i="16"/>
  <c r="L66" i="16" s="1"/>
  <c r="K67" i="16"/>
  <c r="L67" i="16" s="1"/>
  <c r="K68" i="16"/>
  <c r="L68" i="16" s="1"/>
  <c r="K69" i="16"/>
  <c r="L69" i="16" s="1"/>
  <c r="K70" i="16"/>
  <c r="L70" i="16" s="1"/>
  <c r="K708" i="16"/>
  <c r="L708" i="16" s="1"/>
  <c r="K71" i="16"/>
  <c r="L71" i="16" s="1"/>
  <c r="K709" i="16"/>
  <c r="L709" i="16" s="1"/>
  <c r="K72" i="16"/>
  <c r="L72" i="16" s="1"/>
  <c r="K73" i="16"/>
  <c r="L73" i="16" s="1"/>
  <c r="K606" i="16"/>
  <c r="L606" i="16" s="1"/>
  <c r="K607" i="16"/>
  <c r="L607" i="16" s="1"/>
  <c r="K608" i="16"/>
  <c r="L608" i="16" s="1"/>
  <c r="K609" i="16"/>
  <c r="L609" i="16" s="1"/>
  <c r="K74" i="16"/>
  <c r="L74" i="16" s="1"/>
  <c r="K710" i="16"/>
  <c r="L710" i="16" s="1"/>
  <c r="K610" i="16"/>
  <c r="L610" i="16" s="1"/>
  <c r="K75" i="16"/>
  <c r="L75" i="16" s="1"/>
  <c r="K76" i="16"/>
  <c r="L76" i="16" s="1"/>
  <c r="K711" i="16"/>
  <c r="L711" i="16" s="1"/>
  <c r="K546" i="16"/>
  <c r="L546" i="16" s="1"/>
  <c r="K611" i="16"/>
  <c r="L611" i="16" s="1"/>
  <c r="K712" i="16"/>
  <c r="L712" i="16" s="1"/>
  <c r="K77" i="16"/>
  <c r="L77" i="16" s="1"/>
  <c r="K713" i="16"/>
  <c r="L713" i="16" s="1"/>
  <c r="K78" i="16"/>
  <c r="L78" i="16" s="1"/>
  <c r="K612" i="16"/>
  <c r="L612" i="16" s="1"/>
  <c r="K79" i="16"/>
  <c r="L79" i="16" s="1"/>
  <c r="K80" i="16"/>
  <c r="L80" i="16" s="1"/>
  <c r="K81" i="16"/>
  <c r="L81" i="16" s="1"/>
  <c r="K82" i="16"/>
  <c r="L82" i="16" s="1"/>
  <c r="K83" i="16"/>
  <c r="L83" i="16" s="1"/>
  <c r="K613" i="16"/>
  <c r="L613" i="16" s="1"/>
  <c r="K84" i="16"/>
  <c r="L84" i="16" s="1"/>
  <c r="K614" i="16"/>
  <c r="L614" i="16" s="1"/>
  <c r="K85" i="16"/>
  <c r="L85" i="16" s="1"/>
  <c r="K86" i="16"/>
  <c r="L86" i="16" s="1"/>
  <c r="K87" i="16"/>
  <c r="L87" i="16" s="1"/>
  <c r="K88" i="16"/>
  <c r="L88" i="16" s="1"/>
  <c r="K89" i="16"/>
  <c r="L89" i="16" s="1"/>
  <c r="K90" i="16"/>
  <c r="L90" i="16" s="1"/>
  <c r="K91" i="16"/>
  <c r="L91" i="16" s="1"/>
  <c r="K547" i="16"/>
  <c r="L547" i="16" s="1"/>
  <c r="K92" i="16"/>
  <c r="L92" i="16" s="1"/>
  <c r="K93" i="16"/>
  <c r="L93" i="16" s="1"/>
  <c r="K714" i="16"/>
  <c r="L714" i="16" s="1"/>
  <c r="K615" i="16"/>
  <c r="L615" i="16" s="1"/>
  <c r="K94" i="16"/>
  <c r="L94" i="16" s="1"/>
  <c r="K95" i="16"/>
  <c r="L95" i="16" s="1"/>
  <c r="K96" i="16"/>
  <c r="L96" i="16" s="1"/>
  <c r="K97" i="16"/>
  <c r="L97" i="16" s="1"/>
  <c r="K98" i="16"/>
  <c r="L98" i="16" s="1"/>
  <c r="K99" i="16"/>
  <c r="L99" i="16" s="1"/>
  <c r="K100" i="16"/>
  <c r="L100" i="16" s="1"/>
  <c r="K101" i="16"/>
  <c r="L101" i="16" s="1"/>
  <c r="K102" i="16"/>
  <c r="L102" i="16" s="1"/>
  <c r="K103" i="16"/>
  <c r="L103" i="16" s="1"/>
  <c r="K104" i="16"/>
  <c r="L104" i="16" s="1"/>
  <c r="K105" i="16"/>
  <c r="L105" i="16" s="1"/>
  <c r="K106" i="16"/>
  <c r="L106" i="16" s="1"/>
  <c r="K107" i="16"/>
  <c r="L107" i="16" s="1"/>
  <c r="K108" i="16"/>
  <c r="L108" i="16" s="1"/>
  <c r="K109" i="16"/>
  <c r="L109" i="16" s="1"/>
  <c r="K616" i="16"/>
  <c r="L616" i="16" s="1"/>
  <c r="K617" i="16"/>
  <c r="L617" i="16" s="1"/>
  <c r="K618" i="16"/>
  <c r="L618" i="16" s="1"/>
  <c r="K715" i="16"/>
  <c r="L715" i="16" s="1"/>
  <c r="K619" i="16"/>
  <c r="L619" i="16" s="1"/>
  <c r="K620" i="16"/>
  <c r="L620" i="16" s="1"/>
  <c r="K716" i="16"/>
  <c r="L716" i="16" s="1"/>
  <c r="K717" i="16"/>
  <c r="L717" i="16" s="1"/>
  <c r="K718" i="16"/>
  <c r="L718" i="16" s="1"/>
  <c r="K719" i="16"/>
  <c r="L719" i="16" s="1"/>
  <c r="K720" i="16"/>
  <c r="L720" i="16" s="1"/>
  <c r="K721" i="16"/>
  <c r="L721" i="16" s="1"/>
  <c r="K722" i="16"/>
  <c r="L722" i="16" s="1"/>
  <c r="K723" i="16"/>
  <c r="L723" i="16" s="1"/>
  <c r="K724" i="16"/>
  <c r="L724" i="16" s="1"/>
  <c r="K621" i="16"/>
  <c r="L621" i="16" s="1"/>
  <c r="K622" i="16"/>
  <c r="L622" i="16" s="1"/>
  <c r="K548" i="16"/>
  <c r="L548" i="16" s="1"/>
  <c r="K110" i="16"/>
  <c r="L110" i="16" s="1"/>
  <c r="K725" i="16"/>
  <c r="L725" i="16" s="1"/>
  <c r="K195" i="16"/>
  <c r="L195" i="16" s="1"/>
  <c r="K111" i="16"/>
  <c r="L111" i="16" s="1"/>
  <c r="K726" i="16"/>
  <c r="L726" i="16" s="1"/>
  <c r="K727" i="16"/>
  <c r="L727" i="16" s="1"/>
  <c r="K728" i="16"/>
  <c r="L728" i="16" s="1"/>
  <c r="K196" i="16"/>
  <c r="L196" i="16" s="1"/>
  <c r="K729" i="16"/>
  <c r="L729" i="16" s="1"/>
  <c r="K730" i="16"/>
  <c r="L730" i="16" s="1"/>
  <c r="K731" i="16"/>
  <c r="L731" i="16" s="1"/>
  <c r="K732" i="16"/>
  <c r="L732" i="16" s="1"/>
  <c r="K112" i="16"/>
  <c r="L112" i="16" s="1"/>
  <c r="K197" i="16"/>
  <c r="L197" i="16" s="1"/>
  <c r="K733" i="16"/>
  <c r="L733" i="16" s="1"/>
  <c r="K734" i="16"/>
  <c r="L734" i="16" s="1"/>
  <c r="K198" i="16"/>
  <c r="L198" i="16" s="1"/>
  <c r="K735" i="16"/>
  <c r="L735" i="16" s="1"/>
  <c r="K199" i="16"/>
  <c r="L199" i="16" s="1"/>
  <c r="K736" i="16"/>
  <c r="L736" i="16" s="1"/>
  <c r="K737" i="16"/>
  <c r="L737" i="16" s="1"/>
  <c r="K623" i="16"/>
  <c r="L623" i="16" s="1"/>
  <c r="K624" i="16"/>
  <c r="L624" i="16" s="1"/>
  <c r="K113" i="16"/>
  <c r="L113" i="16" s="1"/>
  <c r="K114" i="16"/>
  <c r="L114" i="16" s="1"/>
  <c r="K115" i="16"/>
  <c r="L115" i="16" s="1"/>
  <c r="K625" i="16"/>
  <c r="L625" i="16" s="1"/>
  <c r="K626" i="16"/>
  <c r="L626" i="16" s="1"/>
  <c r="K627" i="16"/>
  <c r="L627" i="16" s="1"/>
  <c r="K738" i="16"/>
  <c r="L738" i="16" s="1"/>
  <c r="K739" i="16"/>
  <c r="L739" i="16" s="1"/>
  <c r="K740" i="16"/>
  <c r="L740" i="16" s="1"/>
  <c r="K741" i="16"/>
  <c r="L741" i="16" s="1"/>
  <c r="K116" i="16"/>
  <c r="L116" i="16" s="1"/>
  <c r="K628" i="16"/>
  <c r="L628" i="16" s="1"/>
  <c r="K742" i="16"/>
  <c r="L742" i="16" s="1"/>
  <c r="K117" i="16"/>
  <c r="L117" i="16" s="1"/>
  <c r="K779" i="16"/>
  <c r="L779" i="16" s="1"/>
  <c r="K743" i="16"/>
  <c r="L743" i="16" s="1"/>
  <c r="K744" i="16"/>
  <c r="L744" i="16" s="1"/>
  <c r="K745" i="16"/>
  <c r="L745" i="16" s="1"/>
  <c r="K746" i="16"/>
  <c r="L746" i="16" s="1"/>
  <c r="K200" i="16"/>
  <c r="L200" i="16" s="1"/>
  <c r="K201" i="16"/>
  <c r="L201" i="16" s="1"/>
  <c r="K747" i="16"/>
  <c r="L747" i="16" s="1"/>
  <c r="K118" i="16"/>
  <c r="L118" i="16" s="1"/>
  <c r="K748" i="16"/>
  <c r="L748" i="16" s="1"/>
  <c r="K749" i="16"/>
  <c r="L749" i="16" s="1"/>
  <c r="K119" i="16"/>
  <c r="L119" i="16" s="1"/>
  <c r="K750" i="16"/>
  <c r="L750" i="16" s="1"/>
  <c r="K751" i="16"/>
  <c r="L751" i="16" s="1"/>
  <c r="K120" i="16"/>
  <c r="L120" i="16" s="1"/>
  <c r="K629" i="16"/>
  <c r="L629" i="16" s="1"/>
  <c r="K630" i="16"/>
  <c r="L630" i="16" s="1"/>
  <c r="K752" i="16"/>
  <c r="L752" i="16" s="1"/>
  <c r="K121" i="16"/>
  <c r="L121" i="16" s="1"/>
  <c r="K122" i="16"/>
  <c r="L122" i="16" s="1"/>
  <c r="K123" i="16"/>
  <c r="L123" i="16" s="1"/>
  <c r="K124" i="16"/>
  <c r="L124" i="16" s="1"/>
  <c r="K125" i="16"/>
  <c r="L125" i="16" s="1"/>
  <c r="K753" i="16"/>
  <c r="L753" i="16" s="1"/>
  <c r="K754" i="16"/>
  <c r="L754" i="16" s="1"/>
  <c r="K755" i="16"/>
  <c r="L755" i="16" s="1"/>
  <c r="K756" i="16"/>
  <c r="L756" i="16" s="1"/>
  <c r="K126" i="16"/>
  <c r="L126" i="16" s="1"/>
  <c r="K127" i="16"/>
  <c r="L127" i="16" s="1"/>
  <c r="K202" i="16"/>
  <c r="L202" i="16" s="1"/>
  <c r="K631" i="16"/>
  <c r="L631" i="16" s="1"/>
  <c r="K757" i="16"/>
  <c r="L757" i="16" s="1"/>
  <c r="K758" i="16"/>
  <c r="L758" i="16" s="1"/>
  <c r="K632" i="16"/>
  <c r="L632" i="16" s="1"/>
  <c r="K128" i="16"/>
  <c r="L128" i="16" s="1"/>
  <c r="K129" i="16"/>
  <c r="L129" i="16" s="1"/>
  <c r="K759" i="16"/>
  <c r="L759" i="16" s="1"/>
  <c r="K760" i="16"/>
  <c r="L760" i="16" s="1"/>
  <c r="K761" i="16"/>
  <c r="L761" i="16" s="1"/>
  <c r="K762" i="16"/>
  <c r="L762" i="16" s="1"/>
  <c r="K763" i="16"/>
  <c r="L763" i="16" s="1"/>
  <c r="K764" i="16"/>
  <c r="L764" i="16" s="1"/>
  <c r="K203" i="16"/>
  <c r="L203" i="16" s="1"/>
  <c r="K765" i="16"/>
  <c r="L765" i="16" s="1"/>
  <c r="K766" i="16"/>
  <c r="L766" i="16" s="1"/>
  <c r="K767" i="16"/>
  <c r="L767" i="16" s="1"/>
  <c r="K205" i="16"/>
  <c r="L205" i="16" s="1"/>
  <c r="K206" i="16"/>
  <c r="L206" i="16" s="1"/>
  <c r="K207" i="16"/>
  <c r="L207" i="16" s="1"/>
  <c r="K633" i="16"/>
  <c r="L633" i="16" s="1"/>
  <c r="K204" i="16"/>
  <c r="L204" i="16" s="1"/>
  <c r="K208" i="16"/>
  <c r="L208" i="16" s="1"/>
  <c r="K209" i="16"/>
  <c r="L209" i="16" s="1"/>
  <c r="K210" i="16"/>
  <c r="L210" i="16" s="1"/>
  <c r="K211" i="16"/>
  <c r="L211" i="16" s="1"/>
  <c r="K212" i="16"/>
  <c r="L212" i="16" s="1"/>
  <c r="K213" i="16"/>
  <c r="L213" i="16" s="1"/>
  <c r="K768" i="16"/>
  <c r="L768" i="16" s="1"/>
  <c r="K769" i="16"/>
  <c r="L769" i="16" s="1"/>
  <c r="K770" i="16"/>
  <c r="L770" i="16" s="1"/>
  <c r="K130" i="16"/>
  <c r="L130" i="16" s="1"/>
  <c r="K214" i="16"/>
  <c r="L214" i="16" s="1"/>
  <c r="K771" i="16"/>
  <c r="L771" i="16" s="1"/>
  <c r="K772" i="16"/>
  <c r="L772" i="16" s="1"/>
  <c r="K773" i="16"/>
  <c r="L773" i="16" s="1"/>
  <c r="K215" i="16"/>
  <c r="L215" i="16" s="1"/>
  <c r="K2" i="16"/>
  <c r="L2" i="16" s="1"/>
  <c r="K216" i="16"/>
  <c r="L216" i="16" s="1"/>
  <c r="K780" i="16"/>
  <c r="L780" i="16" s="1"/>
  <c r="K781" i="16"/>
  <c r="L781" i="16" s="1"/>
  <c r="K782" i="16"/>
  <c r="L782" i="16" s="1"/>
  <c r="K783" i="16"/>
  <c r="L783" i="16" s="1"/>
  <c r="K784" i="16"/>
  <c r="L784" i="16" s="1"/>
  <c r="K3" i="16"/>
  <c r="L3" i="16" s="1"/>
  <c r="K4" i="16"/>
  <c r="L4" i="16" s="1"/>
  <c r="K5" i="16"/>
  <c r="L5" i="16" s="1"/>
  <c r="K6" i="16"/>
  <c r="L6" i="16" s="1"/>
  <c r="K7" i="16"/>
  <c r="L7" i="16" s="1"/>
  <c r="K785" i="16"/>
  <c r="L785" i="16" s="1"/>
  <c r="K786" i="16"/>
  <c r="L786" i="16" s="1"/>
  <c r="K8" i="16"/>
  <c r="L8" i="16" s="1"/>
  <c r="K9" i="16"/>
  <c r="L9" i="16" s="1"/>
  <c r="K787" i="16"/>
  <c r="L787" i="16" s="1"/>
  <c r="K10" i="16"/>
  <c r="L10" i="16" s="1"/>
  <c r="K11" i="16"/>
  <c r="L11" i="16" s="1"/>
  <c r="K12" i="16"/>
  <c r="L12" i="16" s="1"/>
  <c r="K788" i="16"/>
  <c r="L788" i="16" s="1"/>
  <c r="K789" i="16"/>
  <c r="L789" i="16" s="1"/>
  <c r="K790" i="16"/>
  <c r="L790" i="16" s="1"/>
  <c r="K791" i="16"/>
  <c r="L791" i="16" s="1"/>
  <c r="K13" i="16"/>
  <c r="L13" i="16" s="1"/>
  <c r="K792" i="16"/>
  <c r="L792" i="16" s="1"/>
  <c r="K793" i="16"/>
  <c r="L793" i="16" s="1"/>
  <c r="K794" i="16"/>
  <c r="L794" i="16" s="1"/>
  <c r="K14" i="16"/>
  <c r="L14" i="16" s="1"/>
  <c r="K15" i="16"/>
  <c r="L15" i="16" s="1"/>
  <c r="K795" i="16"/>
  <c r="L795" i="16" s="1"/>
  <c r="K796" i="16"/>
  <c r="L796" i="16" s="1"/>
  <c r="K16" i="16"/>
  <c r="L16" i="16" s="1"/>
  <c r="K797" i="16"/>
  <c r="L797" i="16" s="1"/>
  <c r="K798" i="16"/>
  <c r="L798" i="16" s="1"/>
  <c r="K17" i="16"/>
  <c r="L17" i="16" s="1"/>
  <c r="K799" i="16"/>
  <c r="L799" i="16" s="1"/>
  <c r="K800" i="16"/>
  <c r="L800" i="16" s="1"/>
  <c r="K801" i="16"/>
  <c r="L801" i="16" s="1"/>
  <c r="K217" i="16"/>
  <c r="L217" i="16" s="1"/>
  <c r="K634" i="16"/>
  <c r="L634" i="16" s="1"/>
  <c r="K218" i="16"/>
  <c r="L218" i="16" s="1"/>
  <c r="K263" i="16"/>
  <c r="L263" i="16" s="1"/>
  <c r="K264" i="16"/>
  <c r="L264" i="16" s="1"/>
  <c r="K219" i="16"/>
  <c r="L219" i="16" s="1"/>
  <c r="K220" i="16"/>
  <c r="L220" i="16" s="1"/>
  <c r="K221" i="16"/>
  <c r="L221" i="16" s="1"/>
  <c r="K265" i="16"/>
  <c r="L265" i="16" s="1"/>
  <c r="K222" i="16"/>
  <c r="L222" i="16" s="1"/>
  <c r="K266" i="16"/>
  <c r="L266" i="16" s="1"/>
  <c r="K223" i="16"/>
  <c r="L223" i="16" s="1"/>
  <c r="K224" i="16"/>
  <c r="L224" i="16" s="1"/>
  <c r="K225" i="16"/>
  <c r="L225" i="16" s="1"/>
  <c r="K226" i="16"/>
  <c r="L226" i="16" s="1"/>
  <c r="K267" i="16"/>
  <c r="L267" i="16" s="1"/>
  <c r="K227" i="16"/>
  <c r="L227" i="16" s="1"/>
  <c r="K228" i="16"/>
  <c r="L228" i="16" s="1"/>
  <c r="K229" i="16"/>
  <c r="L229" i="16" s="1"/>
  <c r="K230" i="16"/>
  <c r="L230" i="16" s="1"/>
  <c r="K231" i="16"/>
  <c r="L231" i="16" s="1"/>
  <c r="K232" i="16"/>
  <c r="L232" i="16" s="1"/>
  <c r="K233" i="16"/>
  <c r="L233" i="16" s="1"/>
  <c r="K234" i="16"/>
  <c r="L234" i="16" s="1"/>
  <c r="K235" i="16"/>
  <c r="L235" i="16" s="1"/>
  <c r="K236" i="16"/>
  <c r="L236" i="16" s="1"/>
  <c r="K237" i="16"/>
  <c r="L237" i="16" s="1"/>
  <c r="K238" i="16"/>
  <c r="L238" i="16" s="1"/>
  <c r="K239" i="16"/>
  <c r="L239" i="16" s="1"/>
  <c r="K240" i="16"/>
  <c r="L240" i="16" s="1"/>
  <c r="K241" i="16"/>
  <c r="L241" i="16" s="1"/>
  <c r="K242" i="16"/>
  <c r="L242" i="16" s="1"/>
  <c r="K268" i="16"/>
  <c r="L268" i="16" s="1"/>
  <c r="K269" i="16"/>
  <c r="L269" i="16" s="1"/>
  <c r="K243" i="16"/>
  <c r="L243" i="16" s="1"/>
  <c r="K244" i="16"/>
  <c r="L244" i="16" s="1"/>
  <c r="K245" i="16"/>
  <c r="L245" i="16" s="1"/>
  <c r="K246" i="16"/>
  <c r="L246" i="16" s="1"/>
  <c r="K247" i="16"/>
  <c r="L247" i="16" s="1"/>
  <c r="K248" i="16"/>
  <c r="L248" i="16" s="1"/>
  <c r="K270" i="16"/>
  <c r="L270" i="16" s="1"/>
  <c r="K271" i="16"/>
  <c r="L271" i="16" s="1"/>
  <c r="K272" i="16"/>
  <c r="L272" i="16" s="1"/>
  <c r="K273" i="16"/>
  <c r="L273" i="16" s="1"/>
  <c r="K274" i="16"/>
  <c r="L274" i="16" s="1"/>
  <c r="K275" i="16"/>
  <c r="L275" i="16" s="1"/>
  <c r="K276" i="16"/>
  <c r="L276" i="16" s="1"/>
  <c r="K277" i="16"/>
  <c r="L277" i="16" s="1"/>
  <c r="K278" i="16"/>
  <c r="L278" i="16" s="1"/>
  <c r="K279" i="16"/>
  <c r="L279" i="16" s="1"/>
  <c r="K280" i="16"/>
  <c r="L280" i="16" s="1"/>
  <c r="K281" i="16"/>
  <c r="L281" i="16" s="1"/>
  <c r="K282" i="16"/>
  <c r="L282" i="16" s="1"/>
  <c r="K283" i="16"/>
  <c r="L283" i="16" s="1"/>
  <c r="K284" i="16"/>
  <c r="L284" i="16" s="1"/>
  <c r="K285" i="16"/>
  <c r="L285" i="16" s="1"/>
  <c r="K286" i="16"/>
  <c r="L286" i="16" s="1"/>
  <c r="K287" i="16"/>
  <c r="L287" i="16" s="1"/>
  <c r="K288" i="16"/>
  <c r="L288" i="16" s="1"/>
  <c r="K289" i="16"/>
  <c r="L289" i="16" s="1"/>
  <c r="K290" i="16"/>
  <c r="L290" i="16" s="1"/>
  <c r="K291" i="16"/>
  <c r="L291" i="16" s="1"/>
  <c r="K292" i="16"/>
  <c r="L292" i="16" s="1"/>
  <c r="K293" i="16"/>
  <c r="L293" i="16" s="1"/>
  <c r="K294" i="16"/>
  <c r="L294" i="16" s="1"/>
  <c r="K295" i="16"/>
  <c r="L295" i="16" s="1"/>
  <c r="K296" i="16"/>
  <c r="L296" i="16" s="1"/>
  <c r="K297" i="16"/>
  <c r="L297" i="16" s="1"/>
  <c r="K298" i="16"/>
  <c r="L298" i="16" s="1"/>
  <c r="K299" i="16"/>
  <c r="L299" i="16" s="1"/>
  <c r="K300" i="16"/>
  <c r="L300" i="16" s="1"/>
  <c r="K301" i="16"/>
  <c r="L301" i="16" s="1"/>
  <c r="K302" i="16"/>
  <c r="L302" i="16" s="1"/>
  <c r="K303" i="16"/>
  <c r="L303" i="16" s="1"/>
  <c r="K304" i="16"/>
  <c r="L304" i="16" s="1"/>
  <c r="K305" i="16"/>
  <c r="L305" i="16" s="1"/>
  <c r="K306" i="16"/>
  <c r="L306" i="16" s="1"/>
  <c r="K307" i="16"/>
  <c r="L307" i="16" s="1"/>
  <c r="K308" i="16"/>
  <c r="L308" i="16" s="1"/>
  <c r="K309" i="16"/>
  <c r="L309" i="16" s="1"/>
  <c r="K310" i="16"/>
  <c r="L310" i="16" s="1"/>
  <c r="K311" i="16"/>
  <c r="L311" i="16" s="1"/>
  <c r="K312" i="16"/>
  <c r="L312" i="16" s="1"/>
  <c r="K313" i="16"/>
  <c r="L313" i="16" s="1"/>
  <c r="K314" i="16"/>
  <c r="L314" i="16" s="1"/>
  <c r="K315" i="16"/>
  <c r="L315" i="16" s="1"/>
  <c r="K316" i="16"/>
  <c r="L316" i="16" s="1"/>
  <c r="K317" i="16"/>
  <c r="L317" i="16" s="1"/>
  <c r="K318" i="16"/>
  <c r="L318" i="16" s="1"/>
  <c r="K319" i="16"/>
  <c r="L319" i="16" s="1"/>
  <c r="K320" i="16"/>
  <c r="L320" i="16" s="1"/>
  <c r="K321" i="16"/>
  <c r="L321" i="16" s="1"/>
  <c r="K322" i="16"/>
  <c r="L322" i="16" s="1"/>
  <c r="K323" i="16"/>
  <c r="L323" i="16" s="1"/>
  <c r="K324" i="16"/>
  <c r="L324" i="16" s="1"/>
  <c r="K325" i="16"/>
  <c r="L325" i="16" s="1"/>
  <c r="K326" i="16"/>
  <c r="L326" i="16" s="1"/>
  <c r="K327" i="16"/>
  <c r="L327" i="16" s="1"/>
  <c r="K328" i="16"/>
  <c r="L328" i="16" s="1"/>
  <c r="K329" i="16"/>
  <c r="L329" i="16" s="1"/>
  <c r="K330" i="16"/>
  <c r="L330" i="16" s="1"/>
  <c r="K331" i="16"/>
  <c r="L331" i="16" s="1"/>
  <c r="K332" i="16"/>
  <c r="L332" i="16" s="1"/>
  <c r="K333" i="16"/>
  <c r="L333" i="16" s="1"/>
  <c r="K249" i="16"/>
  <c r="L249" i="16" s="1"/>
  <c r="K250" i="16"/>
  <c r="L250" i="16" s="1"/>
  <c r="K251" i="16"/>
  <c r="L251" i="16" s="1"/>
  <c r="K252" i="16"/>
  <c r="L252" i="16" s="1"/>
  <c r="K253" i="16"/>
  <c r="L253" i="16" s="1"/>
  <c r="K254" i="16"/>
  <c r="L254" i="16" s="1"/>
  <c r="K334" i="16"/>
  <c r="L334" i="16" s="1"/>
  <c r="K802" i="16"/>
  <c r="L802" i="16" s="1"/>
  <c r="K255" i="16"/>
  <c r="L255" i="16" s="1"/>
  <c r="K256" i="16"/>
  <c r="L256" i="16" s="1"/>
  <c r="K257" i="16"/>
  <c r="L257" i="16" s="1"/>
  <c r="K335" i="16"/>
  <c r="L335" i="16" s="1"/>
  <c r="K774" i="16"/>
  <c r="L774" i="16" s="1"/>
  <c r="K336" i="16"/>
  <c r="L336" i="16" s="1"/>
  <c r="K337" i="16"/>
  <c r="L337" i="16" s="1"/>
  <c r="K338" i="16"/>
  <c r="L338" i="16" s="1"/>
  <c r="K339" i="16"/>
  <c r="L339" i="16" s="1"/>
  <c r="K258" i="16"/>
  <c r="L258" i="16" s="1"/>
  <c r="K549" i="16"/>
  <c r="L549" i="16" s="1"/>
  <c r="K550" i="16"/>
  <c r="L550" i="16" s="1"/>
  <c r="K340" i="16"/>
  <c r="L340" i="16" s="1"/>
  <c r="K341" i="16"/>
  <c r="L341" i="16" s="1"/>
  <c r="K342" i="16"/>
  <c r="L342" i="16" s="1"/>
  <c r="K343" i="16"/>
  <c r="L343" i="16" s="1"/>
  <c r="K551" i="16"/>
  <c r="L551" i="16" s="1"/>
  <c r="K344" i="16"/>
  <c r="L344" i="16" s="1"/>
  <c r="K552" i="16"/>
  <c r="L552" i="16" s="1"/>
  <c r="K553" i="16"/>
  <c r="L553" i="16" s="1"/>
  <c r="K554" i="16"/>
  <c r="L554" i="16" s="1"/>
  <c r="K803" i="16"/>
  <c r="L803" i="16" s="1"/>
  <c r="K804" i="16"/>
  <c r="L804" i="16" s="1"/>
  <c r="K555" i="16"/>
  <c r="L555" i="16" s="1"/>
  <c r="K556" i="16"/>
  <c r="L556" i="16" s="1"/>
  <c r="K557" i="16"/>
  <c r="L557" i="16" s="1"/>
  <c r="K259" i="16"/>
  <c r="L259" i="16" s="1"/>
  <c r="K805" i="16"/>
  <c r="L805" i="16" s="1"/>
  <c r="K806" i="16"/>
  <c r="L806" i="16" s="1"/>
  <c r="K807" i="16"/>
  <c r="L807" i="16" s="1"/>
  <c r="K558" i="16"/>
  <c r="L558" i="16" s="1"/>
  <c r="K345" i="16"/>
  <c r="L345" i="16" s="1"/>
  <c r="K559" i="16"/>
  <c r="L559" i="16" s="1"/>
  <c r="K560" i="16"/>
  <c r="L560" i="16" s="1"/>
  <c r="K561" i="16"/>
  <c r="L561" i="16" s="1"/>
  <c r="K562" i="16"/>
  <c r="L562" i="16" s="1"/>
  <c r="K563" i="16"/>
  <c r="L563" i="16" s="1"/>
  <c r="K260" i="16"/>
  <c r="L260" i="16" s="1"/>
  <c r="K564" i="16"/>
  <c r="L564" i="16" s="1"/>
  <c r="K565" i="16"/>
  <c r="L565" i="16" s="1"/>
  <c r="K566" i="16"/>
  <c r="L566" i="16" s="1"/>
  <c r="K567" i="16"/>
  <c r="L567" i="16" s="1"/>
  <c r="K568" i="16"/>
  <c r="L568" i="16" s="1"/>
  <c r="K569" i="16"/>
  <c r="L569" i="16" s="1"/>
  <c r="K808" i="16"/>
  <c r="L808" i="16" s="1"/>
  <c r="K809" i="16"/>
  <c r="L809" i="16" s="1"/>
  <c r="K810" i="16"/>
  <c r="L810" i="16" s="1"/>
  <c r="K570" i="16"/>
  <c r="L570" i="16" s="1"/>
  <c r="K571" i="16"/>
  <c r="L571" i="16" s="1"/>
  <c r="K572" i="16"/>
  <c r="L572" i="16" s="1"/>
  <c r="K811" i="16"/>
  <c r="L811" i="16" s="1"/>
  <c r="K812" i="16"/>
  <c r="L812" i="16" s="1"/>
  <c r="K813" i="16"/>
  <c r="L813" i="16" s="1"/>
  <c r="K814" i="16"/>
  <c r="L814" i="16" s="1"/>
  <c r="K815" i="16"/>
  <c r="L815" i="16" s="1"/>
  <c r="K816" i="16"/>
  <c r="L816" i="16" s="1"/>
  <c r="K817" i="16"/>
  <c r="L817" i="16" s="1"/>
  <c r="K818" i="16"/>
  <c r="L818" i="16" s="1"/>
  <c r="K819" i="16"/>
  <c r="L819" i="16" s="1"/>
  <c r="K346" i="16"/>
  <c r="L346" i="16" s="1"/>
  <c r="K347" i="16"/>
  <c r="L347" i="16" s="1"/>
  <c r="K573" i="16"/>
  <c r="L573" i="16" s="1"/>
  <c r="K775" i="16"/>
  <c r="L775" i="16" s="1"/>
  <c r="K776" i="16"/>
  <c r="L776" i="16" s="1"/>
  <c r="K574" i="16"/>
  <c r="L574" i="16" s="1"/>
  <c r="K575" i="16"/>
  <c r="L575" i="16" s="1"/>
  <c r="K576" i="16"/>
  <c r="L576" i="16" s="1"/>
  <c r="K577" i="16"/>
  <c r="L577" i="16" s="1"/>
  <c r="K578" i="16"/>
  <c r="L578" i="16" s="1"/>
  <c r="K579" i="16"/>
  <c r="L579" i="16" s="1"/>
  <c r="K348" i="16"/>
  <c r="L348" i="16" s="1"/>
  <c r="K349" i="16"/>
  <c r="L349" i="16" s="1"/>
  <c r="K350" i="16"/>
  <c r="L350" i="16" s="1"/>
  <c r="K351" i="16"/>
  <c r="L351" i="16" s="1"/>
  <c r="K352" i="16"/>
  <c r="L352" i="16" s="1"/>
  <c r="K353" i="16"/>
  <c r="L353" i="16" s="1"/>
  <c r="K354" i="16"/>
  <c r="L354" i="16" s="1"/>
  <c r="K355" i="16"/>
  <c r="L355" i="16" s="1"/>
  <c r="K356" i="16"/>
  <c r="L356" i="16" s="1"/>
  <c r="K357" i="16"/>
  <c r="L357" i="16" s="1"/>
  <c r="K358" i="16"/>
  <c r="L358" i="16" s="1"/>
  <c r="K359" i="16"/>
  <c r="L359" i="16" s="1"/>
  <c r="K360" i="16"/>
  <c r="L360" i="16" s="1"/>
  <c r="K361" i="16"/>
  <c r="L361" i="16" s="1"/>
  <c r="K362" i="16"/>
  <c r="L362" i="16" s="1"/>
  <c r="K363" i="16"/>
  <c r="L363" i="16" s="1"/>
  <c r="K364" i="16"/>
  <c r="L364" i="16" s="1"/>
  <c r="K365" i="16"/>
  <c r="L365" i="16" s="1"/>
  <c r="K366" i="16"/>
  <c r="L366" i="16" s="1"/>
  <c r="K367" i="16"/>
  <c r="L367" i="16" s="1"/>
  <c r="K368" i="16"/>
  <c r="L368" i="16" s="1"/>
  <c r="K369" i="16"/>
  <c r="L369" i="16" s="1"/>
  <c r="K370" i="16"/>
  <c r="L370" i="16" s="1"/>
  <c r="K371" i="16"/>
  <c r="L371" i="16" s="1"/>
  <c r="K372" i="16"/>
  <c r="L372" i="16" s="1"/>
  <c r="K580" i="16"/>
  <c r="L580" i="16" s="1"/>
  <c r="K373" i="16"/>
  <c r="L373" i="16" s="1"/>
  <c r="K374" i="16"/>
  <c r="L374" i="16" s="1"/>
  <c r="K261" i="16"/>
  <c r="L261" i="16" s="1"/>
  <c r="K581" i="16"/>
  <c r="L581" i="16" s="1"/>
  <c r="K582" i="16"/>
  <c r="L582" i="16" s="1"/>
  <c r="K583" i="16"/>
  <c r="L583" i="16" s="1"/>
  <c r="K584" i="16"/>
  <c r="L584" i="16" s="1"/>
  <c r="K585" i="16"/>
  <c r="L585" i="16" s="1"/>
  <c r="K262" i="16"/>
  <c r="L262" i="16" s="1"/>
  <c r="K375" i="16"/>
  <c r="L375" i="16" s="1"/>
  <c r="K376" i="16"/>
  <c r="L376" i="16" s="1"/>
  <c r="K377" i="16"/>
  <c r="L377" i="16" s="1"/>
  <c r="K378" i="16"/>
  <c r="L378" i="16" s="1"/>
  <c r="K379" i="16"/>
  <c r="L379" i="16" s="1"/>
  <c r="K380" i="16"/>
  <c r="L380" i="16" s="1"/>
  <c r="K381" i="16"/>
  <c r="L381" i="16" s="1"/>
  <c r="K382" i="16"/>
  <c r="L382" i="16" s="1"/>
  <c r="K383" i="16"/>
  <c r="L383" i="16" s="1"/>
  <c r="K384" i="16"/>
  <c r="L384" i="16" s="1"/>
  <c r="K385" i="16"/>
  <c r="L385" i="16" s="1"/>
  <c r="K386" i="16"/>
  <c r="L386" i="16" s="1"/>
  <c r="K387" i="16"/>
  <c r="L387" i="16" s="1"/>
  <c r="K388" i="16"/>
  <c r="L388" i="16" s="1"/>
  <c r="K389" i="16"/>
  <c r="L389" i="16" s="1"/>
  <c r="K390" i="16"/>
  <c r="L390" i="16" s="1"/>
  <c r="K391" i="16"/>
  <c r="L391" i="16" s="1"/>
  <c r="K392" i="16"/>
  <c r="L392" i="16" s="1"/>
  <c r="K393" i="16"/>
  <c r="L393" i="16" s="1"/>
  <c r="K394" i="16"/>
  <c r="L394" i="16" s="1"/>
  <c r="K777" i="16"/>
  <c r="L777" i="16" s="1"/>
  <c r="K395" i="16"/>
  <c r="L395" i="16" s="1"/>
  <c r="K396" i="16"/>
  <c r="L396" i="16" s="1"/>
  <c r="K397" i="16"/>
  <c r="L397" i="16" s="1"/>
  <c r="K398" i="16"/>
  <c r="L398" i="16" s="1"/>
  <c r="K399" i="16"/>
  <c r="L399" i="16" s="1"/>
  <c r="K400" i="16"/>
  <c r="L400" i="16" s="1"/>
  <c r="K401" i="16"/>
  <c r="L401" i="16" s="1"/>
  <c r="K402" i="16"/>
  <c r="L402" i="16" s="1"/>
  <c r="K403" i="16"/>
  <c r="L403" i="16" s="1"/>
  <c r="K404" i="16"/>
  <c r="L404" i="16" s="1"/>
  <c r="K405" i="16"/>
  <c r="L405" i="16" s="1"/>
  <c r="K406" i="16"/>
  <c r="L406" i="16" s="1"/>
  <c r="K407" i="16"/>
  <c r="L407" i="16" s="1"/>
  <c r="K408" i="16"/>
  <c r="L408" i="16" s="1"/>
  <c r="K409" i="16"/>
  <c r="L409" i="16" s="1"/>
  <c r="K410" i="16"/>
  <c r="L410" i="16" s="1"/>
  <c r="K411" i="16"/>
  <c r="L411" i="16" s="1"/>
  <c r="K412" i="16"/>
  <c r="L412" i="16" s="1"/>
  <c r="K413" i="16"/>
  <c r="L413" i="16" s="1"/>
  <c r="K414" i="16"/>
  <c r="L414" i="16" s="1"/>
  <c r="K415" i="16"/>
  <c r="L415" i="16" s="1"/>
  <c r="K416" i="16"/>
  <c r="L416" i="16" s="1"/>
  <c r="K417" i="16"/>
  <c r="L417" i="16" s="1"/>
  <c r="K418" i="16"/>
  <c r="L418" i="16" s="1"/>
  <c r="K419" i="16"/>
  <c r="L419" i="16" s="1"/>
  <c r="K420" i="16"/>
  <c r="L420" i="16" s="1"/>
  <c r="K421" i="16"/>
  <c r="L421" i="16" s="1"/>
  <c r="K422" i="16"/>
  <c r="L422" i="16" s="1"/>
  <c r="K423" i="16"/>
  <c r="L423" i="16" s="1"/>
  <c r="K424" i="16"/>
  <c r="L424" i="16" s="1"/>
  <c r="K425" i="16"/>
  <c r="L425" i="16" s="1"/>
  <c r="K426" i="16"/>
  <c r="L426" i="16" s="1"/>
  <c r="K427" i="16"/>
  <c r="L427" i="16" s="1"/>
  <c r="K428" i="16"/>
  <c r="L428" i="16" s="1"/>
  <c r="K429" i="16"/>
  <c r="L429" i="16" s="1"/>
  <c r="K430" i="16"/>
  <c r="L430" i="16" s="1"/>
  <c r="K778" i="16"/>
  <c r="L778" i="16" s="1"/>
  <c r="K431" i="16"/>
  <c r="L431" i="16" s="1"/>
  <c r="K432" i="16"/>
  <c r="L432" i="16" s="1"/>
  <c r="K433" i="16"/>
  <c r="L433" i="16" s="1"/>
  <c r="K434" i="16"/>
  <c r="L434" i="16" s="1"/>
  <c r="K435" i="16"/>
  <c r="L435" i="16" s="1"/>
  <c r="K436" i="16"/>
  <c r="L436" i="16" s="1"/>
  <c r="K437" i="16"/>
  <c r="L437" i="16" s="1"/>
  <c r="K438" i="16"/>
  <c r="L438" i="16" s="1"/>
  <c r="K439" i="16"/>
  <c r="L439" i="16" s="1"/>
  <c r="K440" i="16"/>
  <c r="L440" i="16" s="1"/>
  <c r="K441" i="16"/>
  <c r="L441" i="16" s="1"/>
  <c r="K442" i="16"/>
  <c r="L442" i="16" s="1"/>
  <c r="K443" i="16"/>
  <c r="L443" i="16" s="1"/>
  <c r="K444" i="16"/>
  <c r="L444" i="16" s="1"/>
  <c r="K820" i="16"/>
  <c r="L820" i="16" s="1"/>
  <c r="K445" i="16"/>
  <c r="L445" i="16" s="1"/>
  <c r="K446" i="16"/>
  <c r="L446" i="16" s="1"/>
  <c r="K447" i="16"/>
  <c r="L447" i="16" s="1"/>
  <c r="K448" i="16"/>
  <c r="L448" i="16" s="1"/>
  <c r="K449" i="16"/>
  <c r="L449" i="16" s="1"/>
  <c r="K450" i="16"/>
  <c r="L450" i="16" s="1"/>
  <c r="K451" i="16"/>
  <c r="L451" i="16" s="1"/>
  <c r="K452" i="16"/>
  <c r="L452" i="16" s="1"/>
  <c r="K453" i="16"/>
  <c r="L453" i="16" s="1"/>
  <c r="K454" i="16"/>
  <c r="L454" i="16" s="1"/>
  <c r="K455" i="16"/>
  <c r="L455" i="16" s="1"/>
  <c r="K456" i="16"/>
  <c r="L456" i="16" s="1"/>
  <c r="K457" i="16"/>
  <c r="L457" i="16" s="1"/>
  <c r="K458" i="16"/>
  <c r="L458" i="16" s="1"/>
  <c r="K459" i="16"/>
  <c r="L459" i="16" s="1"/>
  <c r="K460" i="16"/>
  <c r="L460" i="16" s="1"/>
  <c r="K461" i="16"/>
  <c r="L461" i="16" s="1"/>
  <c r="K462" i="16"/>
  <c r="L462" i="16" s="1"/>
  <c r="K463" i="16"/>
  <c r="L463" i="16" s="1"/>
  <c r="K464" i="16"/>
  <c r="L464" i="16" s="1"/>
  <c r="K465" i="16"/>
  <c r="L465" i="16" s="1"/>
  <c r="K466" i="16"/>
  <c r="L466" i="16" s="1"/>
  <c r="K467" i="16"/>
  <c r="L467" i="16" s="1"/>
  <c r="K468" i="16"/>
  <c r="L468" i="16" s="1"/>
  <c r="K469" i="16"/>
  <c r="L469" i="16" s="1"/>
  <c r="K470" i="16"/>
  <c r="L470" i="16" s="1"/>
  <c r="K471" i="16"/>
  <c r="L471" i="16" s="1"/>
  <c r="K472" i="16"/>
  <c r="L472" i="16" s="1"/>
  <c r="K473" i="16"/>
  <c r="L473" i="16" s="1"/>
  <c r="K474" i="16"/>
  <c r="L474" i="16" s="1"/>
  <c r="K475" i="16"/>
  <c r="L475" i="16" s="1"/>
  <c r="K476" i="16"/>
  <c r="L476" i="16" s="1"/>
  <c r="K477" i="16"/>
  <c r="L477" i="16" s="1"/>
  <c r="I276" i="14"/>
  <c r="I277" i="14"/>
  <c r="I278" i="14"/>
  <c r="I215" i="14"/>
  <c r="I216" i="14"/>
  <c r="I496" i="14"/>
  <c r="I497" i="14"/>
  <c r="I498" i="14"/>
  <c r="I499" i="14"/>
  <c r="I571" i="14"/>
  <c r="I608" i="14"/>
  <c r="I609" i="14"/>
  <c r="I610" i="14"/>
  <c r="I611" i="14"/>
  <c r="I658" i="14"/>
  <c r="I659" i="14"/>
  <c r="I660" i="14"/>
  <c r="I279" i="14"/>
  <c r="I280" i="14"/>
  <c r="I281" i="14"/>
  <c r="I282" i="14"/>
  <c r="I136" i="14"/>
  <c r="I137" i="14"/>
  <c r="I138" i="14"/>
  <c r="I139" i="14"/>
  <c r="I283" i="14"/>
  <c r="I284" i="14"/>
  <c r="I285" i="14"/>
  <c r="I286" i="14"/>
  <c r="I21" i="14"/>
  <c r="I22" i="14"/>
  <c r="I23" i="14"/>
  <c r="I24" i="14"/>
  <c r="I217" i="14"/>
  <c r="I218" i="14"/>
  <c r="I219" i="14"/>
  <c r="I275" i="14"/>
  <c r="A152" i="16" l="1"/>
  <c r="A448" i="16"/>
  <c r="A749" i="16"/>
  <c r="A613" i="16"/>
  <c r="A677" i="16"/>
  <c r="M677" i="16" s="1"/>
  <c r="A501" i="16"/>
  <c r="M416" i="16"/>
  <c r="M672" i="16"/>
  <c r="M408" i="16"/>
  <c r="M40" i="16"/>
  <c r="M424" i="16"/>
  <c r="M400" i="16"/>
  <c r="M704" i="16"/>
  <c r="M184" i="16"/>
  <c r="M58" i="16"/>
  <c r="M428" i="16"/>
  <c r="M420" i="16"/>
  <c r="M412" i="16"/>
  <c r="M404" i="16"/>
  <c r="M396" i="16"/>
  <c r="M580" i="16"/>
  <c r="M676" i="16"/>
  <c r="M156" i="16"/>
  <c r="M448" i="16"/>
  <c r="M426" i="16"/>
  <c r="M418" i="16"/>
  <c r="M410" i="16"/>
  <c r="M402" i="16"/>
  <c r="M626" i="16"/>
  <c r="M423" i="16"/>
  <c r="M415" i="16"/>
  <c r="M407" i="16"/>
  <c r="M399" i="16"/>
  <c r="M119" i="16"/>
  <c r="M671" i="16"/>
  <c r="M39" i="16"/>
  <c r="M519" i="16"/>
  <c r="M152" i="16"/>
  <c r="M479" i="16"/>
  <c r="M437" i="16"/>
  <c r="M430" i="16"/>
  <c r="M422" i="16"/>
  <c r="M414" i="16"/>
  <c r="M406" i="16"/>
  <c r="M398" i="16"/>
  <c r="M374" i="16"/>
  <c r="M557" i="16"/>
  <c r="M269" i="16"/>
  <c r="M222" i="16"/>
  <c r="M749" i="16"/>
  <c r="M734" i="16"/>
  <c r="M613" i="16"/>
  <c r="M598" i="16"/>
  <c r="M670" i="16"/>
  <c r="M158" i="16"/>
  <c r="M21" i="16"/>
  <c r="M501" i="16"/>
  <c r="M478" i="16"/>
  <c r="M429" i="16"/>
  <c r="M421" i="16"/>
  <c r="M413" i="16"/>
  <c r="M405" i="16"/>
  <c r="M397" i="16"/>
  <c r="M373" i="16"/>
  <c r="M733" i="16"/>
  <c r="M77" i="16"/>
  <c r="M709" i="16"/>
  <c r="M37" i="16"/>
  <c r="M157" i="16"/>
  <c r="M427" i="16"/>
  <c r="M419" i="16"/>
  <c r="M411" i="16"/>
  <c r="M403" i="16"/>
  <c r="M395" i="16"/>
  <c r="M747" i="16"/>
  <c r="M627" i="16"/>
  <c r="M611" i="16"/>
  <c r="M603" i="16"/>
  <c r="M587" i="16"/>
  <c r="M139" i="16"/>
  <c r="M546" i="16"/>
  <c r="M602" i="16"/>
  <c r="M425" i="16"/>
  <c r="M417" i="16"/>
  <c r="M409" i="16"/>
  <c r="M401" i="16"/>
  <c r="M17" i="16"/>
  <c r="M625" i="16"/>
  <c r="M673" i="16"/>
  <c r="A33" i="16"/>
  <c r="M33" i="16" s="1"/>
  <c r="A393" i="16"/>
  <c r="M393" i="16" s="1"/>
  <c r="A385" i="16"/>
  <c r="M385" i="16" s="1"/>
  <c r="A377" i="16"/>
  <c r="M377" i="16" s="1"/>
  <c r="A369" i="16"/>
  <c r="M369" i="16" s="1"/>
  <c r="A361" i="16"/>
  <c r="M361" i="16" s="1"/>
  <c r="A353" i="16"/>
  <c r="M353" i="16" s="1"/>
  <c r="A577" i="16"/>
  <c r="M577" i="16" s="1"/>
  <c r="A569" i="16"/>
  <c r="M569" i="16" s="1"/>
  <c r="A553" i="16"/>
  <c r="M553" i="16" s="1"/>
  <c r="A329" i="16"/>
  <c r="M329" i="16" s="1"/>
  <c r="A321" i="16"/>
  <c r="M321" i="16" s="1"/>
  <c r="A313" i="16"/>
  <c r="M313" i="16" s="1"/>
  <c r="A305" i="16"/>
  <c r="M305" i="16" s="1"/>
  <c r="A297" i="16"/>
  <c r="M297" i="16" s="1"/>
  <c r="A289" i="16"/>
  <c r="M289" i="16" s="1"/>
  <c r="A281" i="16"/>
  <c r="M281" i="16" s="1"/>
  <c r="A273" i="16"/>
  <c r="M273" i="16" s="1"/>
  <c r="A793" i="16"/>
  <c r="M793" i="16" s="1"/>
  <c r="A209" i="16"/>
  <c r="M209" i="16" s="1"/>
  <c r="A721" i="16"/>
  <c r="M721" i="16" s="1"/>
  <c r="A105" i="16"/>
  <c r="M105" i="16" s="1"/>
  <c r="A97" i="16"/>
  <c r="M97" i="16" s="1"/>
  <c r="A697" i="16"/>
  <c r="M697" i="16" s="1"/>
  <c r="A665" i="16"/>
  <c r="M665" i="16" s="1"/>
  <c r="A521" i="16"/>
  <c r="M521" i="16" s="1"/>
  <c r="A153" i="16"/>
  <c r="M153" i="16" s="1"/>
  <c r="A489" i="16"/>
  <c r="M489" i="16" s="1"/>
  <c r="A481" i="16"/>
  <c r="M481" i="16" s="1"/>
  <c r="A137" i="16"/>
  <c r="M137" i="16" s="1"/>
  <c r="A193" i="16"/>
  <c r="M193" i="16" s="1"/>
  <c r="A513" i="16"/>
  <c r="M513" i="16" s="1"/>
  <c r="A769" i="16"/>
  <c r="M769" i="16" s="1"/>
  <c r="A121" i="16"/>
  <c r="M121" i="16" s="1"/>
  <c r="A113" i="16"/>
  <c r="M113" i="16" s="1"/>
  <c r="A617" i="16"/>
  <c r="M617" i="16" s="1"/>
  <c r="A713" i="16"/>
  <c r="M713" i="16" s="1"/>
  <c r="A257" i="16"/>
  <c r="M257" i="16" s="1"/>
  <c r="A729" i="16"/>
  <c r="M729" i="16" s="1"/>
  <c r="A537" i="16"/>
  <c r="M537" i="16" s="1"/>
  <c r="A657" i="16"/>
  <c r="M657" i="16" s="1"/>
  <c r="A145" i="16"/>
  <c r="M145" i="16" s="1"/>
  <c r="A817" i="16"/>
  <c r="M817" i="16" s="1"/>
  <c r="A249" i="16"/>
  <c r="M249" i="16" s="1"/>
  <c r="A265" i="16"/>
  <c r="M265" i="16" s="1"/>
  <c r="A217" i="16"/>
  <c r="M217" i="16" s="1"/>
  <c r="A9" i="16"/>
  <c r="M9" i="16" s="1"/>
  <c r="A633" i="16"/>
  <c r="M633" i="16" s="1"/>
  <c r="A89" i="16"/>
  <c r="M89" i="16" s="1"/>
  <c r="A65" i="16"/>
  <c r="M65" i="16" s="1"/>
  <c r="A689" i="16"/>
  <c r="M689" i="16" s="1"/>
  <c r="A681" i="16"/>
  <c r="M681" i="16" s="1"/>
  <c r="A49" i="16"/>
  <c r="M49" i="16" s="1"/>
  <c r="A593" i="16"/>
  <c r="M593" i="16" s="1"/>
  <c r="A529" i="16"/>
  <c r="M529" i="16" s="1"/>
  <c r="A25" i="16"/>
  <c r="M25" i="16" s="1"/>
  <c r="A561" i="16"/>
  <c r="M561" i="16" s="1"/>
  <c r="A73" i="16"/>
  <c r="M73" i="16" s="1"/>
  <c r="A649" i="16"/>
  <c r="M649" i="16" s="1"/>
  <c r="A585" i="16"/>
  <c r="M585" i="16" s="1"/>
  <c r="A345" i="16"/>
  <c r="M345" i="16" s="1"/>
  <c r="A801" i="16"/>
  <c r="M801" i="16" s="1"/>
  <c r="A185" i="16"/>
  <c r="M185" i="16" s="1"/>
  <c r="A57" i="16"/>
  <c r="M57" i="16" s="1"/>
  <c r="A745" i="16"/>
  <c r="M745" i="16" s="1"/>
  <c r="A161" i="16"/>
  <c r="M161" i="16" s="1"/>
  <c r="A473" i="16"/>
  <c r="M473" i="16" s="1"/>
  <c r="A465" i="16"/>
  <c r="M465" i="16" s="1"/>
  <c r="A457" i="16"/>
  <c r="M457" i="16" s="1"/>
  <c r="A449" i="16"/>
  <c r="M449" i="16" s="1"/>
  <c r="A337" i="16"/>
  <c r="M337" i="16" s="1"/>
  <c r="A241" i="16"/>
  <c r="M241" i="16" s="1"/>
  <c r="A233" i="16"/>
  <c r="M233" i="16" s="1"/>
  <c r="A753" i="16"/>
  <c r="M753" i="16" s="1"/>
  <c r="A737" i="16"/>
  <c r="M737" i="16" s="1"/>
  <c r="A81" i="16"/>
  <c r="M81" i="16" s="1"/>
  <c r="A609" i="16"/>
  <c r="M609" i="16" s="1"/>
  <c r="A545" i="16"/>
  <c r="M545" i="16" s="1"/>
  <c r="A705" i="16"/>
  <c r="M705" i="16" s="1"/>
  <c r="A601" i="16"/>
  <c r="M601" i="16" s="1"/>
  <c r="A177" i="16"/>
  <c r="M177" i="16" s="1"/>
  <c r="A169" i="16"/>
  <c r="M169" i="16" s="1"/>
  <c r="A129" i="16"/>
  <c r="M129" i="16" s="1"/>
  <c r="A641" i="16"/>
  <c r="M641" i="16" s="1"/>
  <c r="A441" i="16"/>
  <c r="M441" i="16" s="1"/>
  <c r="A433" i="16"/>
  <c r="M433" i="16" s="1"/>
  <c r="A777" i="16"/>
  <c r="M777" i="16" s="1"/>
  <c r="A809" i="16"/>
  <c r="M809" i="16" s="1"/>
  <c r="A225" i="16"/>
  <c r="M225" i="16" s="1"/>
  <c r="A785" i="16"/>
  <c r="M785" i="16" s="1"/>
  <c r="A761" i="16"/>
  <c r="M761" i="16" s="1"/>
  <c r="A201" i="16"/>
  <c r="M201" i="16" s="1"/>
  <c r="A41" i="16"/>
  <c r="M41" i="16" s="1"/>
  <c r="A505" i="16"/>
  <c r="M505" i="16" s="1"/>
  <c r="A497" i="16"/>
  <c r="M497" i="16" s="1"/>
  <c r="A387" i="16"/>
  <c r="M387" i="16" s="1"/>
  <c r="A379" i="16"/>
  <c r="M379" i="16" s="1"/>
  <c r="A371" i="16"/>
  <c r="M371" i="16" s="1"/>
  <c r="A355" i="16"/>
  <c r="M355" i="16" s="1"/>
  <c r="A579" i="16"/>
  <c r="M579" i="16" s="1"/>
  <c r="A803" i="16"/>
  <c r="M803" i="16" s="1"/>
  <c r="A331" i="16"/>
  <c r="M331" i="16" s="1"/>
  <c r="A323" i="16"/>
  <c r="M323" i="16" s="1"/>
  <c r="A315" i="16"/>
  <c r="M315" i="16" s="1"/>
  <c r="A307" i="16"/>
  <c r="M307" i="16" s="1"/>
  <c r="A291" i="16"/>
  <c r="M291" i="16" s="1"/>
  <c r="A283" i="16"/>
  <c r="M283" i="16" s="1"/>
  <c r="A275" i="16"/>
  <c r="M275" i="16" s="1"/>
  <c r="A219" i="16"/>
  <c r="M219" i="16" s="1"/>
  <c r="A771" i="16"/>
  <c r="M771" i="16" s="1"/>
  <c r="A211" i="16"/>
  <c r="M211" i="16" s="1"/>
  <c r="A723" i="16"/>
  <c r="M723" i="16" s="1"/>
  <c r="A107" i="16"/>
  <c r="M107" i="16" s="1"/>
  <c r="A595" i="16"/>
  <c r="M595" i="16" s="1"/>
  <c r="A163" i="16"/>
  <c r="M163" i="16" s="1"/>
  <c r="A523" i="16"/>
  <c r="M523" i="16" s="1"/>
  <c r="A155" i="16"/>
  <c r="M155" i="16" s="1"/>
  <c r="A483" i="16"/>
  <c r="M483" i="16" s="1"/>
  <c r="A347" i="16"/>
  <c r="M347" i="16" s="1"/>
  <c r="A563" i="16"/>
  <c r="M563" i="16" s="1"/>
  <c r="A731" i="16"/>
  <c r="M731" i="16" s="1"/>
  <c r="A195" i="16"/>
  <c r="M195" i="16" s="1"/>
  <c r="A619" i="16"/>
  <c r="M619" i="16" s="1"/>
  <c r="A187" i="16"/>
  <c r="M187" i="16" s="1"/>
  <c r="A659" i="16"/>
  <c r="M659" i="16" s="1"/>
  <c r="A651" i="16"/>
  <c r="M651" i="16" s="1"/>
  <c r="A515" i="16"/>
  <c r="M515" i="16" s="1"/>
  <c r="A643" i="16"/>
  <c r="M643" i="16" s="1"/>
  <c r="A147" i="16"/>
  <c r="M147" i="16" s="1"/>
  <c r="A123" i="16"/>
  <c r="M123" i="16" s="1"/>
  <c r="A115" i="16"/>
  <c r="M115" i="16" s="1"/>
  <c r="A715" i="16"/>
  <c r="M715" i="16" s="1"/>
  <c r="A547" i="16"/>
  <c r="M547" i="16" s="1"/>
  <c r="A59" i="16"/>
  <c r="M59" i="16" s="1"/>
  <c r="A819" i="16"/>
  <c r="M819" i="16" s="1"/>
  <c r="A811" i="16"/>
  <c r="M811" i="16" s="1"/>
  <c r="A259" i="16"/>
  <c r="M259" i="16" s="1"/>
  <c r="A251" i="16"/>
  <c r="M251" i="16" s="1"/>
  <c r="A243" i="16"/>
  <c r="M243" i="16" s="1"/>
  <c r="A91" i="16"/>
  <c r="M91" i="16" s="1"/>
  <c r="A75" i="16"/>
  <c r="M75" i="16" s="1"/>
  <c r="A691" i="16"/>
  <c r="M691" i="16" s="1"/>
  <c r="A683" i="16"/>
  <c r="M683" i="16" s="1"/>
  <c r="A51" i="16"/>
  <c r="M51" i="16" s="1"/>
  <c r="A531" i="16"/>
  <c r="M531" i="16" s="1"/>
  <c r="A787" i="16"/>
  <c r="M787" i="16" s="1"/>
  <c r="A203" i="16"/>
  <c r="M203" i="16" s="1"/>
  <c r="A707" i="16"/>
  <c r="M707" i="16" s="1"/>
  <c r="A699" i="16"/>
  <c r="M699" i="16" s="1"/>
  <c r="A539" i="16"/>
  <c r="M539" i="16" s="1"/>
  <c r="A667" i="16"/>
  <c r="M667" i="16" s="1"/>
  <c r="A475" i="16"/>
  <c r="M475" i="16" s="1"/>
  <c r="A467" i="16"/>
  <c r="M467" i="16" s="1"/>
  <c r="A459" i="16"/>
  <c r="M459" i="16" s="1"/>
  <c r="A451" i="16"/>
  <c r="M451" i="16" s="1"/>
  <c r="A571" i="16"/>
  <c r="M571" i="16" s="1"/>
  <c r="A339" i="16"/>
  <c r="M339" i="16" s="1"/>
  <c r="A235" i="16"/>
  <c r="M235" i="16" s="1"/>
  <c r="A227" i="16"/>
  <c r="M227" i="16" s="1"/>
  <c r="A3" i="16"/>
  <c r="M3" i="16" s="1"/>
  <c r="A755" i="16"/>
  <c r="M755" i="16" s="1"/>
  <c r="A739" i="16"/>
  <c r="M739" i="16" s="1"/>
  <c r="A83" i="16"/>
  <c r="M83" i="16" s="1"/>
  <c r="A675" i="16"/>
  <c r="M675" i="16" s="1"/>
  <c r="A179" i="16"/>
  <c r="M179" i="16" s="1"/>
  <c r="A443" i="16"/>
  <c r="M443" i="16" s="1"/>
  <c r="A435" i="16"/>
  <c r="M435" i="16" s="1"/>
  <c r="A555" i="16"/>
  <c r="M555" i="16" s="1"/>
  <c r="A267" i="16"/>
  <c r="M267" i="16" s="1"/>
  <c r="A795" i="16"/>
  <c r="M795" i="16" s="1"/>
  <c r="A763" i="16"/>
  <c r="M763" i="16" s="1"/>
  <c r="A779" i="16"/>
  <c r="M779" i="16" s="1"/>
  <c r="A507" i="16"/>
  <c r="M507" i="16" s="1"/>
  <c r="A499" i="16"/>
  <c r="M499" i="16" s="1"/>
  <c r="A159" i="16"/>
  <c r="M159" i="16" s="1"/>
  <c r="A476" i="16"/>
  <c r="M476" i="16" s="1"/>
  <c r="A468" i="16"/>
  <c r="M468" i="16" s="1"/>
  <c r="A460" i="16"/>
  <c r="M460" i="16" s="1"/>
  <c r="A452" i="16"/>
  <c r="M452" i="16" s="1"/>
  <c r="A820" i="16"/>
  <c r="M820" i="16" s="1"/>
  <c r="A572" i="16"/>
  <c r="M572" i="16" s="1"/>
  <c r="A236" i="16"/>
  <c r="M236" i="16" s="1"/>
  <c r="A228" i="16"/>
  <c r="M228" i="16" s="1"/>
  <c r="A4" i="16"/>
  <c r="M4" i="16" s="1"/>
  <c r="A204" i="16"/>
  <c r="M204" i="16" s="1"/>
  <c r="A756" i="16"/>
  <c r="M756" i="16" s="1"/>
  <c r="A740" i="16"/>
  <c r="M740" i="16" s="1"/>
  <c r="A196" i="16"/>
  <c r="M196" i="16" s="1"/>
  <c r="A548" i="16"/>
  <c r="M548" i="16" s="1"/>
  <c r="A652" i="16"/>
  <c r="M652" i="16" s="1"/>
  <c r="A444" i="16"/>
  <c r="M444" i="16" s="1"/>
  <c r="A436" i="16"/>
  <c r="M436" i="16" s="1"/>
  <c r="A556" i="16"/>
  <c r="M556" i="16" s="1"/>
  <c r="A268" i="16"/>
  <c r="M268" i="16" s="1"/>
  <c r="A796" i="16"/>
  <c r="M796" i="16" s="1"/>
  <c r="A764" i="16"/>
  <c r="M764" i="16" s="1"/>
  <c r="A748" i="16"/>
  <c r="M748" i="16" s="1"/>
  <c r="A188" i="16"/>
  <c r="M188" i="16" s="1"/>
  <c r="A644" i="16"/>
  <c r="M644" i="16" s="1"/>
  <c r="A508" i="16"/>
  <c r="M508" i="16" s="1"/>
  <c r="A500" i="16"/>
  <c r="M500" i="16" s="1"/>
  <c r="A388" i="16"/>
  <c r="M388" i="16" s="1"/>
  <c r="A380" i="16"/>
  <c r="M380" i="16" s="1"/>
  <c r="A372" i="16"/>
  <c r="M372" i="16" s="1"/>
  <c r="A364" i="16"/>
  <c r="M364" i="16" s="1"/>
  <c r="A356" i="16"/>
  <c r="M356" i="16" s="1"/>
  <c r="A348" i="16"/>
  <c r="M348" i="16" s="1"/>
  <c r="A564" i="16"/>
  <c r="M564" i="16" s="1"/>
  <c r="A804" i="16"/>
  <c r="M804" i="16" s="1"/>
  <c r="A332" i="16"/>
  <c r="M332" i="16" s="1"/>
  <c r="A324" i="16"/>
  <c r="M324" i="16" s="1"/>
  <c r="A316" i="16"/>
  <c r="M316" i="16" s="1"/>
  <c r="A308" i="16"/>
  <c r="M308" i="16" s="1"/>
  <c r="A300" i="16"/>
  <c r="M300" i="16" s="1"/>
  <c r="A292" i="16"/>
  <c r="M292" i="16" s="1"/>
  <c r="A284" i="16"/>
  <c r="M284" i="16" s="1"/>
  <c r="A276" i="16"/>
  <c r="M276" i="16" s="1"/>
  <c r="A220" i="16"/>
  <c r="M220" i="16" s="1"/>
  <c r="A772" i="16"/>
  <c r="M772" i="16" s="1"/>
  <c r="A212" i="16"/>
  <c r="M212" i="16" s="1"/>
  <c r="A724" i="16"/>
  <c r="M724" i="16" s="1"/>
  <c r="A716" i="16"/>
  <c r="M716" i="16" s="1"/>
  <c r="A108" i="16"/>
  <c r="M108" i="16" s="1"/>
  <c r="A100" i="16"/>
  <c r="M100" i="16" s="1"/>
  <c r="A708" i="16"/>
  <c r="M708" i="16" s="1"/>
  <c r="A52" i="16"/>
  <c r="M52" i="16" s="1"/>
  <c r="A44" i="16"/>
  <c r="M44" i="16" s="1"/>
  <c r="A172" i="16"/>
  <c r="M172" i="16" s="1"/>
  <c r="A164" i="16"/>
  <c r="M164" i="16" s="1"/>
  <c r="A36" i="16"/>
  <c r="M36" i="16" s="1"/>
  <c r="A492" i="16"/>
  <c r="M492" i="16" s="1"/>
  <c r="A484" i="16"/>
  <c r="M484" i="16" s="1"/>
  <c r="A260" i="16"/>
  <c r="M260" i="16" s="1"/>
  <c r="A788" i="16"/>
  <c r="M788" i="16" s="1"/>
  <c r="A732" i="16"/>
  <c r="M732" i="16" s="1"/>
  <c r="A620" i="16"/>
  <c r="M620" i="16" s="1"/>
  <c r="A604" i="16"/>
  <c r="M604" i="16" s="1"/>
  <c r="A516" i="16"/>
  <c r="M516" i="16" s="1"/>
  <c r="A148" i="16"/>
  <c r="M148" i="16" s="1"/>
  <c r="A132" i="16"/>
  <c r="M132" i="16" s="1"/>
  <c r="A340" i="16"/>
  <c r="M340" i="16" s="1"/>
  <c r="A12" i="16"/>
  <c r="M12" i="16" s="1"/>
  <c r="A124" i="16"/>
  <c r="M124" i="16" s="1"/>
  <c r="A628" i="16"/>
  <c r="M628" i="16" s="1"/>
  <c r="A92" i="16"/>
  <c r="M92" i="16" s="1"/>
  <c r="A60" i="16"/>
  <c r="M60" i="16" s="1"/>
  <c r="A596" i="16"/>
  <c r="M596" i="16" s="1"/>
  <c r="A588" i="16"/>
  <c r="M588" i="16" s="1"/>
  <c r="A524" i="16"/>
  <c r="M524" i="16" s="1"/>
  <c r="A180" i="16"/>
  <c r="M180" i="16" s="1"/>
  <c r="A812" i="16"/>
  <c r="M812" i="16" s="1"/>
  <c r="A252" i="16"/>
  <c r="M252" i="16" s="1"/>
  <c r="A244" i="16"/>
  <c r="M244" i="16" s="1"/>
  <c r="A780" i="16"/>
  <c r="M780" i="16" s="1"/>
  <c r="A116" i="16"/>
  <c r="M116" i="16" s="1"/>
  <c r="A612" i="16"/>
  <c r="M612" i="16" s="1"/>
  <c r="A76" i="16"/>
  <c r="M76" i="16" s="1"/>
  <c r="A692" i="16"/>
  <c r="M692" i="16" s="1"/>
  <c r="A684" i="16"/>
  <c r="M684" i="16" s="1"/>
  <c r="A532" i="16"/>
  <c r="M532" i="16" s="1"/>
  <c r="A660" i="16"/>
  <c r="M660" i="16" s="1"/>
  <c r="A140" i="16"/>
  <c r="M140" i="16" s="1"/>
  <c r="A636" i="16"/>
  <c r="M636" i="16" s="1"/>
  <c r="A84" i="16"/>
  <c r="M84" i="16" s="1"/>
  <c r="A700" i="16"/>
  <c r="M700" i="16" s="1"/>
  <c r="A540" i="16"/>
  <c r="M540" i="16" s="1"/>
  <c r="A668" i="16"/>
  <c r="M668" i="16" s="1"/>
  <c r="A389" i="16"/>
  <c r="M389" i="16" s="1"/>
  <c r="A381" i="16"/>
  <c r="M381" i="16" s="1"/>
  <c r="A365" i="16"/>
  <c r="M365" i="16" s="1"/>
  <c r="A357" i="16"/>
  <c r="M357" i="16" s="1"/>
  <c r="A349" i="16"/>
  <c r="M349" i="16" s="1"/>
  <c r="A565" i="16"/>
  <c r="M565" i="16" s="1"/>
  <c r="A333" i="16"/>
  <c r="M333" i="16" s="1"/>
  <c r="A325" i="16"/>
  <c r="M325" i="16" s="1"/>
  <c r="A317" i="16"/>
  <c r="M317" i="16" s="1"/>
  <c r="A309" i="16"/>
  <c r="M309" i="16" s="1"/>
  <c r="A301" i="16"/>
  <c r="M301" i="16" s="1"/>
  <c r="A293" i="16"/>
  <c r="M293" i="16" s="1"/>
  <c r="A285" i="16"/>
  <c r="M285" i="16" s="1"/>
  <c r="A277" i="16"/>
  <c r="M277" i="16" s="1"/>
  <c r="A221" i="16"/>
  <c r="M221" i="16" s="1"/>
  <c r="A773" i="16"/>
  <c r="M773" i="16" s="1"/>
  <c r="A213" i="16"/>
  <c r="M213" i="16" s="1"/>
  <c r="A197" i="16"/>
  <c r="M197" i="16" s="1"/>
  <c r="A621" i="16"/>
  <c r="M621" i="16" s="1"/>
  <c r="A717" i="16"/>
  <c r="M717" i="16" s="1"/>
  <c r="A109" i="16"/>
  <c r="M109" i="16" s="1"/>
  <c r="A101" i="16"/>
  <c r="M101" i="16" s="1"/>
  <c r="A693" i="16"/>
  <c r="M693" i="16" s="1"/>
  <c r="A53" i="16"/>
  <c r="M53" i="16" s="1"/>
  <c r="A669" i="16"/>
  <c r="M669" i="16" s="1"/>
  <c r="A173" i="16"/>
  <c r="M173" i="16" s="1"/>
  <c r="A165" i="16"/>
  <c r="M165" i="16" s="1"/>
  <c r="A493" i="16"/>
  <c r="M493" i="16" s="1"/>
  <c r="A485" i="16"/>
  <c r="M485" i="16" s="1"/>
  <c r="A133" i="16"/>
  <c r="M133" i="16" s="1"/>
  <c r="A789" i="16"/>
  <c r="M789" i="16" s="1"/>
  <c r="A757" i="16"/>
  <c r="M757" i="16" s="1"/>
  <c r="A629" i="16"/>
  <c r="M629" i="16" s="1"/>
  <c r="A117" i="16"/>
  <c r="M117" i="16" s="1"/>
  <c r="A701" i="16"/>
  <c r="M701" i="16" s="1"/>
  <c r="A597" i="16"/>
  <c r="M597" i="16" s="1"/>
  <c r="A589" i="16"/>
  <c r="M589" i="16" s="1"/>
  <c r="A525" i="16"/>
  <c r="M525" i="16" s="1"/>
  <c r="A29" i="16"/>
  <c r="M29" i="16" s="1"/>
  <c r="A517" i="16"/>
  <c r="M517" i="16" s="1"/>
  <c r="A149" i="16"/>
  <c r="M149" i="16" s="1"/>
  <c r="A509" i="16"/>
  <c r="M509" i="16" s="1"/>
  <c r="A637" i="16"/>
  <c r="M637" i="16" s="1"/>
  <c r="A573" i="16"/>
  <c r="M573" i="16" s="1"/>
  <c r="A341" i="16"/>
  <c r="M341" i="16" s="1"/>
  <c r="A205" i="16"/>
  <c r="M205" i="16" s="1"/>
  <c r="A125" i="16"/>
  <c r="M125" i="16" s="1"/>
  <c r="A93" i="16"/>
  <c r="M93" i="16" s="1"/>
  <c r="A605" i="16"/>
  <c r="M605" i="16" s="1"/>
  <c r="A45" i="16"/>
  <c r="M45" i="16" s="1"/>
  <c r="A533" i="16"/>
  <c r="M533" i="16" s="1"/>
  <c r="A181" i="16"/>
  <c r="M181" i="16" s="1"/>
  <c r="A662" i="16"/>
  <c r="M662" i="16" s="1"/>
  <c r="A813" i="16"/>
  <c r="M813" i="16" s="1"/>
  <c r="A253" i="16"/>
  <c r="M253" i="16" s="1"/>
  <c r="A245" i="16"/>
  <c r="M245" i="16" s="1"/>
  <c r="A781" i="16"/>
  <c r="M781" i="16" s="1"/>
  <c r="A85" i="16"/>
  <c r="M85" i="16" s="1"/>
  <c r="A69" i="16"/>
  <c r="M69" i="16" s="1"/>
  <c r="A685" i="16"/>
  <c r="M685" i="16" s="1"/>
  <c r="A661" i="16"/>
  <c r="M661" i="16" s="1"/>
  <c r="A141" i="16"/>
  <c r="M141" i="16" s="1"/>
  <c r="A581" i="16"/>
  <c r="M581" i="16" s="1"/>
  <c r="A805" i="16"/>
  <c r="M805" i="16" s="1"/>
  <c r="A725" i="16"/>
  <c r="M725" i="16" s="1"/>
  <c r="A189" i="16"/>
  <c r="M189" i="16" s="1"/>
  <c r="A541" i="16"/>
  <c r="M541" i="16" s="1"/>
  <c r="A645" i="16"/>
  <c r="M645" i="16" s="1"/>
  <c r="A477" i="16"/>
  <c r="M477" i="16" s="1"/>
  <c r="A469" i="16"/>
  <c r="M469" i="16" s="1"/>
  <c r="A461" i="16"/>
  <c r="M461" i="16" s="1"/>
  <c r="A453" i="16"/>
  <c r="M453" i="16" s="1"/>
  <c r="A445" i="16"/>
  <c r="M445" i="16" s="1"/>
  <c r="A261" i="16"/>
  <c r="M261" i="16" s="1"/>
  <c r="A549" i="16"/>
  <c r="M549" i="16" s="1"/>
  <c r="A237" i="16"/>
  <c r="M237" i="16" s="1"/>
  <c r="A229" i="16"/>
  <c r="M229" i="16" s="1"/>
  <c r="A797" i="16"/>
  <c r="M797" i="16" s="1"/>
  <c r="A5" i="16"/>
  <c r="M5" i="16" s="1"/>
  <c r="A765" i="16"/>
  <c r="M765" i="16" s="1"/>
  <c r="A741" i="16"/>
  <c r="M741" i="16" s="1"/>
  <c r="A61" i="16"/>
  <c r="M61" i="16" s="1"/>
  <c r="A653" i="16"/>
  <c r="M653" i="16" s="1"/>
  <c r="A635" i="16"/>
  <c r="M635" i="16" s="1"/>
  <c r="A471" i="16"/>
  <c r="M471" i="16" s="1"/>
  <c r="A447" i="16"/>
  <c r="M447" i="16" s="1"/>
  <c r="A463" i="16"/>
  <c r="M463" i="16" s="1"/>
  <c r="A455" i="16"/>
  <c r="M455" i="16" s="1"/>
  <c r="A439" i="16"/>
  <c r="M439" i="16" s="1"/>
  <c r="A431" i="16"/>
  <c r="M431" i="16" s="1"/>
  <c r="A335" i="16"/>
  <c r="M335" i="16" s="1"/>
  <c r="A223" i="16"/>
  <c r="M223" i="16" s="1"/>
  <c r="A263" i="16"/>
  <c r="M263" i="16" s="1"/>
  <c r="A759" i="16"/>
  <c r="M759" i="16" s="1"/>
  <c r="A127" i="16"/>
  <c r="M127" i="16" s="1"/>
  <c r="A735" i="16"/>
  <c r="M735" i="16" s="1"/>
  <c r="A679" i="16"/>
  <c r="M679" i="16" s="1"/>
  <c r="A543" i="16"/>
  <c r="M543" i="16" s="1"/>
  <c r="A23" i="16"/>
  <c r="M23" i="16" s="1"/>
  <c r="A503" i="16"/>
  <c r="M503" i="16" s="1"/>
  <c r="A391" i="16"/>
  <c r="M391" i="16" s="1"/>
  <c r="A383" i="16"/>
  <c r="M383" i="16" s="1"/>
  <c r="A375" i="16"/>
  <c r="M375" i="16" s="1"/>
  <c r="A367" i="16"/>
  <c r="M367" i="16" s="1"/>
  <c r="A359" i="16"/>
  <c r="M359" i="16" s="1"/>
  <c r="A351" i="16"/>
  <c r="M351" i="16" s="1"/>
  <c r="A575" i="16"/>
  <c r="M575" i="16" s="1"/>
  <c r="A567" i="16"/>
  <c r="M567" i="16" s="1"/>
  <c r="A327" i="16"/>
  <c r="M327" i="16" s="1"/>
  <c r="A319" i="16"/>
  <c r="M319" i="16" s="1"/>
  <c r="A311" i="16"/>
  <c r="M311" i="16" s="1"/>
  <c r="A303" i="16"/>
  <c r="M303" i="16" s="1"/>
  <c r="A295" i="16"/>
  <c r="M295" i="16" s="1"/>
  <c r="A287" i="16"/>
  <c r="M287" i="16" s="1"/>
  <c r="A279" i="16"/>
  <c r="M279" i="16" s="1"/>
  <c r="A271" i="16"/>
  <c r="M271" i="16" s="1"/>
  <c r="A719" i="16"/>
  <c r="M719" i="16" s="1"/>
  <c r="A103" i="16"/>
  <c r="M103" i="16" s="1"/>
  <c r="A95" i="16"/>
  <c r="M95" i="16" s="1"/>
  <c r="A703" i="16"/>
  <c r="M703" i="16" s="1"/>
  <c r="A695" i="16"/>
  <c r="M695" i="16" s="1"/>
  <c r="A663" i="16"/>
  <c r="M663" i="16" s="1"/>
  <c r="A175" i="16"/>
  <c r="M175" i="16" s="1"/>
  <c r="A151" i="16"/>
  <c r="M151" i="16" s="1"/>
  <c r="A495" i="16"/>
  <c r="M495" i="16" s="1"/>
  <c r="A487" i="16"/>
  <c r="M487" i="16" s="1"/>
  <c r="A135" i="16"/>
  <c r="M135" i="16" s="1"/>
  <c r="A559" i="16"/>
  <c r="M559" i="16" s="1"/>
  <c r="A551" i="16"/>
  <c r="M551" i="16" s="1"/>
  <c r="A255" i="16"/>
  <c r="M255" i="16" s="1"/>
  <c r="A791" i="16"/>
  <c r="M791" i="16" s="1"/>
  <c r="A215" i="16"/>
  <c r="M215" i="16" s="1"/>
  <c r="A743" i="16"/>
  <c r="M743" i="16" s="1"/>
  <c r="A527" i="16"/>
  <c r="M527" i="16" s="1"/>
  <c r="A655" i="16"/>
  <c r="M655" i="16" s="1"/>
  <c r="A31" i="16"/>
  <c r="M31" i="16" s="1"/>
  <c r="A143" i="16"/>
  <c r="M143" i="16" s="1"/>
  <c r="A343" i="16"/>
  <c r="M343" i="16" s="1"/>
  <c r="A207" i="16"/>
  <c r="M207" i="16" s="1"/>
  <c r="A623" i="16"/>
  <c r="M623" i="16" s="1"/>
  <c r="A727" i="16"/>
  <c r="M727" i="16" s="1"/>
  <c r="A615" i="16"/>
  <c r="M615" i="16" s="1"/>
  <c r="A71" i="16"/>
  <c r="M71" i="16" s="1"/>
  <c r="A535" i="16"/>
  <c r="M535" i="16" s="1"/>
  <c r="A183" i="16"/>
  <c r="M183" i="16" s="1"/>
  <c r="A647" i="16"/>
  <c r="M647" i="16" s="1"/>
  <c r="A639" i="16"/>
  <c r="M639" i="16" s="1"/>
  <c r="A775" i="16"/>
  <c r="M775" i="16" s="1"/>
  <c r="A815" i="16"/>
  <c r="M815" i="16" s="1"/>
  <c r="A247" i="16"/>
  <c r="M247" i="16" s="1"/>
  <c r="A15" i="16"/>
  <c r="M15" i="16" s="1"/>
  <c r="A783" i="16"/>
  <c r="M783" i="16" s="1"/>
  <c r="A87" i="16"/>
  <c r="M87" i="16" s="1"/>
  <c r="A687" i="16"/>
  <c r="M687" i="16" s="1"/>
  <c r="A511" i="16"/>
  <c r="M511" i="16" s="1"/>
  <c r="A583" i="16"/>
  <c r="M583" i="16" s="1"/>
  <c r="A807" i="16"/>
  <c r="M807" i="16" s="1"/>
  <c r="A799" i="16"/>
  <c r="M799" i="16" s="1"/>
  <c r="A631" i="16"/>
  <c r="M631" i="16" s="1"/>
  <c r="A111" i="16"/>
  <c r="M111" i="16" s="1"/>
  <c r="A191" i="16"/>
  <c r="M191" i="16" s="1"/>
  <c r="A55" i="16"/>
  <c r="M55" i="16" s="1"/>
  <c r="A47" i="16"/>
  <c r="M47" i="16" s="1"/>
  <c r="A591" i="16"/>
  <c r="M591" i="16" s="1"/>
  <c r="A239" i="16"/>
  <c r="M239" i="16" s="1"/>
  <c r="A231" i="16"/>
  <c r="M231" i="16" s="1"/>
  <c r="A7" i="16"/>
  <c r="M7" i="16" s="1"/>
  <c r="A767" i="16"/>
  <c r="M767" i="16" s="1"/>
  <c r="A751" i="16"/>
  <c r="M751" i="16" s="1"/>
  <c r="A199" i="16"/>
  <c r="M199" i="16" s="1"/>
  <c r="A79" i="16"/>
  <c r="M79" i="16" s="1"/>
  <c r="A711" i="16"/>
  <c r="M711" i="16" s="1"/>
  <c r="A607" i="16"/>
  <c r="M607" i="16" s="1"/>
  <c r="A63" i="16"/>
  <c r="M63" i="16" s="1"/>
  <c r="A599" i="16"/>
  <c r="M599" i="16" s="1"/>
  <c r="A167" i="16"/>
  <c r="M167" i="16" s="1"/>
  <c r="A394" i="16"/>
  <c r="M394" i="16" s="1"/>
  <c r="A386" i="16"/>
  <c r="M386" i="16" s="1"/>
  <c r="A378" i="16"/>
  <c r="M378" i="16" s="1"/>
  <c r="A370" i="16"/>
  <c r="M370" i="16" s="1"/>
  <c r="A362" i="16"/>
  <c r="M362" i="16" s="1"/>
  <c r="A354" i="16"/>
  <c r="M354" i="16" s="1"/>
  <c r="A578" i="16"/>
  <c r="M578" i="16" s="1"/>
  <c r="A554" i="16"/>
  <c r="M554" i="16" s="1"/>
  <c r="A330" i="16"/>
  <c r="M330" i="16" s="1"/>
  <c r="A322" i="16"/>
  <c r="M322" i="16" s="1"/>
  <c r="A314" i="16"/>
  <c r="M314" i="16" s="1"/>
  <c r="A306" i="16"/>
  <c r="M306" i="16" s="1"/>
  <c r="A298" i="16"/>
  <c r="M298" i="16" s="1"/>
  <c r="A290" i="16"/>
  <c r="M290" i="16" s="1"/>
  <c r="A282" i="16"/>
  <c r="M282" i="16" s="1"/>
  <c r="A274" i="16"/>
  <c r="M274" i="16" s="1"/>
  <c r="A794" i="16"/>
  <c r="M794" i="16" s="1"/>
  <c r="A210" i="16"/>
  <c r="M210" i="16" s="1"/>
  <c r="A202" i="16"/>
  <c r="M202" i="16" s="1"/>
  <c r="A722" i="16"/>
  <c r="M722" i="16" s="1"/>
  <c r="A106" i="16"/>
  <c r="M106" i="16" s="1"/>
  <c r="A98" i="16"/>
  <c r="M98" i="16" s="1"/>
  <c r="A594" i="16"/>
  <c r="M594" i="16" s="1"/>
  <c r="A42" i="16"/>
  <c r="M42" i="16" s="1"/>
  <c r="A522" i="16"/>
  <c r="M522" i="16" s="1"/>
  <c r="A154" i="16"/>
  <c r="M154" i="16" s="1"/>
  <c r="A490" i="16"/>
  <c r="M490" i="16" s="1"/>
  <c r="A482" i="16"/>
  <c r="M482" i="16" s="1"/>
  <c r="A138" i="16"/>
  <c r="M138" i="16" s="1"/>
  <c r="A346" i="16"/>
  <c r="M346" i="16" s="1"/>
  <c r="A562" i="16"/>
  <c r="M562" i="16" s="1"/>
  <c r="A130" i="16"/>
  <c r="M130" i="16" s="1"/>
  <c r="A746" i="16"/>
  <c r="M746" i="16" s="1"/>
  <c r="A730" i="16"/>
  <c r="M730" i="16" s="1"/>
  <c r="A538" i="16"/>
  <c r="M538" i="16" s="1"/>
  <c r="A658" i="16"/>
  <c r="M658" i="16" s="1"/>
  <c r="A650" i="16"/>
  <c r="M650" i="16" s="1"/>
  <c r="A34" i="16"/>
  <c r="M34" i="16" s="1"/>
  <c r="A514" i="16"/>
  <c r="M514" i="16" s="1"/>
  <c r="A146" i="16"/>
  <c r="M146" i="16" s="1"/>
  <c r="A778" i="16"/>
  <c r="M778" i="16" s="1"/>
  <c r="A266" i="16"/>
  <c r="M266" i="16" s="1"/>
  <c r="A218" i="16"/>
  <c r="M218" i="16" s="1"/>
  <c r="A10" i="16"/>
  <c r="M10" i="16" s="1"/>
  <c r="A770" i="16"/>
  <c r="M770" i="16" s="1"/>
  <c r="A122" i="16"/>
  <c r="M122" i="16" s="1"/>
  <c r="A114" i="16"/>
  <c r="M114" i="16" s="1"/>
  <c r="A618" i="16"/>
  <c r="M618" i="16" s="1"/>
  <c r="A258" i="16"/>
  <c r="M258" i="16" s="1"/>
  <c r="A250" i="16"/>
  <c r="M250" i="16" s="1"/>
  <c r="A634" i="16"/>
  <c r="M634" i="16" s="1"/>
  <c r="A2" i="16"/>
  <c r="A90" i="16"/>
  <c r="M90" i="16" s="1"/>
  <c r="A610" i="16"/>
  <c r="M610" i="16" s="1"/>
  <c r="A66" i="16"/>
  <c r="M66" i="16" s="1"/>
  <c r="A690" i="16"/>
  <c r="M690" i="16" s="1"/>
  <c r="A682" i="16"/>
  <c r="M682" i="16" s="1"/>
  <c r="A50" i="16"/>
  <c r="M50" i="16" s="1"/>
  <c r="A530" i="16"/>
  <c r="M530" i="16" s="1"/>
  <c r="A26" i="16"/>
  <c r="M26" i="16" s="1"/>
  <c r="A18" i="16"/>
  <c r="M18" i="16" s="1"/>
  <c r="A818" i="16"/>
  <c r="M818" i="16" s="1"/>
  <c r="A194" i="16"/>
  <c r="M194" i="16" s="1"/>
  <c r="A186" i="16"/>
  <c r="M186" i="16" s="1"/>
  <c r="A666" i="16"/>
  <c r="M666" i="16" s="1"/>
  <c r="A162" i="16"/>
  <c r="M162" i="16" s="1"/>
  <c r="A474" i="16"/>
  <c r="M474" i="16" s="1"/>
  <c r="A466" i="16"/>
  <c r="M466" i="16" s="1"/>
  <c r="A458" i="16"/>
  <c r="M458" i="16" s="1"/>
  <c r="A450" i="16"/>
  <c r="M450" i="16" s="1"/>
  <c r="A570" i="16"/>
  <c r="M570" i="16" s="1"/>
  <c r="A338" i="16"/>
  <c r="M338" i="16" s="1"/>
  <c r="A802" i="16"/>
  <c r="M802" i="16" s="1"/>
  <c r="A242" i="16"/>
  <c r="M242" i="16" s="1"/>
  <c r="A234" i="16"/>
  <c r="M234" i="16" s="1"/>
  <c r="A754" i="16"/>
  <c r="M754" i="16" s="1"/>
  <c r="A738" i="16"/>
  <c r="M738" i="16" s="1"/>
  <c r="A82" i="16"/>
  <c r="M82" i="16" s="1"/>
  <c r="A74" i="16"/>
  <c r="M74" i="16" s="1"/>
  <c r="A706" i="16"/>
  <c r="M706" i="16" s="1"/>
  <c r="A698" i="16"/>
  <c r="M698" i="16" s="1"/>
  <c r="A178" i="16"/>
  <c r="M178" i="16" s="1"/>
  <c r="A170" i="16"/>
  <c r="M170" i="16" s="1"/>
  <c r="A586" i="16"/>
  <c r="M586" i="16" s="1"/>
  <c r="A642" i="16"/>
  <c r="M642" i="16" s="1"/>
  <c r="A442" i="16"/>
  <c r="M442" i="16" s="1"/>
  <c r="A434" i="16"/>
  <c r="M434" i="16" s="1"/>
  <c r="A810" i="16"/>
  <c r="M810" i="16" s="1"/>
  <c r="A226" i="16"/>
  <c r="M226" i="16" s="1"/>
  <c r="A786" i="16"/>
  <c r="M786" i="16" s="1"/>
  <c r="A762" i="16"/>
  <c r="M762" i="16" s="1"/>
  <c r="A714" i="16"/>
  <c r="M714" i="16" s="1"/>
  <c r="A674" i="16"/>
  <c r="M674" i="16" s="1"/>
  <c r="A506" i="16"/>
  <c r="M506" i="16" s="1"/>
  <c r="A498" i="16"/>
  <c r="M498" i="16" s="1"/>
  <c r="A390" i="16"/>
  <c r="M390" i="16" s="1"/>
  <c r="A382" i="16"/>
  <c r="M382" i="16" s="1"/>
  <c r="A262" i="16"/>
  <c r="M262" i="16" s="1"/>
  <c r="A366" i="16"/>
  <c r="M366" i="16" s="1"/>
  <c r="A358" i="16"/>
  <c r="M358" i="16" s="1"/>
  <c r="A350" i="16"/>
  <c r="M350" i="16" s="1"/>
  <c r="A574" i="16"/>
  <c r="M574" i="16" s="1"/>
  <c r="A566" i="16"/>
  <c r="M566" i="16" s="1"/>
  <c r="A326" i="16"/>
  <c r="M326" i="16" s="1"/>
  <c r="A318" i="16"/>
  <c r="M318" i="16" s="1"/>
  <c r="A310" i="16"/>
  <c r="M310" i="16" s="1"/>
  <c r="A302" i="16"/>
  <c r="M302" i="16" s="1"/>
  <c r="A294" i="16"/>
  <c r="M294" i="16" s="1"/>
  <c r="A286" i="16"/>
  <c r="M286" i="16" s="1"/>
  <c r="A278" i="16"/>
  <c r="M278" i="16" s="1"/>
  <c r="A270" i="16"/>
  <c r="M270" i="16" s="1"/>
  <c r="A622" i="16"/>
  <c r="M622" i="16" s="1"/>
  <c r="A718" i="16"/>
  <c r="M718" i="16" s="1"/>
  <c r="A102" i="16"/>
  <c r="M102" i="16" s="1"/>
  <c r="A94" i="16"/>
  <c r="M94" i="16" s="1"/>
  <c r="A710" i="16"/>
  <c r="M710" i="16" s="1"/>
  <c r="A702" i="16"/>
  <c r="M702" i="16" s="1"/>
  <c r="A54" i="16"/>
  <c r="M54" i="16" s="1"/>
  <c r="A174" i="16"/>
  <c r="M174" i="16" s="1"/>
  <c r="A166" i="16"/>
  <c r="M166" i="16" s="1"/>
  <c r="A150" i="16"/>
  <c r="M150" i="16" s="1"/>
  <c r="A494" i="16"/>
  <c r="M494" i="16" s="1"/>
  <c r="A486" i="16"/>
  <c r="M486" i="16" s="1"/>
  <c r="A134" i="16"/>
  <c r="M134" i="16" s="1"/>
  <c r="A790" i="16"/>
  <c r="M790" i="16" s="1"/>
  <c r="A758" i="16"/>
  <c r="M758" i="16" s="1"/>
  <c r="A630" i="16"/>
  <c r="M630" i="16" s="1"/>
  <c r="A118" i="16"/>
  <c r="M118" i="16" s="1"/>
  <c r="A46" i="16"/>
  <c r="M46" i="16" s="1"/>
  <c r="A526" i="16"/>
  <c r="M526" i="16" s="1"/>
  <c r="A30" i="16"/>
  <c r="M30" i="16" s="1"/>
  <c r="A518" i="16"/>
  <c r="M518" i="16" s="1"/>
  <c r="A510" i="16"/>
  <c r="M510" i="16" s="1"/>
  <c r="A558" i="16"/>
  <c r="M558" i="16" s="1"/>
  <c r="A342" i="16"/>
  <c r="M342" i="16" s="1"/>
  <c r="A334" i="16"/>
  <c r="M334" i="16" s="1"/>
  <c r="A206" i="16"/>
  <c r="M206" i="16" s="1"/>
  <c r="A726" i="16"/>
  <c r="M726" i="16" s="1"/>
  <c r="A534" i="16"/>
  <c r="M534" i="16" s="1"/>
  <c r="A182" i="16"/>
  <c r="M182" i="16" s="1"/>
  <c r="A22" i="16"/>
  <c r="M22" i="16" s="1"/>
  <c r="A814" i="16"/>
  <c r="M814" i="16" s="1"/>
  <c r="A254" i="16"/>
  <c r="M254" i="16" s="1"/>
  <c r="A246" i="16"/>
  <c r="M246" i="16" s="1"/>
  <c r="A14" i="16"/>
  <c r="M14" i="16" s="1"/>
  <c r="A782" i="16"/>
  <c r="M782" i="16" s="1"/>
  <c r="A742" i="16"/>
  <c r="M742" i="16" s="1"/>
  <c r="A86" i="16"/>
  <c r="M86" i="16" s="1"/>
  <c r="A70" i="16"/>
  <c r="M70" i="16" s="1"/>
  <c r="A686" i="16"/>
  <c r="M686" i="16" s="1"/>
  <c r="A38" i="16"/>
  <c r="M38" i="16" s="1"/>
  <c r="A142" i="16"/>
  <c r="M142" i="16" s="1"/>
  <c r="A638" i="16"/>
  <c r="M638" i="16" s="1"/>
  <c r="A582" i="16"/>
  <c r="M582" i="16" s="1"/>
  <c r="A806" i="16"/>
  <c r="M806" i="16" s="1"/>
  <c r="A774" i="16"/>
  <c r="M774" i="16" s="1"/>
  <c r="A214" i="16"/>
  <c r="M214" i="16" s="1"/>
  <c r="A190" i="16"/>
  <c r="M190" i="16" s="1"/>
  <c r="A542" i="16"/>
  <c r="M542" i="16" s="1"/>
  <c r="A590" i="16"/>
  <c r="M590" i="16" s="1"/>
  <c r="A646" i="16"/>
  <c r="M646" i="16" s="1"/>
  <c r="A470" i="16"/>
  <c r="M470" i="16" s="1"/>
  <c r="A454" i="16"/>
  <c r="M454" i="16" s="1"/>
  <c r="A550" i="16"/>
  <c r="M550" i="16" s="1"/>
  <c r="A238" i="16"/>
  <c r="M238" i="16" s="1"/>
  <c r="A230" i="16"/>
  <c r="M230" i="16" s="1"/>
  <c r="A798" i="16"/>
  <c r="M798" i="16" s="1"/>
  <c r="A6" i="16"/>
  <c r="M6" i="16" s="1"/>
  <c r="A766" i="16"/>
  <c r="M766" i="16" s="1"/>
  <c r="A750" i="16"/>
  <c r="M750" i="16" s="1"/>
  <c r="A614" i="16"/>
  <c r="M614" i="16" s="1"/>
  <c r="A606" i="16"/>
  <c r="M606" i="16" s="1"/>
  <c r="A62" i="16"/>
  <c r="M62" i="16" s="1"/>
  <c r="A654" i="16"/>
  <c r="M654" i="16" s="1"/>
  <c r="A462" i="16"/>
  <c r="M462" i="16" s="1"/>
  <c r="A446" i="16"/>
  <c r="M446" i="16" s="1"/>
  <c r="A438" i="16"/>
  <c r="M438" i="16" s="1"/>
  <c r="A126" i="16"/>
  <c r="M126" i="16" s="1"/>
  <c r="A198" i="16"/>
  <c r="M198" i="16" s="1"/>
  <c r="A110" i="16"/>
  <c r="M110" i="16" s="1"/>
  <c r="A78" i="16"/>
  <c r="M78" i="16" s="1"/>
  <c r="A694" i="16"/>
  <c r="M694" i="16" s="1"/>
  <c r="A678" i="16"/>
  <c r="M678" i="16" s="1"/>
  <c r="A502" i="16"/>
  <c r="M502" i="16" s="1"/>
  <c r="A376" i="16"/>
  <c r="M376" i="16" s="1"/>
  <c r="A328" i="16"/>
  <c r="M328" i="16" s="1"/>
  <c r="A720" i="16"/>
  <c r="M720" i="16" s="1"/>
  <c r="A104" i="16"/>
  <c r="M104" i="16" s="1"/>
  <c r="A96" i="16"/>
  <c r="M96" i="16" s="1"/>
  <c r="A696" i="16"/>
  <c r="M696" i="16" s="1"/>
  <c r="A664" i="16"/>
  <c r="M664" i="16" s="1"/>
  <c r="A176" i="16"/>
  <c r="M176" i="16" s="1"/>
  <c r="A488" i="16"/>
  <c r="M488" i="16" s="1"/>
  <c r="A480" i="16"/>
  <c r="M480" i="16" s="1"/>
  <c r="A136" i="16"/>
  <c r="M136" i="16" s="1"/>
  <c r="A384" i="16"/>
  <c r="M384" i="16" s="1"/>
  <c r="A352" i="16"/>
  <c r="M352" i="16" s="1"/>
  <c r="A552" i="16"/>
  <c r="M552" i="16" s="1"/>
  <c r="A296" i="16"/>
  <c r="M296" i="16" s="1"/>
  <c r="A560" i="16"/>
  <c r="M560" i="16" s="1"/>
  <c r="A344" i="16"/>
  <c r="M344" i="16" s="1"/>
  <c r="A256" i="16"/>
  <c r="M256" i="16" s="1"/>
  <c r="A16" i="16"/>
  <c r="M16" i="16" s="1"/>
  <c r="A128" i="16"/>
  <c r="M128" i="16" s="1"/>
  <c r="A744" i="16"/>
  <c r="M744" i="16" s="1"/>
  <c r="A72" i="16"/>
  <c r="M72" i="16" s="1"/>
  <c r="A536" i="16"/>
  <c r="M536" i="16" s="1"/>
  <c r="A528" i="16"/>
  <c r="M528" i="16" s="1"/>
  <c r="A656" i="16"/>
  <c r="M656" i="16" s="1"/>
  <c r="A648" i="16"/>
  <c r="M648" i="16" s="1"/>
  <c r="A160" i="16"/>
  <c r="M160" i="16" s="1"/>
  <c r="A32" i="16"/>
  <c r="M32" i="16" s="1"/>
  <c r="A144" i="16"/>
  <c r="M144" i="16" s="1"/>
  <c r="A312" i="16"/>
  <c r="M312" i="16" s="1"/>
  <c r="A272" i="16"/>
  <c r="M272" i="16" s="1"/>
  <c r="A768" i="16"/>
  <c r="M768" i="16" s="1"/>
  <c r="A632" i="16"/>
  <c r="M632" i="16" s="1"/>
  <c r="A752" i="16"/>
  <c r="M752" i="16" s="1"/>
  <c r="A624" i="16"/>
  <c r="M624" i="16" s="1"/>
  <c r="A728" i="16"/>
  <c r="M728" i="16" s="1"/>
  <c r="A616" i="16"/>
  <c r="M616" i="16" s="1"/>
  <c r="A544" i="16"/>
  <c r="M544" i="16" s="1"/>
  <c r="A640" i="16"/>
  <c r="M640" i="16" s="1"/>
  <c r="A360" i="16"/>
  <c r="M360" i="16" s="1"/>
  <c r="A304" i="16"/>
  <c r="M304" i="16" s="1"/>
  <c r="A776" i="16"/>
  <c r="M776" i="16" s="1"/>
  <c r="A816" i="16"/>
  <c r="M816" i="16" s="1"/>
  <c r="A248" i="16"/>
  <c r="M248" i="16" s="1"/>
  <c r="A8" i="16"/>
  <c r="M8" i="16" s="1"/>
  <c r="A784" i="16"/>
  <c r="M784" i="16" s="1"/>
  <c r="A88" i="16"/>
  <c r="M88" i="16" s="1"/>
  <c r="A712" i="16"/>
  <c r="M712" i="16" s="1"/>
  <c r="A64" i="16"/>
  <c r="M64" i="16" s="1"/>
  <c r="A192" i="16"/>
  <c r="M192" i="16" s="1"/>
  <c r="A688" i="16"/>
  <c r="M688" i="16" s="1"/>
  <c r="A592" i="16"/>
  <c r="M592" i="16" s="1"/>
  <c r="A512" i="16"/>
  <c r="M512" i="16" s="1"/>
  <c r="A68" i="16"/>
  <c r="M68" i="16" s="1"/>
  <c r="A568" i="16"/>
  <c r="M568" i="16" s="1"/>
  <c r="A320" i="16"/>
  <c r="M320" i="16" s="1"/>
  <c r="A792" i="16"/>
  <c r="M792" i="16" s="1"/>
  <c r="A216" i="16"/>
  <c r="M216" i="16" s="1"/>
  <c r="A584" i="16"/>
  <c r="M584" i="16" s="1"/>
  <c r="A800" i="16"/>
  <c r="M800" i="16" s="1"/>
  <c r="A112" i="16"/>
  <c r="M112" i="16" s="1"/>
  <c r="A56" i="16"/>
  <c r="M56" i="16" s="1"/>
  <c r="A48" i="16"/>
  <c r="M48" i="16" s="1"/>
  <c r="A491" i="16"/>
  <c r="M491" i="16" s="1"/>
  <c r="A363" i="16"/>
  <c r="M363" i="16" s="1"/>
  <c r="A299" i="16"/>
  <c r="M299" i="16" s="1"/>
  <c r="A171" i="16"/>
  <c r="M171" i="16" s="1"/>
  <c r="A131" i="16"/>
  <c r="M131" i="16" s="1"/>
  <c r="A99" i="16"/>
  <c r="M99" i="16" s="1"/>
  <c r="A67" i="16"/>
  <c r="M67" i="16" s="1"/>
  <c r="A392" i="16"/>
  <c r="M392" i="16" s="1"/>
  <c r="A576" i="16"/>
  <c r="M576" i="16" s="1"/>
  <c r="A288" i="16"/>
  <c r="M288" i="16" s="1"/>
  <c r="A208" i="16"/>
  <c r="M208" i="16" s="1"/>
  <c r="A472" i="16"/>
  <c r="M472" i="16" s="1"/>
  <c r="A464" i="16"/>
  <c r="M464" i="16" s="1"/>
  <c r="A456" i="16"/>
  <c r="M456" i="16" s="1"/>
  <c r="A336" i="16"/>
  <c r="M336" i="16" s="1"/>
  <c r="A240" i="16"/>
  <c r="M240" i="16" s="1"/>
  <c r="A232" i="16"/>
  <c r="M232" i="16" s="1"/>
  <c r="A120" i="16"/>
  <c r="M120" i="16" s="1"/>
  <c r="A736" i="16"/>
  <c r="M736" i="16" s="1"/>
  <c r="A80" i="16"/>
  <c r="M80" i="16" s="1"/>
  <c r="A608" i="16"/>
  <c r="M608" i="16" s="1"/>
  <c r="A600" i="16"/>
  <c r="M600" i="16" s="1"/>
  <c r="A168" i="16"/>
  <c r="M168" i="16" s="1"/>
  <c r="A24" i="16"/>
  <c r="M24" i="16" s="1"/>
  <c r="A368" i="16"/>
  <c r="M368" i="16" s="1"/>
  <c r="A280" i="16"/>
  <c r="M280" i="16" s="1"/>
  <c r="A440" i="16"/>
  <c r="M440" i="16" s="1"/>
  <c r="A432" i="16"/>
  <c r="M432" i="16" s="1"/>
  <c r="A808" i="16"/>
  <c r="M808" i="16" s="1"/>
  <c r="A224" i="16"/>
  <c r="M224" i="16" s="1"/>
  <c r="A264" i="16"/>
  <c r="M264" i="16" s="1"/>
  <c r="A760" i="16"/>
  <c r="M760" i="16" s="1"/>
  <c r="A200" i="16"/>
  <c r="M200" i="16" s="1"/>
  <c r="A680" i="16"/>
  <c r="M680" i="16" s="1"/>
  <c r="A520" i="16"/>
  <c r="M520" i="16" s="1"/>
  <c r="A504" i="16"/>
  <c r="M504" i="16" s="1"/>
  <c r="A496" i="16"/>
  <c r="M496" i="16" s="1"/>
  <c r="A35" i="16"/>
  <c r="M35" i="16" s="1"/>
  <c r="A28" i="16"/>
  <c r="M28" i="16" s="1"/>
  <c r="A11" i="16"/>
  <c r="M11" i="16" s="1"/>
  <c r="A20" i="16"/>
  <c r="M20" i="16" s="1"/>
  <c r="A19" i="16"/>
  <c r="M19" i="16" s="1"/>
  <c r="A27" i="16"/>
  <c r="M27" i="16" s="1"/>
  <c r="A43" i="16"/>
  <c r="M43" i="16" s="1"/>
  <c r="M2" i="16"/>
  <c r="C174" i="4"/>
  <c r="G321" i="6" l="1"/>
  <c r="G286" i="6"/>
  <c r="G247" i="6"/>
  <c r="G279" i="6"/>
  <c r="G154" i="6"/>
  <c r="G167" i="6"/>
  <c r="G361" i="6"/>
  <c r="G117" i="6"/>
  <c r="G227" i="6"/>
  <c r="G400" i="6"/>
  <c r="G382" i="6"/>
  <c r="G366" i="6"/>
  <c r="G357" i="6"/>
  <c r="G318" i="6"/>
  <c r="G316" i="6"/>
  <c r="G270" i="6"/>
  <c r="G220" i="6"/>
  <c r="G75" i="6"/>
  <c r="G13" i="6"/>
  <c r="G342" i="6"/>
  <c r="G323" i="6"/>
  <c r="G308" i="6"/>
  <c r="G311" i="6"/>
  <c r="G256" i="6"/>
  <c r="G240" i="6"/>
  <c r="G245" i="6"/>
  <c r="G224" i="6"/>
  <c r="G87" i="6"/>
  <c r="G25" i="6"/>
  <c r="G17" i="6"/>
  <c r="G6" i="6"/>
  <c r="G216" i="6"/>
  <c r="G169" i="6"/>
  <c r="G159" i="6"/>
  <c r="G56" i="6"/>
  <c r="G112" i="6"/>
  <c r="G11" i="6"/>
  <c r="G49" i="6"/>
  <c r="G125" i="6"/>
  <c r="G20" i="6"/>
  <c r="G9" i="6"/>
  <c r="G428" i="6"/>
  <c r="G420" i="6"/>
  <c r="G417" i="6"/>
  <c r="G408" i="6"/>
  <c r="G372" i="6"/>
  <c r="G377" i="6"/>
  <c r="G337" i="6"/>
  <c r="G304" i="6"/>
  <c r="G278" i="6"/>
  <c r="G261" i="6"/>
  <c r="G197" i="6"/>
  <c r="G198" i="6"/>
  <c r="G235" i="6"/>
  <c r="G231" i="6"/>
  <c r="G163" i="6"/>
  <c r="G67" i="6"/>
  <c r="G378" i="6"/>
  <c r="G390" i="6"/>
  <c r="G345" i="6"/>
  <c r="G331" i="6"/>
  <c r="G310" i="6"/>
  <c r="G285" i="6"/>
  <c r="G193" i="6"/>
  <c r="G207" i="6"/>
  <c r="G242" i="6"/>
  <c r="G173" i="6"/>
  <c r="G166" i="6"/>
  <c r="G141" i="6"/>
  <c r="G135" i="6"/>
  <c r="G116" i="6"/>
  <c r="G164" i="6"/>
  <c r="G78" i="6"/>
  <c r="G40" i="6"/>
  <c r="G30" i="6"/>
  <c r="G19" i="6"/>
  <c r="G16" i="6"/>
  <c r="G299" i="6"/>
  <c r="G262" i="6"/>
  <c r="G226" i="6"/>
  <c r="G298" i="6"/>
  <c r="G179" i="6"/>
  <c r="G52" i="6"/>
  <c r="G95" i="6"/>
  <c r="G184" i="6"/>
  <c r="G375" i="6"/>
  <c r="G380" i="6"/>
  <c r="G385" i="6"/>
  <c r="G260" i="6"/>
  <c r="G252" i="6"/>
  <c r="G364" i="6"/>
  <c r="G248" i="6"/>
  <c r="G284" i="6"/>
  <c r="G140" i="6"/>
  <c r="G12" i="6"/>
  <c r="G288" i="6"/>
  <c r="G332" i="6"/>
  <c r="G340" i="6"/>
  <c r="G221" i="6"/>
  <c r="G327" i="6"/>
  <c r="G257" i="6"/>
  <c r="G266" i="6"/>
  <c r="G258" i="6"/>
  <c r="G22" i="6"/>
  <c r="G2" i="6"/>
  <c r="G114" i="6"/>
  <c r="G188" i="6"/>
  <c r="G217" i="6"/>
  <c r="G222" i="6"/>
  <c r="G156" i="6"/>
  <c r="G76" i="6"/>
  <c r="G34" i="6"/>
  <c r="G39" i="6"/>
  <c r="G218" i="6"/>
  <c r="G430" i="6"/>
  <c r="G130" i="6"/>
  <c r="G4" i="6"/>
  <c r="G424" i="6"/>
  <c r="G416" i="6"/>
  <c r="G403" i="6"/>
  <c r="G405" i="6"/>
  <c r="G358" i="6"/>
  <c r="G393" i="6"/>
  <c r="G189" i="6"/>
  <c r="G264" i="6"/>
  <c r="G209" i="6"/>
  <c r="G64" i="6"/>
  <c r="G265" i="6"/>
  <c r="G143" i="6"/>
  <c r="G374" i="6"/>
  <c r="G384" i="6"/>
  <c r="G338" i="6"/>
  <c r="G330" i="6"/>
  <c r="G302" i="6"/>
  <c r="G315" i="6"/>
  <c r="G178" i="6"/>
  <c r="G192" i="6"/>
  <c r="G196" i="6"/>
  <c r="G124" i="6"/>
  <c r="G200" i="6"/>
  <c r="G93" i="6"/>
  <c r="G85" i="6"/>
  <c r="G158" i="6"/>
  <c r="G73" i="6"/>
  <c r="G23" i="6"/>
  <c r="G24" i="6"/>
  <c r="G426" i="6"/>
  <c r="G421" i="6"/>
  <c r="G409" i="6"/>
  <c r="G411" i="6"/>
  <c r="G371" i="6"/>
  <c r="G347" i="6"/>
  <c r="G275" i="6"/>
  <c r="G263" i="6"/>
  <c r="G174" i="6"/>
  <c r="G236" i="6"/>
  <c r="G152" i="6"/>
  <c r="G144" i="6"/>
  <c r="G129" i="6"/>
  <c r="G79" i="6"/>
  <c r="G27" i="6"/>
  <c r="G359" i="6"/>
  <c r="G394" i="6"/>
  <c r="G369" i="6"/>
  <c r="G314" i="6"/>
  <c r="G305" i="6"/>
  <c r="G246" i="6"/>
  <c r="G255" i="6"/>
  <c r="G176" i="6"/>
  <c r="G134" i="6"/>
  <c r="G138" i="6"/>
  <c r="G115" i="6"/>
  <c r="G97" i="6"/>
  <c r="G94" i="6"/>
  <c r="G71" i="6"/>
  <c r="G148" i="6"/>
  <c r="G63" i="6"/>
  <c r="G402" i="6"/>
  <c r="G387" i="6"/>
  <c r="G370" i="6"/>
  <c r="G352" i="6"/>
  <c r="G307" i="6"/>
  <c r="G289" i="6"/>
  <c r="G81" i="6"/>
  <c r="G48" i="6"/>
  <c r="G38" i="6"/>
  <c r="G46" i="6"/>
  <c r="G349" i="6"/>
  <c r="G329" i="6"/>
  <c r="G346" i="6"/>
  <c r="G317" i="6"/>
  <c r="G309" i="6"/>
  <c r="G300" i="6"/>
  <c r="G296" i="6"/>
  <c r="G225" i="6"/>
  <c r="G202" i="6"/>
  <c r="G133" i="6"/>
  <c r="G147" i="6"/>
  <c r="G109" i="6"/>
  <c r="G88" i="6"/>
  <c r="G195" i="6"/>
  <c r="G212" i="6"/>
  <c r="G122" i="6"/>
  <c r="G33" i="6"/>
  <c r="G74" i="6"/>
  <c r="G96" i="6"/>
  <c r="G283" i="6"/>
  <c r="G103" i="6"/>
  <c r="G334" i="6"/>
  <c r="G243" i="6"/>
  <c r="G241" i="6"/>
  <c r="G187" i="6"/>
  <c r="G90" i="6"/>
  <c r="G128" i="6"/>
  <c r="G273" i="6"/>
  <c r="G427" i="6"/>
  <c r="G422" i="6"/>
  <c r="G410" i="6"/>
  <c r="G413" i="6"/>
  <c r="G383" i="6"/>
  <c r="G362" i="6"/>
  <c r="G244" i="6"/>
  <c r="G297" i="6"/>
  <c r="G277" i="6"/>
  <c r="G232" i="6"/>
  <c r="G172" i="6"/>
  <c r="G182" i="6"/>
  <c r="G100" i="6"/>
  <c r="G429" i="6"/>
  <c r="G379" i="6"/>
  <c r="G391" i="6"/>
  <c r="G312" i="6"/>
  <c r="G303" i="6"/>
  <c r="G268" i="6"/>
  <c r="G238" i="6"/>
  <c r="G177" i="6"/>
  <c r="G175" i="6"/>
  <c r="G190" i="6"/>
  <c r="G153" i="6"/>
  <c r="G249" i="6"/>
  <c r="G108" i="6"/>
  <c r="G66" i="6"/>
  <c r="G126" i="6"/>
  <c r="G59" i="6"/>
  <c r="G29" i="6"/>
  <c r="G51" i="6"/>
  <c r="G44" i="6"/>
  <c r="G3" i="6"/>
  <c r="G404" i="6"/>
  <c r="G395" i="6"/>
  <c r="G367" i="6"/>
  <c r="G350" i="6"/>
  <c r="G295" i="6"/>
  <c r="G292" i="6"/>
  <c r="G272" i="6"/>
  <c r="G206" i="6"/>
  <c r="G91" i="6"/>
  <c r="G31" i="6"/>
  <c r="G406" i="6"/>
  <c r="G354" i="6"/>
  <c r="G319" i="6"/>
  <c r="G306" i="6"/>
  <c r="G290" i="6"/>
  <c r="G228" i="6"/>
  <c r="G203" i="6"/>
  <c r="G146" i="6"/>
  <c r="G111" i="6"/>
  <c r="G50" i="6"/>
  <c r="G139" i="6"/>
  <c r="G60" i="6"/>
  <c r="G45" i="6"/>
  <c r="G7" i="6"/>
  <c r="G389" i="6"/>
  <c r="G84" i="6"/>
  <c r="G72" i="6"/>
  <c r="G123" i="6"/>
  <c r="G280" i="6"/>
  <c r="G386" i="6"/>
  <c r="G229" i="6"/>
  <c r="G230" i="6"/>
  <c r="G137" i="6"/>
  <c r="G47" i="6"/>
  <c r="G41" i="6"/>
  <c r="G322" i="6"/>
  <c r="G21" i="6"/>
  <c r="G131" i="6"/>
  <c r="G431" i="6"/>
  <c r="G423" i="6"/>
  <c r="G418" i="6"/>
  <c r="G415" i="6"/>
  <c r="G407" i="6"/>
  <c r="G373" i="6"/>
  <c r="G376" i="6"/>
  <c r="G234" i="6"/>
  <c r="G210" i="6"/>
  <c r="G186" i="6"/>
  <c r="G239" i="6"/>
  <c r="G157" i="6"/>
  <c r="G102" i="6"/>
  <c r="G397" i="6"/>
  <c r="G399" i="6"/>
  <c r="G388" i="6"/>
  <c r="G341" i="6"/>
  <c r="G336" i="6"/>
  <c r="G293" i="6"/>
  <c r="G233" i="6"/>
  <c r="G121" i="6"/>
  <c r="G65" i="6"/>
  <c r="G53" i="6"/>
  <c r="G36" i="6"/>
  <c r="G351" i="6"/>
  <c r="G328" i="6"/>
  <c r="G381" i="6"/>
  <c r="G253" i="6"/>
  <c r="G191" i="6"/>
  <c r="G211" i="6"/>
  <c r="G250" i="6"/>
  <c r="G282" i="6"/>
  <c r="G149" i="6"/>
  <c r="G132" i="6"/>
  <c r="G127" i="6"/>
  <c r="G119" i="6"/>
  <c r="G107" i="6"/>
  <c r="G92" i="6"/>
  <c r="G120" i="6"/>
  <c r="G70" i="6"/>
  <c r="G62" i="6"/>
  <c r="G5" i="6"/>
  <c r="G353" i="6"/>
  <c r="G339" i="6"/>
  <c r="G343" i="6"/>
  <c r="G344" i="6"/>
  <c r="G291" i="6"/>
  <c r="G267" i="6"/>
  <c r="G271" i="6"/>
  <c r="G204" i="6"/>
  <c r="G151" i="6"/>
  <c r="G42" i="6"/>
  <c r="G160" i="6"/>
  <c r="G18" i="6"/>
  <c r="G57" i="6"/>
  <c r="G8" i="6"/>
  <c r="G61" i="6"/>
  <c r="G398" i="6"/>
  <c r="G287" i="6"/>
  <c r="G104" i="6"/>
  <c r="G185" i="6"/>
  <c r="G142" i="6"/>
  <c r="G86" i="6"/>
  <c r="G301" i="6"/>
  <c r="G168" i="6"/>
  <c r="G254" i="6"/>
  <c r="G223" i="6"/>
  <c r="G199" i="6"/>
  <c r="G213" i="6"/>
  <c r="G98" i="6"/>
  <c r="G82" i="6"/>
  <c r="G35" i="6"/>
  <c r="G58" i="6"/>
  <c r="G10" i="6"/>
  <c r="G425" i="6"/>
  <c r="G419" i="6"/>
  <c r="G414" i="6"/>
  <c r="G412" i="6"/>
  <c r="G348" i="6"/>
  <c r="G355" i="6"/>
  <c r="G180" i="6"/>
  <c r="G110" i="6"/>
  <c r="G150" i="6"/>
  <c r="G281" i="6"/>
  <c r="G181" i="6"/>
  <c r="G237" i="6"/>
  <c r="G219" i="6"/>
  <c r="G37" i="6"/>
  <c r="G80" i="6"/>
  <c r="G368" i="6"/>
  <c r="G396" i="6"/>
  <c r="G392" i="6"/>
  <c r="G365" i="6"/>
  <c r="G325" i="6"/>
  <c r="G360" i="6"/>
  <c r="G32" i="6"/>
  <c r="G101" i="6"/>
  <c r="G55" i="6"/>
  <c r="G363" i="6"/>
  <c r="G313" i="6"/>
  <c r="G401" i="6"/>
  <c r="G208" i="6"/>
  <c r="G214" i="6"/>
  <c r="G99" i="6"/>
  <c r="G161" i="6"/>
  <c r="G136" i="6"/>
  <c r="G89" i="6"/>
  <c r="G83" i="6"/>
  <c r="G145" i="6"/>
  <c r="G68" i="6"/>
  <c r="G162" i="6"/>
  <c r="G69" i="6"/>
  <c r="G43" i="6"/>
  <c r="G26" i="6"/>
  <c r="G171" i="6"/>
  <c r="G28" i="6"/>
  <c r="G356" i="6"/>
  <c r="G320" i="6"/>
  <c r="G326" i="6"/>
  <c r="G324" i="6"/>
  <c r="G333" i="6"/>
  <c r="G259" i="6"/>
  <c r="G251" i="6"/>
  <c r="G205" i="6"/>
  <c r="G170" i="6"/>
  <c r="G294" i="6"/>
  <c r="G118" i="6"/>
  <c r="G77" i="6"/>
  <c r="G183" i="6"/>
  <c r="G105" i="6"/>
  <c r="G269" i="6"/>
  <c r="G106" i="6"/>
  <c r="G276" i="6"/>
  <c r="G335" i="6"/>
  <c r="G201" i="6"/>
  <c r="G274" i="6"/>
  <c r="G194" i="6"/>
  <c r="G215" i="6"/>
  <c r="G54" i="6"/>
  <c r="G113" i="6"/>
  <c r="G15" i="6"/>
  <c r="G165" i="6"/>
  <c r="G14" i="6"/>
  <c r="G155" i="6"/>
  <c r="G41" i="5"/>
  <c r="G110" i="5"/>
  <c r="G82" i="5"/>
  <c r="G67" i="5"/>
  <c r="G73" i="5"/>
  <c r="G16" i="5"/>
  <c r="G11" i="5"/>
  <c r="G111" i="5"/>
  <c r="G88" i="5"/>
  <c r="G7" i="5"/>
  <c r="G90" i="5"/>
  <c r="G101" i="5"/>
  <c r="G69" i="5"/>
  <c r="G74" i="5"/>
  <c r="G58" i="5"/>
  <c r="G61" i="5"/>
  <c r="G46" i="5"/>
  <c r="G45" i="5"/>
  <c r="G24" i="5"/>
  <c r="G49" i="5"/>
  <c r="G115" i="5"/>
  <c r="G93" i="5"/>
  <c r="G106" i="5"/>
  <c r="G72" i="5"/>
  <c r="G4" i="5"/>
  <c r="G104" i="5"/>
  <c r="G92" i="5"/>
  <c r="G81" i="5"/>
  <c r="G84" i="5"/>
  <c r="G86" i="5"/>
  <c r="G95" i="5"/>
  <c r="G65" i="5"/>
  <c r="G47" i="5"/>
  <c r="G62" i="5"/>
  <c r="G44" i="5"/>
  <c r="G2" i="5"/>
  <c r="G9" i="5"/>
  <c r="G113" i="5"/>
  <c r="G85" i="5"/>
  <c r="G66" i="5"/>
  <c r="G60" i="5"/>
  <c r="G57" i="5"/>
  <c r="G54" i="5"/>
  <c r="G22" i="5"/>
  <c r="G117" i="5"/>
  <c r="G114" i="5"/>
  <c r="G105" i="5"/>
  <c r="G98" i="5"/>
  <c r="G78" i="5"/>
  <c r="G29" i="5"/>
  <c r="G14" i="5"/>
  <c r="G10" i="5"/>
  <c r="G68" i="5"/>
  <c r="G107" i="5"/>
  <c r="G89" i="5"/>
  <c r="G76" i="5"/>
  <c r="G75" i="5"/>
  <c r="G55" i="5"/>
  <c r="G51" i="5"/>
  <c r="G48" i="5"/>
  <c r="G43" i="5"/>
  <c r="G102" i="5"/>
  <c r="G97" i="5"/>
  <c r="G77" i="5"/>
  <c r="G56" i="5"/>
  <c r="G20" i="5"/>
  <c r="G32" i="5"/>
  <c r="G26" i="5"/>
  <c r="G103" i="5"/>
  <c r="G94" i="5"/>
  <c r="G71" i="5"/>
  <c r="G59" i="5"/>
  <c r="G53" i="5"/>
  <c r="G39" i="5"/>
  <c r="G34" i="5"/>
  <c r="G17" i="5"/>
  <c r="G8" i="5"/>
  <c r="G6" i="5"/>
  <c r="G109" i="5"/>
  <c r="G91" i="5"/>
  <c r="G96" i="5"/>
  <c r="G35" i="5"/>
  <c r="G80" i="5"/>
  <c r="G42" i="5"/>
  <c r="G38" i="5"/>
  <c r="G50" i="5"/>
  <c r="G30" i="5"/>
  <c r="G12" i="5"/>
  <c r="G108" i="5"/>
  <c r="G87" i="5"/>
  <c r="G70" i="5"/>
  <c r="G64" i="5"/>
  <c r="G19" i="5"/>
  <c r="G15" i="5"/>
  <c r="G25" i="5"/>
  <c r="G13" i="5"/>
  <c r="G5" i="5"/>
  <c r="G21" i="5"/>
  <c r="G63" i="5"/>
  <c r="G36" i="5"/>
  <c r="G33" i="5"/>
  <c r="G112" i="5"/>
  <c r="G99" i="5"/>
  <c r="G31" i="5"/>
  <c r="G100" i="5"/>
  <c r="G116" i="5"/>
  <c r="G79" i="5"/>
  <c r="G37" i="5"/>
  <c r="G27" i="5"/>
  <c r="G23" i="5"/>
  <c r="G28" i="5"/>
  <c r="G18" i="5"/>
  <c r="G83" i="5"/>
  <c r="G40" i="5"/>
  <c r="G52" i="5"/>
  <c r="G3" i="5"/>
  <c r="F343" i="2" l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38" i="1"/>
  <c r="E39" i="1"/>
  <c r="E40" i="1"/>
  <c r="E41" i="1"/>
  <c r="E42" i="1"/>
  <c r="E43" i="1"/>
  <c r="E44" i="1"/>
  <c r="E45" i="1"/>
  <c r="E46" i="1"/>
  <c r="E47" i="1"/>
  <c r="E48" i="1"/>
  <c r="E49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 l="1"/>
  <c r="E3" i="1"/>
  <c r="E4" i="1"/>
  <c r="E5" i="1"/>
  <c r="E6" i="1"/>
  <c r="E7" i="1"/>
  <c r="E8" i="1"/>
  <c r="E9" i="1"/>
  <c r="E10" i="1"/>
  <c r="E11" i="1"/>
  <c r="E12" i="1"/>
  <c r="E13" i="1"/>
  <c r="E199" i="1"/>
  <c r="E200" i="1"/>
  <c r="E201" i="1"/>
  <c r="E202" i="1"/>
  <c r="E203" i="1"/>
  <c r="E204" i="1"/>
  <c r="E205" i="1"/>
  <c r="E206" i="1"/>
  <c r="E207" i="1"/>
  <c r="E208" i="1"/>
  <c r="E209" i="1"/>
  <c r="E198" i="1"/>
  <c r="F95" i="1"/>
  <c r="F94" i="1"/>
  <c r="F93" i="1"/>
  <c r="F92" i="1"/>
  <c r="F91" i="1"/>
  <c r="F90" i="1"/>
  <c r="F89" i="1"/>
  <c r="F88" i="1"/>
  <c r="F87" i="1"/>
  <c r="F86" i="1"/>
  <c r="F85" i="1"/>
  <c r="F84" i="1"/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F85" i="2"/>
  <c r="F141" i="2"/>
  <c r="F180" i="2"/>
  <c r="F234" i="2"/>
  <c r="F287" i="2"/>
  <c r="F338" i="2"/>
  <c r="F393" i="2"/>
  <c r="F446" i="2"/>
  <c r="F181" i="2"/>
  <c r="F235" i="2"/>
  <c r="F288" i="2"/>
  <c r="F339" i="2"/>
  <c r="F394" i="2"/>
  <c r="F447" i="2"/>
  <c r="F40" i="2"/>
  <c r="F142" i="2"/>
  <c r="F340" i="2"/>
  <c r="F395" i="2"/>
  <c r="F448" i="2"/>
  <c r="F86" i="2"/>
  <c r="F143" i="2"/>
  <c r="F182" i="2"/>
  <c r="F289" i="2"/>
  <c r="F341" i="2"/>
  <c r="F396" i="2"/>
  <c r="F449" i="2"/>
  <c r="F87" i="2"/>
  <c r="F183" i="2"/>
  <c r="F236" i="2"/>
  <c r="F290" i="2"/>
  <c r="F342" i="2"/>
  <c r="F88" i="2"/>
  <c r="F144" i="2"/>
  <c r="F184" i="2"/>
  <c r="F237" i="2"/>
  <c r="F450" i="2"/>
  <c r="F89" i="2"/>
  <c r="F185" i="2"/>
  <c r="F238" i="2"/>
  <c r="F291" i="2"/>
  <c r="F344" i="2"/>
  <c r="F397" i="2"/>
  <c r="F451" i="2"/>
  <c r="F41" i="2"/>
  <c r="F90" i="2"/>
  <c r="F345" i="2"/>
  <c r="F42" i="2"/>
  <c r="F91" i="2"/>
  <c r="F145" i="2"/>
  <c r="F239" i="2"/>
  <c r="F346" i="2"/>
  <c r="F398" i="2"/>
  <c r="F452" i="2"/>
  <c r="F92" i="2"/>
  <c r="F146" i="2"/>
  <c r="F186" i="2"/>
  <c r="F240" i="2"/>
  <c r="F292" i="2"/>
  <c r="F347" i="2"/>
  <c r="F399" i="2"/>
  <c r="F453" i="2"/>
  <c r="F43" i="2"/>
  <c r="F147" i="2"/>
  <c r="F348" i="2"/>
  <c r="F400" i="2"/>
  <c r="F454" i="2"/>
  <c r="F44" i="2"/>
  <c r="F93" i="2"/>
  <c r="F148" i="2"/>
  <c r="F187" i="2"/>
  <c r="F241" i="2"/>
  <c r="F349" i="2"/>
  <c r="F455" i="2"/>
  <c r="F94" i="2"/>
  <c r="F188" i="2"/>
  <c r="F242" i="2"/>
  <c r="F293" i="2"/>
  <c r="F350" i="2"/>
  <c r="F456" i="2"/>
  <c r="F45" i="2"/>
  <c r="F95" i="2"/>
  <c r="F149" i="2"/>
  <c r="F351" i="2"/>
  <c r="F96" i="2"/>
  <c r="F150" i="2"/>
  <c r="F189" i="2"/>
  <c r="F243" i="2"/>
  <c r="F294" i="2"/>
  <c r="F352" i="2"/>
  <c r="F401" i="2"/>
  <c r="F457" i="2"/>
  <c r="F97" i="2"/>
  <c r="F190" i="2"/>
  <c r="F244" i="2"/>
  <c r="F295" i="2"/>
  <c r="F353" i="2"/>
  <c r="F402" i="2"/>
  <c r="F458" i="2"/>
  <c r="F98" i="2"/>
  <c r="F151" i="2"/>
  <c r="F191" i="2"/>
  <c r="F245" i="2"/>
  <c r="F296" i="2"/>
  <c r="F354" i="2"/>
  <c r="F403" i="2"/>
  <c r="F459" i="2"/>
  <c r="F99" i="2"/>
  <c r="F192" i="2"/>
  <c r="F246" i="2"/>
  <c r="F297" i="2"/>
  <c r="F355" i="2"/>
  <c r="F404" i="2"/>
  <c r="F460" i="2"/>
  <c r="F100" i="2"/>
  <c r="F193" i="2"/>
  <c r="F247" i="2"/>
  <c r="F298" i="2"/>
  <c r="F356" i="2"/>
  <c r="F405" i="2"/>
  <c r="F461" i="2"/>
  <c r="F101" i="2"/>
  <c r="F152" i="2"/>
  <c r="F194" i="2"/>
  <c r="F248" i="2"/>
  <c r="F299" i="2"/>
  <c r="F357" i="2"/>
  <c r="F406" i="2"/>
  <c r="F462" i="2"/>
  <c r="F46" i="2"/>
  <c r="F102" i="2"/>
  <c r="F153" i="2"/>
  <c r="F195" i="2"/>
  <c r="F249" i="2"/>
  <c r="F358" i="2"/>
  <c r="F407" i="2"/>
  <c r="F463" i="2"/>
  <c r="F39" i="2"/>
  <c r="E359" i="2"/>
  <c r="E2" i="2"/>
  <c r="E47" i="2"/>
  <c r="E300" i="2"/>
  <c r="E103" i="2"/>
  <c r="E408" i="2"/>
  <c r="E154" i="2"/>
  <c r="E196" i="2"/>
  <c r="E250" i="2"/>
  <c r="E360" i="2"/>
  <c r="E3" i="2"/>
  <c r="E48" i="2"/>
  <c r="E301" i="2"/>
  <c r="E104" i="2"/>
  <c r="E409" i="2"/>
  <c r="E155" i="2"/>
  <c r="E197" i="2"/>
  <c r="E251" i="2"/>
  <c r="E361" i="2"/>
  <c r="E4" i="2"/>
  <c r="E49" i="2"/>
  <c r="E302" i="2"/>
  <c r="E105" i="2"/>
  <c r="E410" i="2"/>
  <c r="E156" i="2"/>
  <c r="E198" i="2"/>
  <c r="E252" i="2"/>
  <c r="E362" i="2"/>
  <c r="E5" i="2"/>
  <c r="E50" i="2"/>
  <c r="E303" i="2"/>
  <c r="E106" i="2"/>
  <c r="E411" i="2"/>
  <c r="E157" i="2"/>
  <c r="E199" i="2"/>
  <c r="E253" i="2"/>
  <c r="E363" i="2"/>
  <c r="E6" i="2"/>
  <c r="E51" i="2"/>
  <c r="E304" i="2"/>
  <c r="E107" i="2"/>
  <c r="E412" i="2"/>
  <c r="E158" i="2"/>
  <c r="E200" i="2"/>
  <c r="E254" i="2"/>
  <c r="E364" i="2"/>
  <c r="E7" i="2"/>
  <c r="E52" i="2"/>
  <c r="E305" i="2"/>
  <c r="E108" i="2"/>
  <c r="E413" i="2"/>
  <c r="E159" i="2"/>
  <c r="E201" i="2"/>
  <c r="E255" i="2"/>
  <c r="E365" i="2"/>
  <c r="E8" i="2"/>
  <c r="E53" i="2"/>
  <c r="E306" i="2"/>
  <c r="E109" i="2"/>
  <c r="E414" i="2"/>
  <c r="E160" i="2"/>
  <c r="E202" i="2"/>
  <c r="E256" i="2"/>
  <c r="E366" i="2"/>
  <c r="E9" i="2"/>
  <c r="E54" i="2"/>
  <c r="E307" i="2"/>
  <c r="E110" i="2"/>
  <c r="E415" i="2"/>
  <c r="E161" i="2"/>
  <c r="E203" i="2"/>
  <c r="E257" i="2"/>
  <c r="E367" i="2"/>
  <c r="E10" i="2"/>
  <c r="E55" i="2"/>
  <c r="E308" i="2"/>
  <c r="E111" i="2"/>
  <c r="E416" i="2"/>
  <c r="E162" i="2"/>
  <c r="E204" i="2"/>
  <c r="E258" i="2"/>
  <c r="E368" i="2"/>
  <c r="E11" i="2"/>
  <c r="E56" i="2"/>
  <c r="E309" i="2"/>
  <c r="E112" i="2"/>
  <c r="E417" i="2"/>
  <c r="E163" i="2"/>
  <c r="E205" i="2"/>
  <c r="E259" i="2"/>
  <c r="E369" i="2"/>
  <c r="E12" i="2"/>
  <c r="E57" i="2"/>
  <c r="E310" i="2"/>
  <c r="E113" i="2"/>
  <c r="E418" i="2"/>
  <c r="E164" i="2"/>
  <c r="E206" i="2"/>
  <c r="E260" i="2"/>
  <c r="E370" i="2"/>
  <c r="E13" i="2"/>
  <c r="E58" i="2"/>
  <c r="E311" i="2"/>
  <c r="E114" i="2"/>
  <c r="E419" i="2"/>
  <c r="E165" i="2"/>
  <c r="E207" i="2"/>
  <c r="E261" i="2"/>
  <c r="E371" i="2"/>
  <c r="E14" i="2"/>
  <c r="E59" i="2"/>
  <c r="E312" i="2"/>
  <c r="E115" i="2"/>
  <c r="E420" i="2"/>
  <c r="E166" i="2"/>
  <c r="E208" i="2"/>
  <c r="E262" i="2"/>
  <c r="E372" i="2"/>
  <c r="E15" i="2"/>
  <c r="E60" i="2"/>
  <c r="E313" i="2"/>
  <c r="E116" i="2"/>
  <c r="E421" i="2"/>
  <c r="E167" i="2"/>
  <c r="E209" i="2"/>
  <c r="E263" i="2"/>
  <c r="E373" i="2"/>
  <c r="E16" i="2"/>
  <c r="E61" i="2"/>
  <c r="E314" i="2"/>
  <c r="E117" i="2"/>
  <c r="E422" i="2"/>
  <c r="E168" i="2"/>
  <c r="E210" i="2"/>
  <c r="E264" i="2"/>
  <c r="E374" i="2"/>
  <c r="E17" i="2"/>
  <c r="E62" i="2"/>
  <c r="E315" i="2"/>
  <c r="E118" i="2"/>
  <c r="E423" i="2"/>
  <c r="E169" i="2"/>
  <c r="E211" i="2"/>
  <c r="E265" i="2"/>
  <c r="E375" i="2"/>
  <c r="E18" i="2"/>
  <c r="E63" i="2"/>
  <c r="E316" i="2"/>
  <c r="E119" i="2"/>
  <c r="E424" i="2"/>
  <c r="E170" i="2"/>
  <c r="E212" i="2"/>
  <c r="E266" i="2"/>
  <c r="E376" i="2"/>
  <c r="E19" i="2"/>
  <c r="E64" i="2"/>
  <c r="E317" i="2"/>
  <c r="E120" i="2"/>
  <c r="E425" i="2"/>
  <c r="E171" i="2"/>
  <c r="E213" i="2"/>
  <c r="E267" i="2"/>
  <c r="E377" i="2"/>
  <c r="E20" i="2"/>
  <c r="E65" i="2"/>
  <c r="E318" i="2"/>
  <c r="E121" i="2"/>
  <c r="E426" i="2"/>
  <c r="E172" i="2"/>
  <c r="E214" i="2"/>
  <c r="E268" i="2"/>
  <c r="E66" i="2"/>
  <c r="E319" i="2"/>
  <c r="E122" i="2"/>
  <c r="E427" i="2"/>
  <c r="E215" i="2"/>
  <c r="E269" i="2"/>
  <c r="E378" i="2"/>
  <c r="E21" i="2"/>
  <c r="E67" i="2"/>
  <c r="E320" i="2"/>
  <c r="E123" i="2"/>
  <c r="E428" i="2"/>
  <c r="E216" i="2"/>
  <c r="E270" i="2"/>
  <c r="E22" i="2"/>
  <c r="E68" i="2"/>
  <c r="E321" i="2"/>
  <c r="E124" i="2"/>
  <c r="E429" i="2"/>
  <c r="E217" i="2"/>
  <c r="E271" i="2"/>
  <c r="E379" i="2"/>
  <c r="E23" i="2"/>
  <c r="E69" i="2"/>
  <c r="E322" i="2"/>
  <c r="E125" i="2"/>
  <c r="E430" i="2"/>
  <c r="E218" i="2"/>
  <c r="E272" i="2"/>
  <c r="E380" i="2"/>
  <c r="E24" i="2"/>
  <c r="E70" i="2"/>
  <c r="E323" i="2"/>
  <c r="E126" i="2"/>
  <c r="E431" i="2"/>
  <c r="E219" i="2"/>
  <c r="E273" i="2"/>
  <c r="E381" i="2"/>
  <c r="E25" i="2"/>
  <c r="E71" i="2"/>
  <c r="E324" i="2"/>
  <c r="E127" i="2"/>
  <c r="E432" i="2"/>
  <c r="E220" i="2"/>
  <c r="E274" i="2"/>
  <c r="E382" i="2"/>
  <c r="E26" i="2"/>
  <c r="E72" i="2"/>
  <c r="E325" i="2"/>
  <c r="E128" i="2"/>
  <c r="E433" i="2"/>
  <c r="E221" i="2"/>
  <c r="E275" i="2"/>
  <c r="E383" i="2"/>
  <c r="E27" i="2"/>
  <c r="E73" i="2"/>
  <c r="E326" i="2"/>
  <c r="E129" i="2"/>
  <c r="E434" i="2"/>
  <c r="E222" i="2"/>
  <c r="E276" i="2"/>
  <c r="E28" i="2"/>
  <c r="E74" i="2"/>
  <c r="E327" i="2"/>
  <c r="E130" i="2"/>
  <c r="E435" i="2"/>
  <c r="E223" i="2"/>
  <c r="E277" i="2"/>
  <c r="E384" i="2"/>
  <c r="E29" i="2"/>
  <c r="E75" i="2"/>
  <c r="E328" i="2"/>
  <c r="E131" i="2"/>
  <c r="E436" i="2"/>
  <c r="E224" i="2"/>
  <c r="E385" i="2"/>
  <c r="E30" i="2"/>
  <c r="E76" i="2"/>
  <c r="E329" i="2"/>
  <c r="E132" i="2"/>
  <c r="E437" i="2"/>
  <c r="E173" i="2"/>
  <c r="E225" i="2"/>
  <c r="E278" i="2"/>
  <c r="E386" i="2"/>
  <c r="E31" i="2"/>
  <c r="E77" i="2"/>
  <c r="E330" i="2"/>
  <c r="E133" i="2"/>
  <c r="E438" i="2"/>
  <c r="E174" i="2"/>
  <c r="E226" i="2"/>
  <c r="E279" i="2"/>
  <c r="E387" i="2"/>
  <c r="E32" i="2"/>
  <c r="E78" i="2"/>
  <c r="E331" i="2"/>
  <c r="E134" i="2"/>
  <c r="E439" i="2"/>
  <c r="E227" i="2"/>
  <c r="E280" i="2"/>
  <c r="E388" i="2"/>
  <c r="E33" i="2"/>
  <c r="E79" i="2"/>
  <c r="E332" i="2"/>
  <c r="E135" i="2"/>
  <c r="E440" i="2"/>
  <c r="E175" i="2"/>
  <c r="E228" i="2"/>
  <c r="E281" i="2"/>
  <c r="E34" i="2"/>
  <c r="E80" i="2"/>
  <c r="E333" i="2"/>
  <c r="E136" i="2"/>
  <c r="E441" i="2"/>
  <c r="E176" i="2"/>
  <c r="E229" i="2"/>
  <c r="E282" i="2"/>
  <c r="E389" i="2"/>
  <c r="E35" i="2"/>
  <c r="E81" i="2"/>
  <c r="E334" i="2"/>
  <c r="E137" i="2"/>
  <c r="E442" i="2"/>
  <c r="E177" i="2"/>
  <c r="E230" i="2"/>
  <c r="E283" i="2"/>
  <c r="E390" i="2"/>
  <c r="E36" i="2"/>
  <c r="E82" i="2"/>
  <c r="E335" i="2"/>
  <c r="E138" i="2"/>
  <c r="E443" i="2"/>
  <c r="E178" i="2"/>
  <c r="E231" i="2"/>
  <c r="E284" i="2"/>
  <c r="E391" i="2"/>
  <c r="E37" i="2"/>
  <c r="E83" i="2"/>
  <c r="E336" i="2"/>
  <c r="E139" i="2"/>
  <c r="E444" i="2"/>
  <c r="E179" i="2"/>
  <c r="E232" i="2"/>
  <c r="E285" i="2"/>
  <c r="E392" i="2"/>
  <c r="E38" i="2"/>
  <c r="E84" i="2"/>
  <c r="E337" i="2"/>
  <c r="E140" i="2"/>
  <c r="E445" i="2"/>
  <c r="E233" i="2"/>
  <c r="E286" i="2"/>
  <c r="D23" i="9" l="1"/>
  <c r="C23" i="9"/>
  <c r="B23" i="9"/>
  <c r="D11" i="9"/>
  <c r="D12" i="9" s="1"/>
  <c r="D13" i="9" s="1"/>
  <c r="C11" i="9"/>
  <c r="C12" i="9" s="1"/>
  <c r="B11" i="9"/>
  <c r="B12" i="9" s="1"/>
  <c r="C10" i="9"/>
  <c r="D24" i="9" s="1"/>
  <c r="B10" i="9"/>
  <c r="D9" i="9"/>
  <c r="D10" i="9" s="1"/>
  <c r="B13" i="9" l="1"/>
  <c r="C13" i="9"/>
  <c r="B24" i="9"/>
  <c r="C24" i="9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2" i="4"/>
  <c r="A2" i="2"/>
  <c r="A3" i="2"/>
  <c r="A4" i="2"/>
  <c r="A5" i="2"/>
  <c r="A6" i="2"/>
  <c r="A7" i="2"/>
  <c r="A8" i="2"/>
  <c r="A9" i="2"/>
  <c r="A10" i="2"/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E127" i="1"/>
  <c r="E131" i="1"/>
  <c r="E123" i="1"/>
  <c r="E122" i="1"/>
  <c r="E125" i="1"/>
  <c r="E129" i="1"/>
  <c r="E121" i="1"/>
  <c r="E120" i="1"/>
  <c r="E126" i="1"/>
  <c r="E128" i="1"/>
  <c r="E130" i="1"/>
  <c r="E124" i="1"/>
  <c r="E228" i="1"/>
  <c r="E223" i="1"/>
  <c r="E230" i="1"/>
  <c r="E233" i="1"/>
  <c r="E232" i="1"/>
  <c r="E222" i="1"/>
  <c r="E226" i="1"/>
  <c r="E224" i="1"/>
  <c r="E227" i="1"/>
  <c r="E225" i="1"/>
  <c r="E231" i="1"/>
  <c r="E229" i="1"/>
  <c r="D19" i="9" l="1"/>
  <c r="B19" i="9"/>
  <c r="C19" i="9"/>
  <c r="D18" i="9"/>
  <c r="B18" i="9"/>
  <c r="C18" i="9"/>
  <c r="C20" i="9"/>
  <c r="B20" i="9"/>
  <c r="D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B0B27-CD85-4923-B4D4-C833096D8E76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212E03C3-C42B-40D6-AB3D-295B865CDC8E}" keepAlive="1" name="Consulta - Tabla16" description="Conexión a la consulta 'Tabla16' en el libro." type="5" refreshedVersion="6" background="1">
    <dbPr connection="Provider=Microsoft.Mashup.OleDb.1;Data Source=$Workbook$;Location=Tabla16;Extended Properties=&quot;&quot;" command="SELECT * FROM [Tabla16]"/>
  </connection>
  <connection id="3" xr16:uid="{16582E28-D908-4AC9-8318-AFCC74B5290A}" keepAlive="1" name="Consulta - Tabla6" description="Conexión a la consulta 'Tabla6' en el libro." type="5" refreshedVersion="6" background="1" saveData="1">
    <dbPr connection="Provider=Microsoft.Mashup.OleDb.1;Data Source=$Workbook$;Location=Tabla6;Extended Properties=&quot;&quot;" command="SELECT * FROM [Tabla6]"/>
  </connection>
  <connection id="4" xr16:uid="{5CE36C58-75C5-4ACB-8EFE-BDA279A5E867}" keepAlive="1" name="Consulta - Tabla7" description="Conexión a la consulta 'Tabla7' en el libro." type="5" refreshedVersion="6" background="1" saveData="1">
    <dbPr connection="Provider=Microsoft.Mashup.OleDb.1;Data Source=$Workbook$;Location=Tabla7;Extended Properties=&quot;&quot;" command="SELECT * FROM [Tabla7]"/>
  </connection>
</connections>
</file>

<file path=xl/sharedStrings.xml><?xml version="1.0" encoding="utf-8"?>
<sst xmlns="http://schemas.openxmlformats.org/spreadsheetml/2006/main" count="16312" uniqueCount="718">
  <si>
    <t>Categoría</t>
  </si>
  <si>
    <t>Mes</t>
  </si>
  <si>
    <t>Año</t>
  </si>
  <si>
    <t>$ nominales con IVA / Kg</t>
  </si>
  <si>
    <t>$ nominales con IVA / 25 kilos2</t>
  </si>
  <si>
    <t>Precio mayorista</t>
  </si>
  <si>
    <t>Enero</t>
  </si>
  <si>
    <t>2018</t>
  </si>
  <si>
    <t>2019</t>
  </si>
  <si>
    <t>2020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</si>
  <si>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</si>
  <si>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</si>
  <si>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</si>
  <si>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</si>
  <si>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</si>
  <si>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</si>
  <si>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</si>
  <si>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</si>
  <si>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</si>
  <si>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</si>
  <si>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</si>
  <si>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Punto de venta</t>
  </si>
  <si>
    <t>Semana</t>
  </si>
  <si>
    <t>Region</t>
  </si>
  <si>
    <t>Supermercado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</si>
  <si>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</si>
  <si>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</si>
  <si>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</si>
  <si>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</si>
  <si>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</si>
  <si>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</si>
  <si>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</si>
  <si>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</si>
  <si>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</si>
  <si>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Feria libre</t>
  </si>
  <si>
    <t>Codreg</t>
  </si>
  <si>
    <t>Región</t>
  </si>
  <si>
    <t>Metropolitana</t>
  </si>
  <si>
    <t>Año agrícola</t>
  </si>
  <si>
    <t>Superficie (ha)</t>
  </si>
  <si>
    <t>Producción (ton)</t>
  </si>
  <si>
    <t>Rendimiento (ton/ha)</t>
  </si>
  <si>
    <t>2003/04</t>
  </si>
  <si>
    <t>Región de Coquimbo</t>
  </si>
  <si>
    <t>Región de Valparaíso</t>
  </si>
  <si>
    <t>Región Metropolitana</t>
  </si>
  <si>
    <t>Región de O´Higgins</t>
  </si>
  <si>
    <t>Región del Maule</t>
  </si>
  <si>
    <t>Región de Ñuble</t>
  </si>
  <si>
    <t>-</t>
  </si>
  <si>
    <t>Región del Bío Bío</t>
  </si>
  <si>
    <t>Región de La Aracanía</t>
  </si>
  <si>
    <t>Región de Los Ríos</t>
  </si>
  <si>
    <t>Región de Los Lagos</t>
  </si>
  <si>
    <t>Resto del país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</si>
  <si>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</si>
  <si>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</si>
  <si>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</si>
  <si>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</si>
  <si>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</si>
  <si>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</si>
  <si>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</si>
  <si>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</si>
  <si>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</si>
  <si>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</si>
  <si>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</si>
  <si>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</si>
  <si>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</si>
  <si>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</si>
  <si>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</si>
  <si>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</si>
  <si>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Año 1</t>
  </si>
  <si>
    <t>Año 2</t>
  </si>
  <si>
    <t>Temporada</t>
  </si>
  <si>
    <t>2020/21</t>
  </si>
  <si>
    <t>2021/22</t>
  </si>
  <si>
    <t>2022/23</t>
  </si>
  <si>
    <t>Producto</t>
  </si>
  <si>
    <t>País</t>
  </si>
  <si>
    <t>Kg</t>
  </si>
  <si>
    <t>USD FOB</t>
  </si>
  <si>
    <t>Congeladas</t>
  </si>
  <si>
    <t>Uruguay</t>
  </si>
  <si>
    <t>2020 (enero-octubre)</t>
  </si>
  <si>
    <t>Consumo fresca</t>
  </si>
  <si>
    <t>Brasil</t>
  </si>
  <si>
    <t>Argentina</t>
  </si>
  <si>
    <t>Copos (puré)</t>
  </si>
  <si>
    <t>Bolivia</t>
  </si>
  <si>
    <t>Perú</t>
  </si>
  <si>
    <t>Canadá</t>
  </si>
  <si>
    <t>Fécula (almidón)</t>
  </si>
  <si>
    <t>Estados Unidos</t>
  </si>
  <si>
    <t>Harina de papa</t>
  </si>
  <si>
    <t>Papa semilla</t>
  </si>
  <si>
    <t>Guatemala</t>
  </si>
  <si>
    <t>Papas "in vitro" para siembra</t>
  </si>
  <si>
    <t>Preparadas congeladas</t>
  </si>
  <si>
    <t>Preparadas sin congelar</t>
  </si>
  <si>
    <t>Paraguay</t>
  </si>
  <si>
    <t>Ecuador</t>
  </si>
  <si>
    <t>Corea del Sur</t>
  </si>
  <si>
    <t>Cuba</t>
  </si>
  <si>
    <t>Australia</t>
  </si>
  <si>
    <t>Nueva Zelanda</t>
  </si>
  <si>
    <t>Alemania</t>
  </si>
  <si>
    <t>Especie</t>
  </si>
  <si>
    <t>Papa</t>
  </si>
  <si>
    <t>USD CIF</t>
  </si>
  <si>
    <t>Bélgica</t>
  </si>
  <si>
    <t>China</t>
  </si>
  <si>
    <t>Países Bajos</t>
  </si>
  <si>
    <t>Colombia</t>
  </si>
  <si>
    <t>Taiwán</t>
  </si>
  <si>
    <t>Rusia</t>
  </si>
  <si>
    <t>Chile</t>
  </si>
  <si>
    <t>México</t>
  </si>
  <si>
    <t>Polonia</t>
  </si>
  <si>
    <t>Dinamarca</t>
  </si>
  <si>
    <t>Austria</t>
  </si>
  <si>
    <t>Francia</t>
  </si>
  <si>
    <t>Origen o destino no precisado</t>
  </si>
  <si>
    <t>Japón</t>
  </si>
  <si>
    <t>Reino Unido</t>
  </si>
  <si>
    <t>Suiza</t>
  </si>
  <si>
    <t>Suecia</t>
  </si>
  <si>
    <t>14.460*</t>
  </si>
  <si>
    <t>1.649*</t>
  </si>
  <si>
    <t>España</t>
  </si>
  <si>
    <t>Turquía</t>
  </si>
  <si>
    <t>Letonia</t>
  </si>
  <si>
    <t>India</t>
  </si>
  <si>
    <t>Italia</t>
  </si>
  <si>
    <t>Eslovenia</t>
  </si>
  <si>
    <t>La Ligua</t>
  </si>
  <si>
    <r>
      <t xml:space="preserve">Costos por hectárea según rendimiento esperado ($/ha) </t>
    </r>
    <r>
      <rPr>
        <b/>
        <vertAlign val="superscript"/>
        <sz val="10"/>
        <color indexed="8"/>
        <rFont val="Arial"/>
        <family val="2"/>
      </rPr>
      <t>1</t>
    </r>
  </si>
  <si>
    <t>Fecha de publicación: 2018 Región La Araucanía, 2019 Región Bio Bío, 2017 Región O'Higgins</t>
  </si>
  <si>
    <r>
      <t xml:space="preserve">Región de La Araucanía
</t>
    </r>
    <r>
      <rPr>
        <sz val="10"/>
        <rFont val="Arial"/>
        <family val="2"/>
      </rPr>
      <t>Variedad Patagonia, Pucará o Desiree
Papa Guarda riego</t>
    </r>
  </si>
  <si>
    <r>
      <t xml:space="preserve">Región del Bio Bío
</t>
    </r>
    <r>
      <rPr>
        <sz val="10"/>
        <rFont val="Arial"/>
        <family val="2"/>
      </rPr>
      <t>Variedad Patagonia, Karú
Papa Guarda riego</t>
    </r>
  </si>
  <si>
    <r>
      <rPr>
        <b/>
        <sz val="10"/>
        <color theme="1"/>
        <rFont val="Arial"/>
        <family val="2"/>
      </rPr>
      <t>Región de O'Higgins</t>
    </r>
    <r>
      <rPr>
        <sz val="10"/>
        <color theme="1"/>
        <rFont val="Arial"/>
        <family val="2"/>
      </rPr>
      <t xml:space="preserve">
Variedad Pukará</t>
    </r>
  </si>
  <si>
    <t>Mano de obra</t>
  </si>
  <si>
    <t>Maquinaria</t>
  </si>
  <si>
    <t>Insumos</t>
  </si>
  <si>
    <r>
      <t>Otros costos (indirectos + imprevistos)</t>
    </r>
    <r>
      <rPr>
        <b/>
        <vertAlign val="superscript"/>
        <sz val="10"/>
        <rFont val="Arial"/>
        <family val="2"/>
      </rPr>
      <t>2</t>
    </r>
  </si>
  <si>
    <t>Total costos</t>
  </si>
  <si>
    <r>
      <t>Precio papa mayorista saco 25 kg sin IVA</t>
    </r>
    <r>
      <rPr>
        <b/>
        <vertAlign val="superscript"/>
        <sz val="10"/>
        <rFont val="Arial"/>
        <family val="2"/>
      </rPr>
      <t>3</t>
    </r>
  </si>
  <si>
    <t xml:space="preserve">Ingreso por hectárea </t>
  </si>
  <si>
    <t>Margen neto por hectárea</t>
  </si>
  <si>
    <r>
      <t xml:space="preserve">Análisis de sensibilidad </t>
    </r>
    <r>
      <rPr>
        <b/>
        <vertAlign val="superscript"/>
        <sz val="10"/>
        <color indexed="9"/>
        <rFont val="Arial"/>
        <family val="2"/>
      </rPr>
      <t>4</t>
    </r>
    <r>
      <rPr>
        <b/>
        <sz val="10"/>
        <color indexed="9"/>
        <rFont val="Arial"/>
        <family val="2"/>
      </rPr>
      <t xml:space="preserve">
Margen neto ($/ha) Región de La Araucanía</t>
    </r>
  </si>
  <si>
    <t>Rendimiento (Kg/ha)</t>
  </si>
  <si>
    <t>Precio ($/saco 25 kg)</t>
  </si>
  <si>
    <r>
      <t xml:space="preserve">Punto de Equilibrio Región de La Araucanía </t>
    </r>
    <r>
      <rPr>
        <b/>
        <vertAlign val="superscript"/>
        <sz val="10"/>
        <color indexed="9"/>
        <rFont val="Arial"/>
        <family val="2"/>
      </rPr>
      <t>5</t>
    </r>
  </si>
  <si>
    <t>Rendimiento (kg/ha)</t>
  </si>
  <si>
    <t>Costo unitario mínimo saco 25 kg</t>
  </si>
  <si>
    <r>
      <rPr>
        <i/>
        <sz val="10"/>
        <rFont val="Arial"/>
        <family val="2"/>
      </rPr>
      <t>Fuente:</t>
    </r>
    <r>
      <rPr>
        <sz val="10"/>
        <rFont val="Arial"/>
        <family val="2"/>
      </rPr>
      <t xml:space="preserve"> Odepa</t>
    </r>
  </si>
  <si>
    <t>Notas:</t>
  </si>
  <si>
    <t xml:space="preserve">(1) Las fichas completas por región se encuentran publicadas en el sitio web www.odepa.cl/rubro/papas-y-tuberculos </t>
  </si>
  <si>
    <t>(2) Costos Indirectos: corresponde al costo financiero, y equivale a 1,5% mensual simple. Tasa de interés promedio de las empresas distribuidoras de insumos. Imprevistos: corresponde al 5% del total de los costos.</t>
  </si>
  <si>
    <r>
      <t xml:space="preserve">(3) El precio de la papa utilizado corresponde al precio promedio mayorista regional de </t>
    </r>
    <r>
      <rPr>
        <sz val="10"/>
        <color rgb="FFFF0000"/>
        <rFont val="Arial"/>
        <family val="2"/>
      </rPr>
      <t>octubre</t>
    </r>
    <r>
      <rPr>
        <sz val="10"/>
        <rFont val="Arial"/>
        <family val="2"/>
      </rPr>
      <t xml:space="preserve"> de 2020.</t>
    </r>
  </si>
  <si>
    <t>(4) Este análisis entrega márgenes netos bajo tres escenarios diferentes de precio y rendimiento de la papa.</t>
  </si>
  <si>
    <t>(5) Representa el precio de venta mínimo para cubrir los costos totales de producción para distintos rendimientos.</t>
  </si>
  <si>
    <t>Los costos estimados están orientados a un sistema tecnológico promedio de producción.</t>
  </si>
  <si>
    <t>ODEPA</t>
  </si>
  <si>
    <t>Boletín diario de precios y volúmenes de frutos y hortalizas en mercados mayorístas</t>
  </si>
  <si>
    <t>https://www.odepa.gob.cl/publicaciones/boletines/boletin-diario-de-precios-y-volumenes-de-frutas-en-mercados-mayoristas</t>
  </si>
  <si>
    <t>Diaria</t>
  </si>
  <si>
    <t>Excel</t>
  </si>
  <si>
    <t>https://www.odepa.gob.cl/publicaciones/boletines/boletin-de-la-papa-noviembre-2021</t>
  </si>
  <si>
    <t>Mensual</t>
  </si>
  <si>
    <t>Codprov</t>
  </si>
  <si>
    <t>Codcom</t>
  </si>
  <si>
    <t>Comuna</t>
  </si>
  <si>
    <t>Año comercial</t>
  </si>
  <si>
    <t>RUT</t>
  </si>
  <si>
    <t>DV</t>
  </si>
  <si>
    <t>Razón social</t>
  </si>
  <si>
    <t>Tramo según ventas</t>
  </si>
  <si>
    <t>Número de trabajadores dependientes informados</t>
  </si>
  <si>
    <t>Tipo de contribuyente</t>
  </si>
  <si>
    <t>Subtipo de contribuyente</t>
  </si>
  <si>
    <t>Tramo capital propio positivo</t>
  </si>
  <si>
    <t>Tramo capital propio negativo</t>
  </si>
  <si>
    <t>Rubro económico</t>
  </si>
  <si>
    <t>Subrubro económico</t>
  </si>
  <si>
    <t>Cultivo</t>
  </si>
  <si>
    <t>Actividad económica</t>
  </si>
  <si>
    <t>Cauquenes</t>
  </si>
  <si>
    <t>4</t>
  </si>
  <si>
    <t>JIMENEZ FAUNDEZ GUILLERMO OCTAVIO Y OTRO</t>
  </si>
  <si>
    <t>SIN PER. JURIDICA</t>
  </si>
  <si>
    <t>SOCIEDADES DE HECHO</t>
  </si>
  <si>
    <t>AGRICULTURA, GANADERIA, SILVICULTURA Y PESCA</t>
  </si>
  <si>
    <t>CULTIVO DE PLANTAS NO PERENNES</t>
  </si>
  <si>
    <t>Tubérculos</t>
  </si>
  <si>
    <t>CULTIVO DE PAPAS</t>
  </si>
  <si>
    <t>Nogales</t>
  </si>
  <si>
    <t>7</t>
  </si>
  <si>
    <t>OSSES VERGARA MARIO DEL CARMEN Y OTRO</t>
  </si>
  <si>
    <t>Curacaví</t>
  </si>
  <si>
    <t>SUC ISMAEL CARDENAS CATALAN</t>
  </si>
  <si>
    <t>SUCESIONES O COMUNIDADES HERED</t>
  </si>
  <si>
    <t>Cabildo</t>
  </si>
  <si>
    <t>6</t>
  </si>
  <si>
    <t>SUC ALFREDO DEL CARMEN TAPIA CASTRO</t>
  </si>
  <si>
    <t>K</t>
  </si>
  <si>
    <t>SUC JULIO SEGUNDO GONZALEZ SAAVEDRA</t>
  </si>
  <si>
    <t>5</t>
  </si>
  <si>
    <t>SUC JOSE ANTONIO SALAZAR PEREZ</t>
  </si>
  <si>
    <t>SUC ISMAEL SAAVEDRA GODOY</t>
  </si>
  <si>
    <t>Papudo</t>
  </si>
  <si>
    <t>0</t>
  </si>
  <si>
    <t>SUC MANUEL JESUS BUSTAMANTE GODOY</t>
  </si>
  <si>
    <t>SUC JUAN BAUTISTA LOBOS OLGUIN</t>
  </si>
  <si>
    <t>SUC RAUL DIAZ FAJARDO</t>
  </si>
  <si>
    <t>3</t>
  </si>
  <si>
    <t>SUC JUAN MIGUEL OJEDA</t>
  </si>
  <si>
    <t>SUC ABEL RIOS SAAVEDRA</t>
  </si>
  <si>
    <t>Rancagua</t>
  </si>
  <si>
    <t>O'Higgins</t>
  </si>
  <si>
    <t>SUCESION ALEJANDRO ANTONIO ROJAS CASTRO</t>
  </si>
  <si>
    <t>2</t>
  </si>
  <si>
    <t>SUCESION DOMINGO ALFONSO SILVA OYANEDEL</t>
  </si>
  <si>
    <t>9</t>
  </si>
  <si>
    <t>SUCESION LUIS HUMBERTO PASTENE  CERDA</t>
  </si>
  <si>
    <t>SUCESION VICTOR AGUIRRE TAPIA Y OTROS</t>
  </si>
  <si>
    <t>SUCESION JUAN JOSE COLLAO ASTUDILLO</t>
  </si>
  <si>
    <t>1</t>
  </si>
  <si>
    <t>SUCESION IBACACHE OLIVARES</t>
  </si>
  <si>
    <t>SUCESION LUIS ANTONIO PENALOZA ADASME</t>
  </si>
  <si>
    <t>SUCESION MANUEL JESUS VILCHES OYANADER</t>
  </si>
  <si>
    <t>SUCESION ROBERTO VILLARROEL ESTAY</t>
  </si>
  <si>
    <t>SUCESION FERNANDO PACHECO</t>
  </si>
  <si>
    <t>Lago Ranco</t>
  </si>
  <si>
    <t>Los Ríos</t>
  </si>
  <si>
    <t>COMPLEJO EDUCACIONAL IGNAO</t>
  </si>
  <si>
    <t>MUNICIPALIDADES</t>
  </si>
  <si>
    <t>LICEO O COLEGIO MUNICIPAL</t>
  </si>
  <si>
    <t>COOPERATIVA AGRICOLA CHACAREROS DE EL MELON COMUNA DE NOGALES</t>
  </si>
  <si>
    <t>ORG. SIN FINES DE LUCRO</t>
  </si>
  <si>
    <t>COOPERATIVA</t>
  </si>
  <si>
    <t>Puqueldón</t>
  </si>
  <si>
    <t>COOPERATIVA AGRICOLA DE PRODUCTORES SEMBRANDO FUTURO LTDA</t>
  </si>
  <si>
    <t>Panguipulli</t>
  </si>
  <si>
    <t>COMUNIDAD INDIGENA RITA LEPILEO</t>
  </si>
  <si>
    <t>OTRA OSFL</t>
  </si>
  <si>
    <t>Toltén</t>
  </si>
  <si>
    <t>COOPERATIVA CAMPESINA PUKOYAM LIMITADA</t>
  </si>
  <si>
    <t>Curaco de Vélez</t>
  </si>
  <si>
    <t>ASOCIACION  DE PRODUCTORES AGRICOLAS COSECHANDO FUTURO</t>
  </si>
  <si>
    <t>Maullín</t>
  </si>
  <si>
    <t>ASOC PEQUENOS PRODUCTORES AGRICOLAS JUAN ALVAREZ QUEMAS DE CHUYAQUEN</t>
  </si>
  <si>
    <t>FRANCISCO JAVIER GONZALEZ CALDERON, AGRICOLA SANTA MARTINA E.I.R.L.</t>
  </si>
  <si>
    <t>PERSONA JURIDICA COMERCIAL</t>
  </si>
  <si>
    <t>EMPR. INDIVIDUAL RESP. LTDA.</t>
  </si>
  <si>
    <t>La Serena</t>
  </si>
  <si>
    <t>8</t>
  </si>
  <si>
    <t>SOCIEDAD AGRICOLA MARIA ELENA LIMITADA</t>
  </si>
  <si>
    <t>SOC. RESPONSABILIDAD LIMITADA</t>
  </si>
  <si>
    <t>Temuco</t>
  </si>
  <si>
    <t>SOCIEDAD COMERCIAL Y AGRICOLA PORVENIR LIMITADA</t>
  </si>
  <si>
    <t>SOCIEDAD AGRICOLA LOS CIPRESES LIMITADA</t>
  </si>
  <si>
    <t>Llanquihue</t>
  </si>
  <si>
    <t>AGRICOLA LLANQUIHUE SOCIEDAD ANONIMA</t>
  </si>
  <si>
    <t>SOCIEDADES ANONIMAS CERRADAS</t>
  </si>
  <si>
    <t>AGRICOLA ALEJANDRO ALFONSO AGUILERA PEREZ E.I.R.L.</t>
  </si>
  <si>
    <t>Los Muermos</t>
  </si>
  <si>
    <t>SOCIEDAD AGRICOLA Y GANADERA LOS MUERMOS LIMITADA</t>
  </si>
  <si>
    <t>Río Bueno</t>
  </si>
  <si>
    <t>INVERSIONES RIO BUENO SPA</t>
  </si>
  <si>
    <t>SOCIEDAD POR ACCIONES</t>
  </si>
  <si>
    <t>Melipilla</t>
  </si>
  <si>
    <t>M CONSTRUCCIONES SPA</t>
  </si>
  <si>
    <t>NELSON LAZCANO, COMERCIALIZACION DE PRODUCTOS AGRICOLAS E.I.R.L.</t>
  </si>
  <si>
    <t>Hijuelas</t>
  </si>
  <si>
    <t>AGRICOLA MARIA CATALINA BARROS MARIN E.I.R.L.</t>
  </si>
  <si>
    <t>AGRICOLA Y GESTIONES SANTA CONSTANZA SPA</t>
  </si>
  <si>
    <t>Sagrada Familia</t>
  </si>
  <si>
    <t>AGRICOLA RIVERA Y COMPANIA LIMITADA</t>
  </si>
  <si>
    <t>María Pinto</t>
  </si>
  <si>
    <t>HUGO ANTONIO PALMA HENRIQUEZ SERVICIOS AGRICOLAS EMPRESA INDIVIDUAL DE RESPONSAB</t>
  </si>
  <si>
    <t>San Bernardo</t>
  </si>
  <si>
    <t>AGRICOLA Y COMERCIAL EL CANELO LIMITADA</t>
  </si>
  <si>
    <t>AGRICOLA E INMOBILIARIA CHRISTIAN GUNTER BARTELT PSENSKY E.I.R.L.</t>
  </si>
  <si>
    <t>Paillaco</t>
  </si>
  <si>
    <t>FORESTAL Y AGRICOLA CZISCHKE LIMITADA</t>
  </si>
  <si>
    <t>Fresia</t>
  </si>
  <si>
    <t>AGROTURISTICA LOS ROBLES VIEJOS LIMITADA</t>
  </si>
  <si>
    <t>Padre Hurtado</t>
  </si>
  <si>
    <t>SOCIEDAD AGRICOLA Y COMERCIALIZADORA OYANADEL HERMANOS LIMITADA</t>
  </si>
  <si>
    <t>Concepción</t>
  </si>
  <si>
    <t>Biobío</t>
  </si>
  <si>
    <t>AGRICOLA Y COMERCIAL AGROIMPIANTO SPA</t>
  </si>
  <si>
    <t>SOC AGRICOLA Y DE TRANSPORTES ISELAN LIMITADA</t>
  </si>
  <si>
    <t>AGRICOLA SANTA FILOMENA LIMITADA</t>
  </si>
  <si>
    <t>Puente Alto</t>
  </si>
  <si>
    <t>SOC CERDA Y CEA LIMITADA</t>
  </si>
  <si>
    <t>SOCIEDAD COMERCIAL AGRICOLA Y GANADERA LA EXCELENCIA LTDA</t>
  </si>
  <si>
    <t>AGRICOLA FRANCISCO GONZALEZ SEGURA EMPRESA INDIVIDUAL DE RESPONSABILIDAD LIMITAD</t>
  </si>
  <si>
    <t>Buin</t>
  </si>
  <si>
    <t>SOCIEDAD AGRICOLA AGROCF LIMITADA</t>
  </si>
  <si>
    <t>AGRICOLA Y GANADERA JAQUELINE REHBEIN MEIXNER EIRL</t>
  </si>
  <si>
    <t>Castro</t>
  </si>
  <si>
    <t>CHRISTIAN MARCELO BORQUEZ CARDENAS, EMPRESA INDIVIDUAL DE RESPONSABILIDAD LIMITA</t>
  </si>
  <si>
    <t>Las Condes</t>
  </si>
  <si>
    <t>AGRICOLA PUERTO COIHUE</t>
  </si>
  <si>
    <t>SOCIEDA COLECTIVA CIVIL</t>
  </si>
  <si>
    <t>ROBERTO BARRIA AGRICOLA EIRL</t>
  </si>
  <si>
    <t>Monte Patria</t>
  </si>
  <si>
    <t>SERVICIOS AGRICOLAS FLOR DEL VALLE SPA</t>
  </si>
  <si>
    <t>JUAN CARLOS HALLER COMERCIALIZADORA SPA</t>
  </si>
  <si>
    <t>SOC AGRICOLA CASA VERDE LTDA</t>
  </si>
  <si>
    <t>AGROCOM LIMITADA</t>
  </si>
  <si>
    <t>GUIDO TRUJILLO COMERCIALIZADORA Y PRODUCTORA DE PRODUCTOS DEL AGRO Y GANADEROS E</t>
  </si>
  <si>
    <t>Ovalle</t>
  </si>
  <si>
    <t>AGRICOLA EDUARDO ANTONIO GALLEGUILLOS CONTRERAS EMPRESA INDIVIDUAL DE RESPONSABI</t>
  </si>
  <si>
    <t>TRANSPORTES Y COMERCIALIZACION DE PRODUCTOS AGRICOLA ROSA SAN MARTIN EMPRESA IND</t>
  </si>
  <si>
    <t>AGRICOLA F&amp;A MENESES LIMITADA</t>
  </si>
  <si>
    <t>SOCIEDAD AGRICOLA EL MARCO LIMITADA</t>
  </si>
  <si>
    <t>La Unión</t>
  </si>
  <si>
    <t>SOCIEDAD AGRICOLA MILLER GAETE LIMITADA</t>
  </si>
  <si>
    <t>AGROPECUARIA Y TRANSPORTES CONTRASUR LIMITADA</t>
  </si>
  <si>
    <t>AGRICOLA LOS ZORZALES LIMITADA</t>
  </si>
  <si>
    <t>Puerto Octay</t>
  </si>
  <si>
    <t>JUAN SAUL PEREZ MONDACA AGROPECUARIA E.I.R.L.</t>
  </si>
  <si>
    <t>SOCIEDAD AGRICOLA Y GANADERA FUNDO EL CASTANO DE MAULLIN LIMITADA</t>
  </si>
  <si>
    <t>AGRICOLA ROBLEDAL LIMITADA</t>
  </si>
  <si>
    <t>Purranque</t>
  </si>
  <si>
    <t>COMERCIAL LUIS ALBERTO FLORES AROS E.I.R.L.</t>
  </si>
  <si>
    <t>AGRICOLA MARIO RAMON LOYOLA BENAVIDES E.I.R.L.</t>
  </si>
  <si>
    <t>Placilla</t>
  </si>
  <si>
    <t>SOCIEDAD AGRICOLA Y HORTALIZAS VASQUEZ LIMITADA</t>
  </si>
  <si>
    <t>SOCIEDAD COMERCIALIZADORA RIO FRIO SPA</t>
  </si>
  <si>
    <t>Lanco</t>
  </si>
  <si>
    <t>JORGE MAURICIO FUENTES ORTIZ AGRÍCOLA CONTRATISTA COMIDAS RÁPIDAS E.I.R.L.</t>
  </si>
  <si>
    <t>EMILIO ERNESTO BUSTAMANTE GONZALEZ SERVICIOS COMERCIALES AGRICOLAS Y DE TRANSPOR</t>
  </si>
  <si>
    <t>AGRICOLA Y GANADERA PEDRO BORIS GÓMEZ CÁRDENAS E.I.R.L.</t>
  </si>
  <si>
    <t>Osorno</t>
  </si>
  <si>
    <t>SOCIEDAD COMERCIAL E INVERSIONES TURISTICAS LOS LINGUES LIMITADA.</t>
  </si>
  <si>
    <t>AGRICOLA SAN IGNACIO LIMITADA</t>
  </si>
  <si>
    <t>Mariquina</t>
  </si>
  <si>
    <t>AGRICOLA GANADERA FORESTAL E INVERSIONES GONZALO JAVIER HEISE REYES E.I.R.L.</t>
  </si>
  <si>
    <t>Catemu</t>
  </si>
  <si>
    <t>SOCIEDAD AGRICOLA Y COMERCIAL AGRO PERZ LTDA</t>
  </si>
  <si>
    <t>Molina</t>
  </si>
  <si>
    <t>COMERCIAL SILVIA MARTA LIMITADA</t>
  </si>
  <si>
    <t>AGRICOLA CHRISTIAN MARCELO LAUREL SEGUEL E.I.R.L.</t>
  </si>
  <si>
    <t>EMPRESA AGRICOLA HC LIMITADA</t>
  </si>
  <si>
    <t>AGRICOLA SAN JORGE LIMITADA</t>
  </si>
  <si>
    <t>AGRICOLA MONTECINOS HERMANOS LIMITADA</t>
  </si>
  <si>
    <t>Cañete</t>
  </si>
  <si>
    <t>SOCIEDAD AGRICOLA, AVICOLA,SILVICOLA Y TURISMO KOYANMAWIDA LIMITADA</t>
  </si>
  <si>
    <t>Río Negro</t>
  </si>
  <si>
    <t>AGRICOLA ANDREMAN SPA</t>
  </si>
  <si>
    <t>Puerto Varas</t>
  </si>
  <si>
    <t>SOCIEDAD GENETICA Y SEMILLAS DE PAPAS LIMITADA</t>
  </si>
  <si>
    <t>SOCIEDAD AGRICOLA Y COMERCIAL EL TREBOL LIMITADA</t>
  </si>
  <si>
    <t>AGRICOLA NELMAC LTDA</t>
  </si>
  <si>
    <t>Doñihue</t>
  </si>
  <si>
    <t>AGRICOLA LUIS AMARILDO VERGARA RUBIO EMPRESA INDIVIDUAL DE RESPONSABILIDAD LIMIT</t>
  </si>
  <si>
    <t>AGRICOLA TIERRA NOBLE LIMITADA</t>
  </si>
  <si>
    <t>AGRÍCOLA MAURICIO ALEJANDRO TUCHIE KUSCH E.I.R.L.</t>
  </si>
  <si>
    <t>SOCIEDAD AGRICOLA JOSE SAMUEL CUITINO ZAMBRANO E.I.R.L.</t>
  </si>
  <si>
    <t>SOCIEDAD AGRICOLA Y COMERCIAL DREAMS LIMITADA</t>
  </si>
  <si>
    <t>SOCIEDAD AGRICOLA EL RETIRO S.A.</t>
  </si>
  <si>
    <t>Yerbas Buenas</t>
  </si>
  <si>
    <t>SOCIEDAD AGRICOLA GANADERA Y TRANSPORTES DIAZ LIMITADA</t>
  </si>
  <si>
    <t>SEPULVEDA Y SEPULVEDA SPA</t>
  </si>
  <si>
    <t>SOCIEDAD AGRICOLA EL ROMERO LIMITADA</t>
  </si>
  <si>
    <t>AGRICOLA GIRAUDO Y ORTUZAR COLECTIVA CIVIL</t>
  </si>
  <si>
    <t>San Juan de La Costa</t>
  </si>
  <si>
    <t>SOCIEDAD AGRICOLA LOS ESTEROS SPA</t>
  </si>
  <si>
    <t>Frutillar</t>
  </si>
  <si>
    <t>AGRICOLA WALTER STANGE E.I.R.L.</t>
  </si>
  <si>
    <t>AGRICOLA DEL SUR LIMITADA</t>
  </si>
  <si>
    <t>AGRÍCOLA VARGAS MORALES LIMITADA</t>
  </si>
  <si>
    <t>AGRICOLA Y CONSTRUCCION L&amp;R LIMITADA</t>
  </si>
  <si>
    <t>AGRICOLA EL PARQUE SPA</t>
  </si>
  <si>
    <t>Coihaique</t>
  </si>
  <si>
    <t>Aysén</t>
  </si>
  <si>
    <t>AGRÍCOLA Y ESTACIÓN EXPERIMENTAL SANTA JOSEFA LIMITADA</t>
  </si>
  <si>
    <t>INVERSIONES AGROKAYU LIMITADA</t>
  </si>
  <si>
    <t>CULTIVO Y COMERCIALIZADORA DE PRODUCTOS AGRICOLAS PAULINA ELCIRA NUNEZ PALACIOS</t>
  </si>
  <si>
    <t>El Carmen</t>
  </si>
  <si>
    <t>AGRICOLA JOSE JOAQUIN GONZALEZ SANDOVAL E.I.R.L.</t>
  </si>
  <si>
    <t>SOCIEDAD AGRICOLA Y TRANSPORTES G Y M LIMITADA</t>
  </si>
  <si>
    <t>SOCIEDAD AGRICOLA Y FORESTAL Y COMERCIALIZADORA LIFE LIMITADA</t>
  </si>
  <si>
    <t>SOCIEDAD DE INVERSIONES DOBLE A LIMITADA</t>
  </si>
  <si>
    <t>Teodoro Schmidt</t>
  </si>
  <si>
    <t>SOCIEDAD AGRICOLA LEFIQUEO RAYEN MAPU LIMITADA</t>
  </si>
  <si>
    <t>AGRICOLA LUIS GUSTAVO SOTO PALMA E.I.R.L.</t>
  </si>
  <si>
    <t>AGRICOLA SANTA CAMILA LIMITADA</t>
  </si>
  <si>
    <t>Providencia</t>
  </si>
  <si>
    <t>INVERSIONES ARRAYAN LIMITADA</t>
  </si>
  <si>
    <t>AGRICOLA CASER SPA</t>
  </si>
  <si>
    <t>Gorbea</t>
  </si>
  <si>
    <t>AGRÍCOLA OSCAR ALFREDO JARAMILLO MARINAO 'EMPRESA INDIVIDUAL DE RESPONSABILIDAD</t>
  </si>
  <si>
    <t>SOCIEDAD AGRICOLA JOHNSON Y DOEPKING LIMITADA</t>
  </si>
  <si>
    <t>Chanco</t>
  </si>
  <si>
    <t>SOCIEDAD PRODUCTORA DE QUESOS Y LACTEOS ROSA ESTER DE CHANCO LIMITADA</t>
  </si>
  <si>
    <t>AGRICOLA HANS EMILIO DIEDRICHS CARCAMO EMPRESA INDIVIDUAL DE RESPONSABILIDAD LIM</t>
  </si>
  <si>
    <t>Los Alamos</t>
  </si>
  <si>
    <t>SOCIEDAD AGRICOLA Y COMERCIAL APROSEM SPA</t>
  </si>
  <si>
    <t>AGRÍCOLA DAVID SEGUNDO MENIL GATICA E.I.R.L.</t>
  </si>
  <si>
    <t>San Javier</t>
  </si>
  <si>
    <t>AGRICOLA  SANTA  ISABEL SPA</t>
  </si>
  <si>
    <t>Vilcún</t>
  </si>
  <si>
    <t>TRAIPO AGROINDUSTRIAL LIMITADA</t>
  </si>
  <si>
    <t>Saavedra</t>
  </si>
  <si>
    <t>AGRICOLA YERI SANTIAGO BEROIZ CATALAN  E.I.R.L.</t>
  </si>
  <si>
    <t>Santiago</t>
  </si>
  <si>
    <t>MOSCOSO HERMANOS SA</t>
  </si>
  <si>
    <t>Carahue</t>
  </si>
  <si>
    <t>EXPLOTACION AGRICOLA DAVID AUGUSTO MANQUEAN LONCOMIL E.I.R.L.</t>
  </si>
  <si>
    <t>TOSTADURIA LA MARTI SPA</t>
  </si>
  <si>
    <t>COMERCIALIZADORA DE PRODUCTOS DEL PAIS JOSE LUIS KNIPPING BUSSING E.I.R.L.</t>
  </si>
  <si>
    <t>Linares</t>
  </si>
  <si>
    <t>INMOBILIARIA E INVERSIONES SANTA ANDREA SPA</t>
  </si>
  <si>
    <t>AGROTURISMO MANSILLA HERMANOS LIMITADA</t>
  </si>
  <si>
    <t>Perquenco</t>
  </si>
  <si>
    <t>AGRICOLA HECTOR LIZAMA URRUTIA E.I.R.L.</t>
  </si>
  <si>
    <t>Valdivia</t>
  </si>
  <si>
    <t>HORTALIZAS MONICA PALMA LEROUX EMPRESA INDIVIDUAL DE RESPONSABILIDAD LIMITADA</t>
  </si>
  <si>
    <t>AGRICOLA LUIS TORRES OJEDA  E.I.R.L.</t>
  </si>
  <si>
    <t>SOCIEDAD AGRÍCOLA Y TRANSPORTES DEL RANCO LIMITADA</t>
  </si>
  <si>
    <t>AGRICOLA Y COMERCIAL CALEDONIA SPA</t>
  </si>
  <si>
    <t>San Felipe</t>
  </si>
  <si>
    <t>AGROCOMERCIAL EL CUERVO SPA</t>
  </si>
  <si>
    <t>AGRICOLA TRAILAFQUEN SPA</t>
  </si>
  <si>
    <t>Longaví</t>
  </si>
  <si>
    <t>AGRICOLA SANTA AMALIA SPA</t>
  </si>
  <si>
    <t>San Miguel</t>
  </si>
  <si>
    <t>AGRÍCOLA Y COMERCIAL SANTA CATALINA LIMITADA</t>
  </si>
  <si>
    <t>SOCIEDAD AGRICOLA Y GANADERA TRES PUENTES SPA</t>
  </si>
  <si>
    <t>AGRICOLA E INVERSIONES MARGARITA SPA</t>
  </si>
  <si>
    <t>AGRICOLA DRC SPA</t>
  </si>
  <si>
    <t>AGRÍCOLA MARPA LIMITADA</t>
  </si>
  <si>
    <t>ANDES AGRO SPA</t>
  </si>
  <si>
    <t>AGRICOLA EL HIJO &amp; HERMANOS SPA</t>
  </si>
  <si>
    <t>Aisén</t>
  </si>
  <si>
    <t>JUAN MAYORGA PRODUCTOS AGRICOLA, PAPAS E.I.R.L.</t>
  </si>
  <si>
    <t>AGRICOLA SANTA ELIANA SPA</t>
  </si>
  <si>
    <t>AGRÍCOLA LAGO VERDE LIMITADA</t>
  </si>
  <si>
    <t>SOCIEDAD AGRICOLA B&amp;G SPA</t>
  </si>
  <si>
    <t>ALMITEC SPA</t>
  </si>
  <si>
    <t>AGRICOLA QUILLAICO SPA</t>
  </si>
  <si>
    <t>INVERSIONES AGRICOLAS Y GANADERAS AUCHILO SPA</t>
  </si>
  <si>
    <t>AGROPECUARIA FUNDO DESAGÜE DEL LLANQUIHUE SPA</t>
  </si>
  <si>
    <t>SOCIEDAD AGRICOLA EL PENOL SPA</t>
  </si>
  <si>
    <t>SOC AGRICOLA SAN MARTIN LTDA</t>
  </si>
  <si>
    <t>SOCIEDAD POBLETE ARAVENA LIMITADA</t>
  </si>
  <si>
    <t>AGRICOLA EL MAITEN LIMITADA</t>
  </si>
  <si>
    <t>AGRICOLA Y FORESTAL CONHUECO LIMITADA</t>
  </si>
  <si>
    <t>AGRICOLA Y GANANDERA LAS LOMAS DE PILAUCO LIMITADA</t>
  </si>
  <si>
    <t>SEMILLAS LLANQUIHUE LIMITADA</t>
  </si>
  <si>
    <t>AGRICOLA QUILANTO LTDA</t>
  </si>
  <si>
    <t>PAPAS ARCO IRIS LIMITADA</t>
  </si>
  <si>
    <t>ASESORIAS E INVERSIONES LA GUARDIA LIMITADA</t>
  </si>
  <si>
    <t>AGRICOLA LOS TRES LIMITADA</t>
  </si>
  <si>
    <t>SOC AGRICOLA SANTA RITA</t>
  </si>
  <si>
    <t>AGRICOLA JIMENEZ &amp; SILVA LIMITADA</t>
  </si>
  <si>
    <t>Vitacura</t>
  </si>
  <si>
    <t>AGRICOLA LA PAUTA LIMITADA</t>
  </si>
  <si>
    <t>SOC MADERERA LOS MOLINOS Y COMPANIA LIMI</t>
  </si>
  <si>
    <t>AGRICOLA DALLASERRA E HIJO LIMITADA</t>
  </si>
  <si>
    <t>IMPORTADORA DISTRIBUIDORA Y        EXPORTADORA IMDEX LTDA</t>
  </si>
  <si>
    <t>AGRICOLA LA ALPINA LIMITADA</t>
  </si>
  <si>
    <t>Andacollo</t>
  </si>
  <si>
    <t>BALDESSARI Y BORTOLOTTI LIMITADA</t>
  </si>
  <si>
    <t>AGRICOLA SATURNO LIMITADA</t>
  </si>
  <si>
    <t>Punta Arenas</t>
  </si>
  <si>
    <t>Magallanes</t>
  </si>
  <si>
    <t>SOC AGRICOLA TORRES DEL PAINE LIMITADA</t>
  </si>
  <si>
    <t>SOC AGRICOLA ANDINA LIMITADA</t>
  </si>
  <si>
    <t>AGRICOLA SOLIS LIMITADA</t>
  </si>
  <si>
    <t>AGRICOLA Y FORESTAL SAN FERMIN LIMITADA</t>
  </si>
  <si>
    <t>PRODUCTORA DE SEMILLAS DE PAPAS LTDA</t>
  </si>
  <si>
    <t>AGRICOLA Y COMERCIAL ZANDONAI Y COMPANIA LIMITADA</t>
  </si>
  <si>
    <t>RAUL RODRIGUEZ CRUZ E HIJO LTDA</t>
  </si>
  <si>
    <t>APEY EMILIO HIJOS Y CIA SOCIEDAD AGRICOL</t>
  </si>
  <si>
    <t>SOC AGROINDUSTRIAL EL ROSARIO LIMITADA</t>
  </si>
  <si>
    <t>SEMILLAS S Z SOCIEDAD ANONIMA</t>
  </si>
  <si>
    <t>AGRICOLA LA HIJUELA LIMITADA</t>
  </si>
  <si>
    <t>SOC AGRICOLA CERRO GRANDE</t>
  </si>
  <si>
    <t>Puerto Montt</t>
  </si>
  <si>
    <t>AGRICOLA Y COMERCIAL OSTIONES S A</t>
  </si>
  <si>
    <t>Ñuñoa</t>
  </si>
  <si>
    <t>APPLEXION CHILE S A</t>
  </si>
  <si>
    <t>SOC AGRICOLA Y DE INVERSIONES EL MANZANO S A</t>
  </si>
  <si>
    <t>Boletín semanal de precios y volúmenes de frutas y hortalizas en mercados mayoristas del país - ODEPA | Oficina de Estudios y Políticas Agrarias</t>
  </si>
  <si>
    <t>Boletín semanal de precios y volúmenes de frutas y hortalizas en mercado mayoristas del país.</t>
  </si>
  <si>
    <t xml:space="preserve"> 30 noviembre-4 diciembre</t>
  </si>
  <si>
    <t>23 noviembre - 27 noviembre</t>
  </si>
  <si>
    <t>16 noviembre-20 noviembre</t>
  </si>
  <si>
    <t>9 noviembre - 14 noviembre</t>
  </si>
  <si>
    <t>2 noviembre - 6 noviembre</t>
  </si>
  <si>
    <t>26 octubre - 30 octubre</t>
  </si>
  <si>
    <t>19 octubre - 23 octubre</t>
  </si>
  <si>
    <t>12 octubre- 16 octubre</t>
  </si>
  <si>
    <t>5 octubre - 9 octubre</t>
  </si>
  <si>
    <t>28 septiembre - 2 octubre</t>
  </si>
  <si>
    <t>31 agosto - 4 septiembre</t>
  </si>
  <si>
    <t>24 agosto - 28 agosto</t>
  </si>
  <si>
    <t>14 septiembre- 17 septiembre</t>
  </si>
  <si>
    <t>7 septiembre - 11 septiembre</t>
  </si>
  <si>
    <t>21 septiembre - 25 septiembre</t>
  </si>
  <si>
    <t>17 agosto - 21 agosto</t>
  </si>
  <si>
    <t>10 agosto - 14 agosto</t>
  </si>
  <si>
    <t>27 julio - 31 julio</t>
  </si>
  <si>
    <t>3 agosto - 7 agosto</t>
  </si>
  <si>
    <t>20 julio - 24 julio</t>
  </si>
  <si>
    <t>13 julio - 17 julio</t>
  </si>
  <si>
    <t>Código</t>
  </si>
  <si>
    <t>Mercados mayoristas</t>
  </si>
  <si>
    <t>17-jul</t>
  </si>
  <si>
    <t>24-jul</t>
  </si>
  <si>
    <t>Supermercados</t>
  </si>
  <si>
    <t>Ferias libres</t>
  </si>
  <si>
    <t>Punto de Venta</t>
  </si>
  <si>
    <t>Precio</t>
  </si>
  <si>
    <t>Minorista</t>
  </si>
  <si>
    <t>Mayorista</t>
  </si>
  <si>
    <t>$ / kilo nominales con IVA2</t>
  </si>
  <si>
    <t>$ / 25 kilos nominales con IVA</t>
  </si>
  <si>
    <t>Variedad</t>
  </si>
  <si>
    <t xml:space="preserve">Unidad de
comercialización </t>
  </si>
  <si>
    <t>Día</t>
  </si>
  <si>
    <t>$ nominal con IVA/25Kg</t>
  </si>
  <si>
    <t>Rosara</t>
  </si>
  <si>
    <t>Vega Central Mapocho de Santiago</t>
  </si>
  <si>
    <t>$/saco 25 kilos</t>
  </si>
  <si>
    <t>Jueves</t>
  </si>
  <si>
    <t>Patagonia</t>
  </si>
  <si>
    <t>Terminal Hortofrutícola Agro Chillán</t>
  </si>
  <si>
    <t>Viernes</t>
  </si>
  <si>
    <t>Miércoles</t>
  </si>
  <si>
    <t>Lunes</t>
  </si>
  <si>
    <t>Martes</t>
  </si>
  <si>
    <t>Rodeo</t>
  </si>
  <si>
    <t>Mercado Mayorista Lo Valledor de Santiago</t>
  </si>
  <si>
    <t>Femacal de La Calera</t>
  </si>
  <si>
    <t>Asterix</t>
  </si>
  <si>
    <t>Macroferia Regional de Talca</t>
  </si>
  <si>
    <t>Vega Modelo de Temuco</t>
  </si>
  <si>
    <t>Feria Lagunitas de Puerto Montt</t>
  </si>
  <si>
    <t>Désirée</t>
  </si>
  <si>
    <t>Cardinal</t>
  </si>
  <si>
    <t>Vega Monumental Concepción</t>
  </si>
  <si>
    <t>Pukará</t>
  </si>
  <si>
    <t>$/malla 25 kilos</t>
  </si>
  <si>
    <t>Terminal La Palmera de La Serena</t>
  </si>
  <si>
    <t>Agrícola del Norte S.A. de Arica</t>
  </si>
  <si>
    <t>Karú</t>
  </si>
  <si>
    <t>Papa Semilla</t>
  </si>
  <si>
    <t>Costa Rica</t>
  </si>
  <si>
    <t>Fécula de patata (papa)</t>
  </si>
  <si>
    <t>Tailandia</t>
  </si>
  <si>
    <t>Bangladesh</t>
  </si>
  <si>
    <t>Israel</t>
  </si>
  <si>
    <t>Papas congeladas</t>
  </si>
  <si>
    <t>Malasia</t>
  </si>
  <si>
    <t>Papas in vitro para siembra</t>
  </si>
  <si>
    <t xml:space="preserve">Papas para siembra  </t>
  </si>
  <si>
    <t>Honduras</t>
  </si>
  <si>
    <t>Otros (país desconocido)</t>
  </si>
  <si>
    <t>Terr. británico en América</t>
  </si>
  <si>
    <t>Holanda</t>
  </si>
  <si>
    <t xml:space="preserve">Papa semilla  </t>
  </si>
  <si>
    <t>Comercializadora del Agro de Limarí</t>
  </si>
  <si>
    <t>Mapocho venta directa de Santiago</t>
  </si>
  <si>
    <t>Bíobío</t>
  </si>
  <si>
    <t>Precio minorista</t>
  </si>
  <si>
    <t>Concepto</t>
  </si>
  <si>
    <t>Descripción</t>
  </si>
  <si>
    <t xml:space="preserve">Ventas por 25 kg o más. Se dan en los mercados mayoristas.
</t>
  </si>
  <si>
    <t xml:space="preserve">Ventas inferiores a 25 kg. Se dan en los supermercado y ferias libres
</t>
  </si>
  <si>
    <t>Desde el punto de vista de exportaciones e importaciones corresponde como se comercializa la papa. Los productos de la papa que se exportan e importan son 8: i) preparada sin congelar, ii) papa semilla, iii) consumo fresca, iv) copos (puré), v) preparadas congeladas, vi) harina de papa, vii) fécula (almidón) y viii) papa in vitro para siembra.</t>
  </si>
  <si>
    <t>Boletín de papa mensual</t>
  </si>
  <si>
    <t>Sii</t>
  </si>
  <si>
    <t>Peñaflor</t>
  </si>
  <si>
    <t>REYES HUERTA HECTOR ALFONSO Y OTRO</t>
  </si>
  <si>
    <t/>
  </si>
  <si>
    <t>A - Agricultura, ganadería, silvicultura y pesca</t>
  </si>
  <si>
    <t>011 - Cultivo de plantas no perennes</t>
  </si>
  <si>
    <t>Vicuña</t>
  </si>
  <si>
    <t>BALDESSARI LEITA RENATO Y OTRO</t>
  </si>
  <si>
    <t>ARAVENA GUZMAN ALVARO HERNAN Y OTROS</t>
  </si>
  <si>
    <t>SUCESION SERGIO HERNAN CABRERA ARANCIBIA</t>
  </si>
  <si>
    <t>SUCECION JUAN BAUTISTA CERDA</t>
  </si>
  <si>
    <t>El Monte</t>
  </si>
  <si>
    <t>SUCECION WALTER FRANCK WITOWSKI</t>
  </si>
  <si>
    <t>SUCESION PEDRO ANTONIO DELGADO SILVA</t>
  </si>
  <si>
    <t>SUCESION FERNANDO DEL CARMEN BUSTAMANTE</t>
  </si>
  <si>
    <t>SUCESION LINDORFO CRUZ PEREZ JIL</t>
  </si>
  <si>
    <t>COOPERATIVA DE TRABAJO FIL QUETRAN MAPU</t>
  </si>
  <si>
    <t>COMUNIDAD INDIGENA PUYEHUE</t>
  </si>
  <si>
    <t>COOP CAMPESINA SANTA VICTORIA LIMITADA</t>
  </si>
  <si>
    <t>Vallenar</t>
  </si>
  <si>
    <t>Atacama</t>
  </si>
  <si>
    <t>SOCIEDAD AGRICOLA AGUAS DEL HUASCO LIMITADA</t>
  </si>
  <si>
    <t>PRESTACION DE SERVICIOS AGRICOLAS RAUL WILLER SANTOS, E.I.R.L.</t>
  </si>
  <si>
    <t>AGRICOLA B Y H LIMITADA</t>
  </si>
  <si>
    <t>Padre Las Casas</t>
  </si>
  <si>
    <t>SOCIEDAD COMERCIAL, ENVASADORA, AGRICOLA, GANADERA Y FORESTAL CHILE FERTIL LIMIT</t>
  </si>
  <si>
    <t>PATRICIO HERNANDEZ MARTINEZ Y COMPANIA LIMITADA</t>
  </si>
  <si>
    <t>Puyehue</t>
  </si>
  <si>
    <t>AGRICOLA ALICURA SPA.</t>
  </si>
  <si>
    <t>Maipú</t>
  </si>
  <si>
    <t>AGRICOLA ANIBAL ALEJANDRO DONOSO SILVA E.I.R.L.</t>
  </si>
  <si>
    <t>SOCIEDAD AGRICOLA LA PAZ LIMITADA</t>
  </si>
  <si>
    <t>JUAN CARLOS HALLER COMERCIALIZADORA, PRODUCTORA DE PRODUCTOS AGRICOLAS, GANADERO</t>
  </si>
  <si>
    <t>San Carlos</t>
  </si>
  <si>
    <t>Coronel</t>
  </si>
  <si>
    <t>AGROINDUSTRIAL RODRIGO ALEJANDRO HERNANDEZ WIMMER EMPRESA INDIVIDUAL DE RESPONSA</t>
  </si>
  <si>
    <t>Retiro</t>
  </si>
  <si>
    <t>AGRICOLA MIGUEL ALBERTO FERNANDEZ CURIN E.I.R.L.</t>
  </si>
  <si>
    <t>AGRICOLA INVERSIONES SAN ANDRES LTDA</t>
  </si>
  <si>
    <t>Chonchi</t>
  </si>
  <si>
    <t>AGRICOLA HECTOR FILIBERTO CARDENAS PINTO E.I.R.L.</t>
  </si>
  <si>
    <t>Los Álamos</t>
  </si>
  <si>
    <t>SOCIEDAD PRODUCTORA Y COMERCIALIZADORA DE SEMILLAS E INSUMOS AGRICOLAS SOCIEDAD</t>
  </si>
  <si>
    <t>AGRICOLA REMO Y ALBERTO POMAROLLI SPA</t>
  </si>
  <si>
    <t>AGRICOLA CHOAPA LIMITADA</t>
  </si>
  <si>
    <t>AGRICOLA ARREDONDO HERMANOS LIMITADA</t>
  </si>
  <si>
    <t>TURISMO &amp; AGRICOLA MARIA NAIDA VILMA VELASQUEZ VELASQUEZ E.I.R.L.</t>
  </si>
  <si>
    <t>SOCIEDAD COMERCIAL VILA LIMITADA</t>
  </si>
  <si>
    <t>San Esteban</t>
  </si>
  <si>
    <t>SOCIEDAD AGRICOLA ANJARI LIMITADA</t>
  </si>
  <si>
    <t>San Pedro</t>
  </si>
  <si>
    <t>SOCIEDAD AGRICOLA Y COMERCIAL LOS CANELOS LIMITADA</t>
  </si>
  <si>
    <t>San Pedro de la Paz</t>
  </si>
  <si>
    <t>AGRICOLA Y FORESTAL JUAN JULIO MONCADA OTAÍZA  E.I.R.L.</t>
  </si>
  <si>
    <t>AGROINVERSIONES BARBARINO SEGUNDO JARA ALARCON E.I.R.L.</t>
  </si>
  <si>
    <t>AGRICOLA ANTONIO JAVIER TOLEDO BLANCO E.I.R.L.</t>
  </si>
  <si>
    <t>SOCIEDAD AGRICOLA ROSARIO LIMITADA</t>
  </si>
  <si>
    <t>AGRICOLA Y FORESTAL POSDAHUE SPA</t>
  </si>
  <si>
    <t>AGRICOLA GIORGIO BERTOLLA SPA</t>
  </si>
  <si>
    <t>AGRICOLA WERNER HAEGER LIMITADA</t>
  </si>
  <si>
    <t>FORESTAL ESPERANZA LIMITADA</t>
  </si>
  <si>
    <t>San Juan de la Costa</t>
  </si>
  <si>
    <t>AGRICOLA Y GANADERA RAMIRO VASQUEZ  E.I.R.L.</t>
  </si>
  <si>
    <t>Casablanca</t>
  </si>
  <si>
    <t>AGRICOLA Y GANADERA MAIRA ANDREA JOSEFINA KUHNERT RODRIGUEZ EMPRESA INDIVIDUAL D</t>
  </si>
  <si>
    <t>AGRICOLA FERNANDO PATRICIO PARDO LOPEZ EMPRESA INDIVIDUAL DE RESPONSABILIDAD LIM</t>
  </si>
  <si>
    <t>SOCIEDAD AGRÍCOLA ESPINOZA E HIJOS LIMITADA</t>
  </si>
  <si>
    <t>AGRICOLA CLAUDIO VALDERRAMA VALDIVIA  E.I.R.L.</t>
  </si>
  <si>
    <t>SOCIEDAD AGRICOLA Y GANADERA EL RAHUE LIMITADA</t>
  </si>
  <si>
    <t>SOCIEDAD AGRICOLA V &amp; M FARMERS LIMITADA</t>
  </si>
  <si>
    <t>Llaillay</t>
  </si>
  <si>
    <t>AGROLIDER LIMITADA</t>
  </si>
  <si>
    <t>SERVICIOS POLAGROSUR LIMITADA</t>
  </si>
  <si>
    <t>AGRICOLA Y GANADERA DON ALFREDO SPA</t>
  </si>
  <si>
    <t>AGROINDUSTRIAL CHILOE SPA</t>
  </si>
  <si>
    <t>SOCIEDAD AGRICOLA Y AVICOLA SANTA MONICA SPA</t>
  </si>
  <si>
    <t>AGRICOLA DEMANGEL BRANDT SPA</t>
  </si>
  <si>
    <t>AGRICOLA ROSA ESTER CASTILLO CATALAN E.I.R.L.</t>
  </si>
  <si>
    <t>Chiguayante</t>
  </si>
  <si>
    <t>AGRÍCOLA, TRANSPORTE, SERVICIOS, COMERCIALIZADORA, CONSTRUCCIÓN, ASESORÍA E INGE</t>
  </si>
  <si>
    <t>AGRÍCOLA Y GANADERA MAURICIO PEDRO RODRIGO MONSALVEZ FRANCO E.I.R.L.</t>
  </si>
  <si>
    <t>COMERCIALIZADORA AGRICOLA SAN JOSE LIMITADA</t>
  </si>
  <si>
    <t>AGRÍCOLA LA ISLA LIMITADA</t>
  </si>
  <si>
    <t>AGROPECUARIA EL CARMEN LIMITADA</t>
  </si>
  <si>
    <t>Futrono</t>
  </si>
  <si>
    <t>SERVICIOS CORYVE SPA</t>
  </si>
  <si>
    <t>AGRICOLA Y COMERCIAL EL PAJONAL LIMITADA</t>
  </si>
  <si>
    <t>La Calera</t>
  </si>
  <si>
    <t>AGRICOLA HORPA SPA</t>
  </si>
  <si>
    <t>SOCIEDAD COMERCIAL AGRICOLA SANTA PAMELA SPA</t>
  </si>
  <si>
    <t>SOCIEDAD AGRICOLA AGUAS CLARAS SPA</t>
  </si>
  <si>
    <t>AGRICOLA JUAN CARLOS GUZMAN CARO E.I.R.L.</t>
  </si>
  <si>
    <t>AGRICOLA FORESTAL Y GANADERA EL HUALLE LIMITADA</t>
  </si>
  <si>
    <t>EMPRESA GDA SPA</t>
  </si>
  <si>
    <t>Recoleta</t>
  </si>
  <si>
    <t>SOC AGRICOLA GANADERA AHUMADA Y COMPANIA LIMITADA</t>
  </si>
  <si>
    <t>Viña del Mar</t>
  </si>
  <si>
    <t>AGROPECUARIA LOS ANDES LTDA</t>
  </si>
  <si>
    <t>SOC AGRICOLA E INDUSTRIAL BUENA ES PERANZA LIMITADA</t>
  </si>
  <si>
    <t>SOC AGRICOLA GANADERA Y FORESTAL NAVARRO HNOS LTDA</t>
  </si>
  <si>
    <t>SOC AGRICOLA DROPPELMANN LTDA</t>
  </si>
  <si>
    <t>SOC AGRICOLA FORESTAL QUEBRADA LA CACHINA CIA.LTDA.</t>
  </si>
  <si>
    <t>USD FOB/Kg</t>
  </si>
  <si>
    <t>USD CIF/Kg</t>
  </si>
  <si>
    <t>Región de La Araucanía</t>
  </si>
  <si>
    <t xml:space="preserve">es una planta perteneciente a la familia de las solanáceas, originaria de Sudamérica y cultivada por todo el mundo por sus tubérculos comestibles. </t>
  </si>
  <si>
    <t>10 Manual Papa.pdf (inia.cl)</t>
  </si>
  <si>
    <t>Link</t>
  </si>
  <si>
    <t>Antecedentes técnicos para el cultivo de la papa (Solanum tuberosum l.) en la región de Aysén</t>
  </si>
  <si>
    <t>NR39137.pdf (inia.cl)</t>
  </si>
  <si>
    <t>Catálogo de Variedades Papa (Solanum Tuberosum L.)</t>
  </si>
  <si>
    <t xml:space="preserve">Manual del cultivo de la papa en Chile </t>
  </si>
  <si>
    <t>INIA</t>
  </si>
  <si>
    <t>SAG</t>
  </si>
  <si>
    <t>semillas_reg_var_papas.pdf (sag.cl)</t>
  </si>
  <si>
    <t>Buscar cita o sitio en DataPYME (no la encontré)</t>
  </si>
  <si>
    <t>Semanal</t>
  </si>
  <si>
    <t>Anual</t>
  </si>
  <si>
    <t>Institución</t>
  </si>
  <si>
    <t>BD</t>
  </si>
  <si>
    <t>Ubicación</t>
  </si>
  <si>
    <t>Actualización</t>
  </si>
  <si>
    <t>Archivo</t>
  </si>
  <si>
    <t>7 diciembre - 11 diciembre</t>
  </si>
  <si>
    <t xml:space="preserve">Mercado  </t>
  </si>
  <si>
    <t>Arica y Parinacota</t>
  </si>
  <si>
    <t>Mercado</t>
  </si>
  <si>
    <t>Saco 25 kilos</t>
  </si>
  <si>
    <t>Malla 25 kilos</t>
  </si>
  <si>
    <t>Volumen (Kg)</t>
  </si>
  <si>
    <t>Volumen (ton)</t>
  </si>
  <si>
    <t>concat</t>
  </si>
  <si>
    <t>Concat</t>
  </si>
  <si>
    <t>Mercado Mayorista</t>
  </si>
  <si>
    <t>Unidad</t>
  </si>
  <si>
    <t>malla</t>
  </si>
  <si>
    <t>saco</t>
  </si>
  <si>
    <t>equivalente</t>
  </si>
  <si>
    <t>Semana descripcipon</t>
  </si>
  <si>
    <t>Día semana</t>
  </si>
  <si>
    <t>Volumen (N° de mallas o sacos de 25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</si>
</sst>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&quot;$&quot;#,##0;&quot;$&quot;\-#,##0"/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 * #,##0.0_ ;_ * \-#,##0.0_ ;_ * &quot;-&quot;_ ;_ @_ "/>
    <numFmt numFmtId="165" formatCode="#,##0.0_ ;\-#,##0.0\ "/>
    <numFmt numFmtId="166" formatCode="_(* #,##0_);_(* \(#,##0\);_(* &quot;-&quot;??_);_(@_)"/>
    <numFmt numFmtId="167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" fillId="0" borderId="0"/>
  </cellStyleXfs>
  <cellXfs count="93">
    <xf numFmtId="0" fontId="0" fillId="0" borderId="0" xfId="0"/>
    <xf numFmtId="0" fontId="3" fillId="0" borderId="3" xfId="0" applyFont="1" applyBorder="1"/>
    <xf numFmtId="0" fontId="1" fillId="0" borderId="2" xfId="0" applyFont="1" applyBorder="1"/>
    <xf numFmtId="164" fontId="0" fillId="0" borderId="0" xfId="2" applyNumberFormat="1" applyFont="1"/>
    <xf numFmtId="0" fontId="2" fillId="2" borderId="0" xfId="0" applyFont="1" applyFill="1" applyBorder="1"/>
    <xf numFmtId="0" fontId="0" fillId="0" borderId="2" xfId="0" applyFont="1" applyBorder="1"/>
    <xf numFmtId="0" fontId="0" fillId="0" borderId="0" xfId="0" applyFont="1" applyBorder="1"/>
    <xf numFmtId="0" fontId="0" fillId="0" borderId="0" xfId="2" applyNumberFormat="1" applyFont="1"/>
    <xf numFmtId="0" fontId="3" fillId="4" borderId="0" xfId="0" applyFont="1" applyFill="1"/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165" fontId="7" fillId="4" borderId="8" xfId="2" applyNumberFormat="1" applyFont="1" applyFill="1" applyBorder="1" applyAlignment="1">
      <alignment horizontal="center" vertical="center" wrapText="1"/>
    </xf>
    <xf numFmtId="5" fontId="7" fillId="4" borderId="8" xfId="3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right" vertical="center" wrapText="1"/>
    </xf>
    <xf numFmtId="5" fontId="11" fillId="4" borderId="8" xfId="3" applyNumberFormat="1" applyFont="1" applyFill="1" applyBorder="1" applyAlignment="1">
      <alignment horizontal="right" vertical="center" wrapText="1"/>
    </xf>
    <xf numFmtId="5" fontId="12" fillId="0" borderId="8" xfId="3" applyNumberFormat="1" applyFont="1" applyFill="1" applyBorder="1" applyAlignment="1">
      <alignment horizontal="center" vertical="center" wrapText="1"/>
    </xf>
    <xf numFmtId="5" fontId="12" fillId="4" borderId="8" xfId="3" applyNumberFormat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right"/>
    </xf>
    <xf numFmtId="6" fontId="10" fillId="4" borderId="8" xfId="3" applyNumberFormat="1" applyFont="1" applyFill="1" applyBorder="1" applyAlignment="1">
      <alignment horizontal="right" vertical="center" wrapText="1"/>
    </xf>
    <xf numFmtId="0" fontId="5" fillId="4" borderId="0" xfId="0" applyFont="1" applyFill="1"/>
    <xf numFmtId="5" fontId="11" fillId="4" borderId="0" xfId="3" applyNumberFormat="1" applyFont="1" applyFill="1" applyBorder="1" applyAlignment="1">
      <alignment vertical="center" wrapText="1"/>
    </xf>
    <xf numFmtId="5" fontId="5" fillId="4" borderId="8" xfId="3" applyNumberFormat="1" applyFont="1" applyFill="1" applyBorder="1" applyAlignment="1">
      <alignment horizontal="center" vertical="center" wrapText="1"/>
    </xf>
    <xf numFmtId="3" fontId="5" fillId="4" borderId="8" xfId="1" applyNumberFormat="1" applyFont="1" applyFill="1" applyBorder="1" applyAlignment="1">
      <alignment horizontal="center" vertical="center"/>
    </xf>
    <xf numFmtId="6" fontId="11" fillId="4" borderId="8" xfId="3" applyNumberFormat="1" applyFont="1" applyFill="1" applyBorder="1" applyAlignment="1">
      <alignment horizontal="center" vertical="center" wrapText="1"/>
    </xf>
    <xf numFmtId="3" fontId="5" fillId="4" borderId="0" xfId="1" applyNumberFormat="1" applyFont="1" applyFill="1" applyBorder="1" applyAlignment="1">
      <alignment horizontal="center" vertical="center"/>
    </xf>
    <xf numFmtId="6" fontId="7" fillId="4" borderId="0" xfId="3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/>
    </xf>
    <xf numFmtId="3" fontId="7" fillId="4" borderId="5" xfId="1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/>
    </xf>
    <xf numFmtId="5" fontId="11" fillId="4" borderId="8" xfId="3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7" fillId="0" borderId="11" xfId="7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17" fillId="0" borderId="0" xfId="7"/>
    <xf numFmtId="0" fontId="18" fillId="0" borderId="0" xfId="0" applyFont="1" applyFill="1" applyBorder="1"/>
    <xf numFmtId="0" fontId="2" fillId="0" borderId="15" xfId="0" applyFont="1" applyFill="1" applyBorder="1"/>
    <xf numFmtId="0" fontId="0" fillId="0" borderId="11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14" fontId="0" fillId="0" borderId="0" xfId="0" applyNumberFormat="1"/>
    <xf numFmtId="0" fontId="0" fillId="6" borderId="0" xfId="0" applyFont="1" applyFill="1"/>
    <xf numFmtId="0" fontId="0" fillId="0" borderId="0" xfId="0" applyFont="1"/>
    <xf numFmtId="0" fontId="0" fillId="6" borderId="16" xfId="0" applyFont="1" applyFill="1" applyBorder="1"/>
    <xf numFmtId="41" fontId="0" fillId="0" borderId="0" xfId="2" applyFont="1"/>
    <xf numFmtId="167" fontId="0" fillId="0" borderId="0" xfId="2" applyNumberFormat="1" applyFont="1"/>
    <xf numFmtId="0" fontId="0" fillId="0" borderId="0" xfId="0" applyBorder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4" xfId="0" applyBorder="1"/>
    <xf numFmtId="0" fontId="0" fillId="0" borderId="5" xfId="0" applyBorder="1"/>
    <xf numFmtId="3" fontId="0" fillId="0" borderId="0" xfId="0" applyNumberFormat="1" applyAlignment="1">
      <alignment horizontal="right"/>
    </xf>
    <xf numFmtId="0" fontId="0" fillId="0" borderId="22" xfId="0" applyBorder="1"/>
    <xf numFmtId="0" fontId="0" fillId="0" borderId="0" xfId="0" applyAlignment="1">
      <alignment wrapText="1"/>
    </xf>
    <xf numFmtId="0" fontId="0" fillId="0" borderId="0" xfId="0" applyFont="1" applyFill="1" applyBorder="1"/>
    <xf numFmtId="3" fontId="0" fillId="0" borderId="0" xfId="0" applyNumberFormat="1" applyBorder="1" applyAlignment="1">
      <alignment horizontal="right"/>
    </xf>
    <xf numFmtId="0" fontId="0" fillId="0" borderId="21" xfId="0" applyBorder="1"/>
    <xf numFmtId="0" fontId="0" fillId="0" borderId="20" xfId="0" applyBorder="1"/>
    <xf numFmtId="0" fontId="0" fillId="0" borderId="19" xfId="0" applyBorder="1"/>
    <xf numFmtId="0" fontId="0" fillId="0" borderId="0" xfId="0" applyBorder="1" applyAlignment="1">
      <alignment horizontal="left" vertical="center" wrapText="1"/>
    </xf>
    <xf numFmtId="0" fontId="0" fillId="0" borderId="18" xfId="0" applyBorder="1"/>
    <xf numFmtId="0" fontId="1" fillId="0" borderId="23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24" xfId="0" applyFont="1" applyBorder="1"/>
    <xf numFmtId="0" fontId="0" fillId="0" borderId="8" xfId="0" applyBorder="1" applyAlignment="1">
      <alignment wrapText="1"/>
    </xf>
    <xf numFmtId="14" fontId="0" fillId="3" borderId="1" xfId="0" applyNumberFormat="1" applyFill="1" applyBorder="1"/>
    <xf numFmtId="14" fontId="0" fillId="0" borderId="1" xfId="0" applyNumberFormat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0" fillId="3" borderId="17" xfId="0" applyNumberFormat="1" applyFont="1" applyFill="1" applyBorder="1"/>
    <xf numFmtId="3" fontId="3" fillId="4" borderId="8" xfId="0" applyNumberFormat="1" applyFont="1" applyFill="1" applyBorder="1"/>
    <xf numFmtId="3" fontId="3" fillId="4" borderId="4" xfId="0" applyNumberFormat="1" applyFont="1" applyFill="1" applyBorder="1"/>
    <xf numFmtId="0" fontId="0" fillId="7" borderId="0" xfId="0" applyFill="1"/>
    <xf numFmtId="14" fontId="0" fillId="7" borderId="0" xfId="0" applyNumberFormat="1" applyFill="1"/>
    <xf numFmtId="0" fontId="3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vertical="center" wrapText="1"/>
    </xf>
    <xf numFmtId="0" fontId="13" fillId="5" borderId="9" xfId="0" applyFont="1" applyFill="1" applyBorder="1" applyAlignment="1">
      <alignment horizontal="center" wrapText="1"/>
    </xf>
    <xf numFmtId="0" fontId="13" fillId="5" borderId="6" xfId="0" applyFont="1" applyFill="1" applyBorder="1" applyAlignment="1">
      <alignment horizontal="center" wrapText="1"/>
    </xf>
    <xf numFmtId="0" fontId="13" fillId="5" borderId="7" xfId="0" applyFont="1" applyFill="1" applyBorder="1" applyAlignment="1">
      <alignment horizontal="center" wrapText="1"/>
    </xf>
    <xf numFmtId="166" fontId="5" fillId="4" borderId="4" xfId="1" applyNumberFormat="1" applyFont="1" applyFill="1" applyBorder="1" applyAlignment="1">
      <alignment horizontal="center" vertical="center"/>
    </xf>
    <xf numFmtId="166" fontId="5" fillId="4" borderId="5" xfId="1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4" borderId="0" xfId="0" applyFont="1" applyFill="1" applyAlignment="1">
      <alignment horizontal="left" wrapText="1"/>
    </xf>
    <xf numFmtId="0" fontId="7" fillId="4" borderId="0" xfId="0" applyFont="1" applyFill="1" applyAlignment="1">
      <alignment horizontal="left"/>
    </xf>
  </cellXfs>
  <cellStyles count="9">
    <cellStyle name="Hipervínculo" xfId="7" builtinId="8"/>
    <cellStyle name="Millares" xfId="1" builtinId="3"/>
    <cellStyle name="Millares [0]" xfId="2" builtinId="6"/>
    <cellStyle name="Moneda [0]" xfId="3" builtinId="7"/>
    <cellStyle name="Normal" xfId="0" builtinId="0"/>
    <cellStyle name="Normal 3 2" xfId="8" xr:uid="{415424F9-359D-4932-9FA0-3008231237FB}"/>
    <cellStyle name="Normal 4" xfId="4" xr:uid="{AD271B98-D033-499A-8D97-DB8B6AC8AEED}"/>
    <cellStyle name="Normal 5" xfId="5" xr:uid="{8BBD02DC-9FBE-4B5B-8FD8-0669B72A6F6E}"/>
    <cellStyle name="Normal 7" xfId="6" xr:uid="{B82D84A3-D9A6-46E5-830F-39B4BE582A18}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border outline="0">
        <top style="thin">
          <color theme="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7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001A5F8-B571-43F8-99AE-100D167FC508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C362DBE-C24F-45FF-96A1-024B0476A84E}" autoFormatId="16" applyNumberFormats="0" applyBorderFormats="0" applyFontFormats="0" applyPatternFormats="0" applyAlignmentFormats="0" applyWidthHeightFormats="0">
  <queryTableRefresh nextId="7" unboundColumnsLeft="1" unboundColumnsRight="1">
    <queryTableFields count="6">
      <queryTableField id="6" dataBound="0" tableColumnId="6"/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84B17FBE-50B6-4479-BCB2-8830E4A48A84}" autoFormatId="16" applyNumberFormats="0" applyBorderFormats="0" applyFontFormats="0" applyPatternFormats="0" applyAlignmentFormats="0" applyWidthHeightFormats="0">
  <queryTableRefresh nextId="7" unboundColumnsLeft="1">
    <queryTableFields count="6">
      <queryTableField id="5" dataBound="0" tableColumnId="5"/>
      <queryTableField id="1" name="Punto de venta" tableColumnId="1"/>
      <queryTableField id="2" name="Semana" tableColumnId="2"/>
      <queryTableField id="3" name="Region" tableColumnId="3"/>
      <queryTableField id="6" dataBound="0" tableColumnId="6"/>
      <queryTableField id="4" name="Preci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BBEBFF-86E3-4BB1-99F7-DEFB97C9CBC8}" name="Superficie_prod_rdto_pb_2003_2020" displayName="Superficie_prod_rdto_pb_2003_2020" ref="A1:H188" totalsRowShown="0" headerRowDxfId="62" dataDxfId="61" headerRowCellStyle="Millares [0]" dataCellStyle="Millares [0]">
  <autoFilter ref="A1:H188" xr:uid="{4C2EF8E0-5C07-4F5A-B469-294A6A88DF24}"/>
  <tableColumns count="8">
    <tableColumn id="6" xr3:uid="{FDE17DB7-9282-4CF7-95B9-92A487D56E06}" name="Año 1" dataDxfId="60" dataCellStyle="Millares [0]">
      <calculatedColumnFormula>+VLOOKUP(Superficie_prod_rdto_pb_2003_2020[[#This Row],[Año agrícola]],Codigo_año[],2,0)</calculatedColumnFormula>
    </tableColumn>
    <tableColumn id="7" xr3:uid="{BC018141-C2A4-4BD1-8931-A4DD97A8E62B}" name="Año 2" dataDxfId="59" dataCellStyle="Millares [0]">
      <calculatedColumnFormula>+VLOOKUP(Superficie_prod_rdto_pb_2003_2020[[#This Row],[Año agrícola]],Codigo_año[],3,0)</calculatedColumnFormula>
    </tableColumn>
    <tableColumn id="8" xr3:uid="{8B6E403A-0BC9-4B97-BB2F-C6FBB2F4140B}" name="Codreg" dataDxfId="58" dataCellStyle="Millares [0]">
      <calculatedColumnFormula>+VLOOKUP(Superficie_prod_rdto_pb_2003_2020[[#This Row],[Región]],Códigos!$A$2:$B$24,2,0)</calculatedColumnFormula>
    </tableColumn>
    <tableColumn id="1" xr3:uid="{CDB94872-FA89-461C-9EC8-2483DC21DA60}" name="Año agrícola" dataDxfId="57" dataCellStyle="Millares [0]"/>
    <tableColumn id="2" xr3:uid="{F6886FBB-8257-4B0D-9712-5B0B2DB921A1}" name="Región" dataDxfId="56" dataCellStyle="Millares [0]"/>
    <tableColumn id="3" xr3:uid="{AED0DA8A-E892-4592-B6C2-680742902DB5}" name="Superficie (ha)" dataDxfId="55" dataCellStyle="Millares [0]"/>
    <tableColumn id="4" xr3:uid="{3BA96448-B31A-4262-B2D8-2F3C0F62D45A}" name="Producción (ton)" dataDxfId="54" dataCellStyle="Millares [0]"/>
    <tableColumn id="5" xr3:uid="{12DBC839-B936-4CB7-81D2-121EA829955E}" name="Rendimiento (ton/ha)" dataDxfId="53" dataCellStyle="Millares [0]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30D243-FD07-4222-8820-CC1FF4D9FC86}" name="Link_importantes" displayName="Link_importantes" ref="B8:D11" totalsRowShown="0">
  <autoFilter ref="B8:D11" xr:uid="{0E29A1C4-65E8-480F-8CCD-2D255D2F5F05}"/>
  <tableColumns count="3">
    <tableColumn id="3" xr3:uid="{52F3E1A6-3ACF-48C2-AAEC-61878D41F004}" name="Institución"/>
    <tableColumn id="1" xr3:uid="{FC024E9E-0A16-4389-8684-54D6F25A14FF}" name="Descripción"/>
    <tableColumn id="2" xr3:uid="{464C9B85-D62C-4EF9-B76C-CABD3BFEF88D}" name="Link" dataCellStyle="Hipervínculo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5DF553-1060-4BC1-B63D-F948AF71F58F}" name="Codigos_region" displayName="Codigos_region" ref="A1:B24" totalsRowShown="0" headerRowDxfId="9" dataDxfId="8" tableBorderDxfId="7">
  <autoFilter ref="A1:B24" xr:uid="{7EAC2247-0557-4D64-88D1-AC4B6E70F675}"/>
  <tableColumns count="2">
    <tableColumn id="1" xr3:uid="{48149EFC-1E56-49DF-8A37-2B4B9D0040E7}" name="Región" dataDxfId="6"/>
    <tableColumn id="2" xr3:uid="{F5C45D51-155E-4016-AC25-6A5772BD0D28}" name="Codreg" dataDxfId="5"/>
  </tableColumns>
  <tableStyleInfo name="TableStyleMedium1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F28046-8833-4476-9EBE-AED40435A547}" name="Codigo_año" displayName="Codigo_año" ref="E1:G21" totalsRowShown="0">
  <autoFilter ref="E1:G21" xr:uid="{C8E30178-86B7-4D7E-AEE6-16E0437C3961}"/>
  <tableColumns count="3">
    <tableColumn id="1" xr3:uid="{62425135-AB6B-414D-BB8C-EA09C23B0704}" name="Temporada"/>
    <tableColumn id="2" xr3:uid="{EAA5E52D-CD57-4688-BA1A-F0340AD84040}" name="Año 1"/>
    <tableColumn id="3" xr3:uid="{9E6C2032-E5BE-4D9A-B39C-EF34A3A2BC32}" name="Año 2"/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6D1EDCB-1DFC-40E1-AC4E-18521ABCCB2C}" name="Codigo_fecha" displayName="Codigo_fecha" ref="I1:J25" totalsRowShown="0">
  <autoFilter ref="I1:J25" xr:uid="{166C9776-E878-4C79-B0B0-BCD207569731}"/>
  <tableColumns count="2">
    <tableColumn id="1" xr3:uid="{0148D306-DFE9-49DA-9CE6-A729A84C065A}" name="Semana"/>
    <tableColumn id="2" xr3:uid="{6FD0C7DE-EC73-4111-8B9E-8F2F6D77A557}" name="Código" dataDxfId="4"/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F325EC-4041-4F40-B792-BD20AFFF0071}" name="Codigos_mercados_mayoristas" displayName="Codigos_mercados_mayoristas" ref="A28:C40" totalsRowShown="0">
  <autoFilter ref="A28:C40" xr:uid="{802F205A-7316-483C-95D8-51EFD4D9C70B}"/>
  <tableColumns count="3">
    <tableColumn id="1" xr3:uid="{B527FD9F-E8D5-4F72-9E29-08E10491B61F}" name="Mercado  " dataDxfId="3"/>
    <tableColumn id="2" xr3:uid="{449F2CB0-962B-435E-A045-13EE7E636ACE}" name="Región"/>
    <tableColumn id="3" xr3:uid="{CA5A90D5-F1A4-43C3-8663-6E21AA68FB40}" name="Codreg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F08305F-1147-4BD1-BAD1-C2DF5827D499}" name="Tabla16" displayName="Tabla16" ref="M2:N6" totalsRowShown="0">
  <autoFilter ref="M2:N6" xr:uid="{6A082D50-9865-4A7E-9755-C1E7CB0143BA}"/>
  <tableColumns count="2">
    <tableColumn id="1" xr3:uid="{D79BB13F-9D17-456A-853E-24712B761773}" name="Unidad"/>
    <tableColumn id="2" xr3:uid="{3EE09113-7142-4686-B806-BE3F2688BD1D}" name="equivalente"/>
  </tableColumns>
  <tableStyleInfo name="TableStyleMedium1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AA5F45-647B-4D8E-8FA9-0F2534A25AAA}" name="Fuentes" displayName="Fuentes" ref="A2:E6" totalsRowShown="0" headerRowDxfId="2" tableBorderDxfId="1">
  <autoFilter ref="A2:E6" xr:uid="{2E50E77F-A3A4-4E18-8122-4E56E3274A80}"/>
  <tableColumns count="5">
    <tableColumn id="1" xr3:uid="{915256CA-6EF6-43E1-A166-B96B6AF72043}" name="Institución" dataDxfId="0"/>
    <tableColumn id="2" xr3:uid="{6252075D-238C-404E-8CE4-949487F75BAE}" name="BD"/>
    <tableColumn id="3" xr3:uid="{629F87AF-F64E-4483-A19E-6CB1122AF16D}" name="Ubicación" dataCellStyle="Hipervínculo"/>
    <tableColumn id="4" xr3:uid="{B7B1EEAC-AB3C-4B30-800E-241FCB565549}" name="Actualización"/>
    <tableColumn id="5" xr3:uid="{B93515CF-AB2C-495B-AD65-4D520F2C8FA7}" name="Archivo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40E4-BE31-472F-A33B-1AC1A3E02F03}" name="Precio_mes_puntoventa_2014_2020" displayName="Precio_mes_puntoventa_2014_2020" ref="A1:F269" tableType="queryTable" totalsRowShown="0">
  <autoFilter ref="A1:F269" xr:uid="{4AEDB8FE-0897-48FE-B50F-0057E67E4FDF}"/>
  <sortState xmlns:xlrd2="http://schemas.microsoft.com/office/spreadsheetml/2017/richdata2" ref="A2:F245">
    <sortCondition ref="B2:B245"/>
  </sortState>
  <tableColumns count="6">
    <tableColumn id="6" xr3:uid="{9E9EE341-3E69-46D7-88D2-312EB5B299DA}" uniqueName="6" name="Precio" queryTableFieldId="6" dataDxfId="52"/>
    <tableColumn id="1" xr3:uid="{BB25024B-3256-4C47-AFA1-2401027538B7}" uniqueName="1" name="Punto de Venta" queryTableFieldId="1" dataDxfId="51"/>
    <tableColumn id="2" xr3:uid="{04B02993-A345-4BE9-BF86-CC70EB35F2EA}" uniqueName="2" name="Mes" queryTableFieldId="2" dataDxfId="50"/>
    <tableColumn id="3" xr3:uid="{D4197859-23DD-4BCA-BAE2-689C8C0732BF}" uniqueName="3" name="Año" queryTableFieldId="3" dataDxfId="49"/>
    <tableColumn id="4" xr3:uid="{3CA8CE32-FD3A-442E-A72A-363AF022B20A}" uniqueName="4" name="$ nominales con IVA / Kg" queryTableFieldId="4"/>
    <tableColumn id="5" xr3:uid="{B4BB6D08-B003-4D0B-8CE5-3EEA11DE3B02}" uniqueName="5" name="$ nominales con IVA / 25 kilos2" queryTableFieldId="5" dataDxfId="48">
      <calculatedColumnFormula>+Precio_mes_puntoventa_2014_2020[[#This Row],[$ nominales con IVA / Kg]]/25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803F5-F737-4BD2-ACA0-6288B12B719F}" name="Precio_semana_puntoventa_region" displayName="Precio_semana_puntoventa_region" ref="A1:F463" tableType="queryTable" totalsRowShown="0">
  <autoFilter ref="A1:F463" xr:uid="{5E23DC6A-B515-4F32-9FFE-0BCFC3F5105B}">
    <filterColumn colId="1">
      <filters>
        <filter val="Mercados mayoristas"/>
      </filters>
    </filterColumn>
    <filterColumn colId="2">
      <filters>
        <dateGroupItem year="2020" month="11" dateTimeGrouping="month"/>
      </filters>
    </filterColumn>
  </autoFilter>
  <sortState xmlns:xlrd2="http://schemas.microsoft.com/office/spreadsheetml/2017/richdata2" ref="A2:F463">
    <sortCondition ref="A2:A463"/>
  </sortState>
  <tableColumns count="6">
    <tableColumn id="5" xr3:uid="{0A447258-C968-4654-9E48-E44B6BBA5721}" uniqueName="5" name="Codreg" queryTableFieldId="5" dataDxfId="47">
      <calculatedColumnFormula>+VLOOKUP(Precio_semana_puntoventa_region[[#This Row],[Region]],Códigos!$A$2:$B$24,2,0)</calculatedColumnFormula>
    </tableColumn>
    <tableColumn id="1" xr3:uid="{CD841E45-7F21-42DC-BF38-28479386E7CF}" uniqueName="1" name="Punto de venta" queryTableFieldId="1" dataDxfId="46"/>
    <tableColumn id="2" xr3:uid="{064DFB7A-44C9-4806-81BB-7540788C8B5E}" uniqueName="2" name="Semana" queryTableFieldId="2" dataDxfId="45"/>
    <tableColumn id="3" xr3:uid="{B79F70F1-71E8-43DA-9767-5EF49B610080}" uniqueName="3" name="Region" queryTableFieldId="3" dataDxfId="44"/>
    <tableColumn id="6" xr3:uid="{5A623E59-8376-4E62-9929-8DC6DF1E879F}" uniqueName="6" name="$ / 25 kilos nominales con IVA" queryTableFieldId="6" dataCellStyle="Millares [0]">
      <calculatedColumnFormula>+Precio_semana_puntoventa_region[[#This Row],[$ / kilo nominales con IVA2]]*25</calculatedColumnFormula>
    </tableColumn>
    <tableColumn id="4" xr3:uid="{DC9E6E5B-EDBC-4C5B-87C1-FC4E7EA9E5EF}" uniqueName="4" name="$ / kilo nominales con IVA2" queryTableFieldId="4" dataCellStyle="Millares [0]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B974A9-B554-47B2-8522-FCDA130337CF}" name="Precio_dia_punto_venta" displayName="Precio_dia_punto_venta" ref="A1:I857" totalsRowShown="0">
  <autoFilter ref="A1:I857" xr:uid="{F71EF48E-9D83-4C6F-B46F-195B2838C1ED}"/>
  <sortState xmlns:xlrd2="http://schemas.microsoft.com/office/spreadsheetml/2017/richdata2" ref="A2:I792">
    <sortCondition ref="C2:C792"/>
  </sortState>
  <tableColumns count="9">
    <tableColumn id="9" xr3:uid="{133B041E-CB17-468D-BA5C-0A70B456DCBC}" name="concat" dataDxfId="43">
      <calculatedColumnFormula>+_xlfn.CONCAT(Precio_dia_punto_venta[[#This Row],[Variedad]],Precio_dia_punto_venta[[#This Row],[Mercado Mayorista]],Precio_dia_punto_venta[[#This Row],[Día]],Precio_dia_punto_venta[[#This Row],[Semana]],Precio_dia_punto_venta[[#This Row],[Unidad]])</calculatedColumnFormula>
    </tableColumn>
    <tableColumn id="1" xr3:uid="{F22CB5B1-B457-49AC-8782-8F24C2D66343}" name="Variedad"/>
    <tableColumn id="2" xr3:uid="{D9BA4F8D-0E0D-42E4-B3EB-A387198D3023}" name="Mercado Mayorista"/>
    <tableColumn id="10" xr3:uid="{02E8E9C4-BD38-4483-AFCF-0999868CA5F1}" name="Unidad" dataDxfId="42">
      <calculatedColumnFormula>+VLOOKUP(Precio_dia_punto_venta[[#This Row],[Unidad de
comercialización ]],Tabla16[],2,0)</calculatedColumnFormula>
    </tableColumn>
    <tableColumn id="3" xr3:uid="{EF82FF6B-8878-4848-9521-A1413482ADFF}" name="Unidad de_x000a_comercialización "/>
    <tableColumn id="5" xr3:uid="{A68F3346-F035-4F04-ACEB-28F89B9875DB}" name="Día"/>
    <tableColumn id="6" xr3:uid="{0059E0A7-E673-454F-9CAA-7A4A3D77DA35}" name="$ nominal con IVA/25Kg"/>
    <tableColumn id="7" xr3:uid="{373E88B1-D257-4E20-814E-640D566F9F51}" name="Semana" dataDxfId="41"/>
    <tableColumn id="8" xr3:uid="{B7416301-D57F-4F26-BD07-8754A0BC354B}" name="Codreg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2042C8-4BB2-4024-83B6-7B426E55F4F7}" name="volumen_dia" displayName="volumen_dia" ref="A1:M820" totalsRowShown="0">
  <autoFilter ref="A1:M820" xr:uid="{9B6637FA-8CC0-4F48-AF50-93D66129D823}"/>
  <sortState xmlns:xlrd2="http://schemas.microsoft.com/office/spreadsheetml/2017/richdata2" ref="A2:M820">
    <sortCondition ref="C2:C820"/>
  </sortState>
  <tableColumns count="13">
    <tableColumn id="9" xr3:uid="{564CE2C1-7287-467E-A44A-94DAB230D8D6}" name="Concat" dataDxfId="40">
      <calculatedColumnFormula>+_xlfn.CONCAT(volumen_dia[[#This Row],[Variedad]],volumen_dia[[#This Row],[Mercado]],volumen_dia[[#This Row],[Día semana]],volumen_dia[[#This Row],[Semana]],volumen_dia[[#This Row],[Unidad]])</calculatedColumnFormula>
    </tableColumn>
    <tableColumn id="1" xr3:uid="{E06FA3E2-5F15-43EE-A946-9873B46721C2}" name="Variedad"/>
    <tableColumn id="2" xr3:uid="{ADFDE8DA-6704-4796-AAFF-76CBC674F206}" name="Mercado"/>
    <tableColumn id="13" xr3:uid="{D434D008-CFB8-4A01-8534-350DFE7FD05B}" name="Codreg" dataDxfId="39">
      <calculatedColumnFormula>+VLOOKUP(volumen_dia[[#This Row],[Mercado]],Codigos_mercados_mayoristas[],3,0)</calculatedColumnFormula>
    </tableColumn>
    <tableColumn id="12" xr3:uid="{BCB78C14-24C6-470F-A9C2-B5885701078B}" name="Unidad" dataDxfId="38">
      <calculatedColumnFormula>+VLOOKUP(volumen_dia[[#This Row],[Unidad de
comercialización ]],Tabla16[],2,0)</calculatedColumnFormula>
    </tableColumn>
    <tableColumn id="3" xr3:uid="{AEA209FD-14D9-4502-A868-B843F7446778}" name="Unidad de_x000a_comercialización "/>
    <tableColumn id="4" xr3:uid="{CC893A83-DDD3-48BB-B3E7-1A2BFDB96676}" name="Semana descripcipon"/>
    <tableColumn id="11" xr3:uid="{7A39EF3F-3794-4A2E-A8E6-1B98180ABCE9}" name="Semana" dataDxfId="37">
      <calculatedColumnFormula>+VLOOKUP(volumen_dia[[#This Row],[Semana descripcipon]],Codigo_fecha[],2,0)</calculatedColumnFormula>
    </tableColumn>
    <tableColumn id="5" xr3:uid="{330A10C4-C32B-4F83-AFB6-0B7175A9186E}" name="Día semana"/>
    <tableColumn id="6" xr3:uid="{68D2E577-8AED-4DB0-8234-46E7EE9A7702}" name="Volumen (N° de mallas o sacos de 25 kg)"/>
    <tableColumn id="7" xr3:uid="{9875FF03-084E-495B-8B02-98D1B9786C63}" name="Volumen (Kg)" dataDxfId="36">
      <calculatedColumnFormula>+volumen_dia[[#This Row],[Volumen (N° de mallas o sacos de 25 kg)]]*25</calculatedColumnFormula>
    </tableColumn>
    <tableColumn id="8" xr3:uid="{E0E66E66-F633-466C-8800-A90ABBD9D512}" name="Volumen (ton)" dataDxfId="35">
      <calculatedColumnFormula>+volumen_dia[[#This Row],[Volumen (Kg)]]/1000</calculatedColumnFormula>
    </tableColumn>
    <tableColumn id="10" xr3:uid="{918E3ED3-C484-41B5-9045-A7626F73B33C}" name="$ nominal con IVA/25Kg" dataDxfId="34">
      <calculatedColumnFormula>+VLOOKUP(volumen_dia[[#This Row],[Concat]],Precio_dia_punto_venta[],7,0)</calculatedColumnFormula>
    </tableColumn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131B00-4B1B-4685-A1CB-EB45C777E49F}" name="Exportaciones_2015_2020" displayName="Exportaciones_2015_2020" ref="A1:G117" totalsRowShown="0">
  <autoFilter ref="A1:G117" xr:uid="{85F58F8E-1B5D-49E2-A7CD-C09711D477EF}"/>
  <sortState xmlns:xlrd2="http://schemas.microsoft.com/office/spreadsheetml/2017/richdata2" ref="A2:G117">
    <sortCondition ref="E2:E117"/>
  </sortState>
  <tableColumns count="7">
    <tableColumn id="1" xr3:uid="{57AC6278-7027-4A90-970F-2D2D169FB50C}" name="Especie"/>
    <tableColumn id="2" xr3:uid="{86DEADE4-60FB-4C17-ADA2-104441D63F46}" name="Producto"/>
    <tableColumn id="3" xr3:uid="{DC9C90C0-0416-4205-9E21-30A94E5F606F}" name="País"/>
    <tableColumn id="4" xr3:uid="{B86640DB-4C1C-4D79-8BB6-A1D4523C2F8A}" name="Año"/>
    <tableColumn id="5" xr3:uid="{2980BC38-2B9F-405D-8636-20CC44868BBF}" name="Kg"/>
    <tableColumn id="6" xr3:uid="{A218C1B6-F5AE-4804-A11A-DD81EA1B408E}" name="USD FOB"/>
    <tableColumn id="7" xr3:uid="{B63BA226-CC84-448F-AB3C-C69378E0F9D7}" name="USD FOB/Kg" dataCellStyle="Millares [0]">
      <calculatedColumnFormula>+Exportaciones_2015_2020[[#This Row],[USD FOB]]/Exportaciones_2015_2020[[#This Row],[Kg]]</calculatedColumnFormula>
    </tableColumn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18596F-9524-4B74-8B85-32DFFEB0D177}" name="Importaciones_2015_2020" displayName="Importaciones_2015_2020" ref="A1:G431" totalsRowShown="0">
  <autoFilter ref="A1:G431" xr:uid="{0181022E-3A85-406C-9D84-01930C407A94}"/>
  <sortState xmlns:xlrd2="http://schemas.microsoft.com/office/spreadsheetml/2017/richdata2" ref="A2:G431">
    <sortCondition ref="E2:E431"/>
  </sortState>
  <tableColumns count="7">
    <tableColumn id="6" xr3:uid="{CD4F3078-5D72-44FA-964F-70E2162DF9EE}" name="Especie"/>
    <tableColumn id="1" xr3:uid="{10CC6739-86E1-4977-A8A9-9CA3F24DC0E3}" name="Producto"/>
    <tableColumn id="2" xr3:uid="{282D885D-B6A8-45AB-A0C7-2185F92BBCA6}" name="País"/>
    <tableColumn id="3" xr3:uid="{D229E521-5EB3-4836-AC1A-13F8DE7739CA}" name="Año"/>
    <tableColumn id="4" xr3:uid="{BE52371D-2BB5-4B54-BEFA-F46E1399B535}" name="Kg"/>
    <tableColumn id="5" xr3:uid="{5154BD0B-B82B-48FE-9864-44CB3A758840}" name="USD CIF"/>
    <tableColumn id="7" xr3:uid="{4FEEED59-150C-4E63-9768-883AB94D8CB6}" name="USD CIF/Kg" dataDxfId="33">
      <calculatedColumnFormula>+Importaciones_2015_2020[[#This Row],[USD CIF]]/Importaciones_2015_2020[[#This Row],[Kg]]</calculatedColumnFormula>
    </tableColumn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37E197-E12F-48F1-B31E-F0769DD01700}" name="Empleo_empresas_comuna_2018_2019" displayName="Empleo_empresas_comuna_2018_2019" ref="A1:T407" totalsRowShown="0" headerRowDxfId="32" dataDxfId="31" tableBorderDxfId="30">
  <autoFilter ref="A1:T407" xr:uid="{3CEE409A-87E2-4C1B-A731-2DAC1110E7B4}"/>
  <tableColumns count="20">
    <tableColumn id="1" xr3:uid="{FF509FE5-A698-4CC4-A131-B4FA695E8ABB}" name="Codreg" dataDxfId="29"/>
    <tableColumn id="2" xr3:uid="{696A1411-06BB-4B77-BDD6-A5F2313B54B6}" name="Codprov" dataDxfId="28"/>
    <tableColumn id="3" xr3:uid="{2571CD0B-49B6-4563-822F-60837A18F1E7}" name="Codcom" dataDxfId="27"/>
    <tableColumn id="4" xr3:uid="{8BA5A4A8-0934-4B02-8655-787128061D0F}" name="Comuna" dataDxfId="26"/>
    <tableColumn id="5" xr3:uid="{C063705C-05DC-4064-9883-1CBFF78C5EF8}" name="Región" dataDxfId="25"/>
    <tableColumn id="6" xr3:uid="{85F6F741-1CA5-4D4A-BB8F-05BEFAAF6C15}" name="Año comercial" dataDxfId="24"/>
    <tableColumn id="7" xr3:uid="{3B903CFB-81A0-4B5F-BC48-FE8D2ECA38E9}" name="RUT" dataDxfId="23"/>
    <tableColumn id="8" xr3:uid="{7A1FD9C2-C22E-4234-BF99-656C95C086DA}" name="DV" dataDxfId="22"/>
    <tableColumn id="9" xr3:uid="{620EAEBB-6AA8-4C88-9D9A-50D395A20D14}" name="Razón social" dataDxfId="21"/>
    <tableColumn id="10" xr3:uid="{55813B9D-E0F1-4D2A-BC1D-BF136F1EF3D1}" name="Tramo según ventas" dataDxfId="20"/>
    <tableColumn id="11" xr3:uid="{5047DD44-025A-4D4D-8310-91361EB9A668}" name="Número de trabajadores dependientes informados" dataDxfId="19"/>
    <tableColumn id="13" xr3:uid="{B8B33245-227B-4DB3-9D47-A3D60357060E}" name="Tipo de contribuyente" dataDxfId="18"/>
    <tableColumn id="14" xr3:uid="{31DAE8B5-4347-4EEF-AD75-18E9F61B6196}" name="Subtipo de contribuyente" dataDxfId="17"/>
    <tableColumn id="15" xr3:uid="{C4422DEF-DF43-4730-A730-98719913373F}" name="Tramo capital propio positivo" dataDxfId="16"/>
    <tableColumn id="16" xr3:uid="{F55EF1D5-B24B-4D2C-8026-9CC0529BE0D6}" name="Tramo capital propio negativo" dataDxfId="15"/>
    <tableColumn id="17" xr3:uid="{6298494A-1D22-41CE-8858-E23506EE9788}" name="Rubro económico" dataDxfId="14"/>
    <tableColumn id="18" xr3:uid="{AA48AEB9-65F8-4BD9-869E-A82041CD1808}" name="Subrubro económico" dataDxfId="13"/>
    <tableColumn id="19" xr3:uid="{0D176323-FB66-4ED1-B3ED-F6A9356B221E}" name="Categoría" dataDxfId="12"/>
    <tableColumn id="20" xr3:uid="{19DB0904-0682-4A94-A3F3-9D29B0FE28B8}" name="Cultivo" dataDxfId="11"/>
    <tableColumn id="21" xr3:uid="{D3080096-0D15-4DAC-9F29-FF4319CD8397}" name="Actividad económica" dataDxfId="10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97F0D-6242-45BD-8E93-BF7762F77921}" name="Glosario_papa" displayName="Glosario_papa" ref="C2:D6" totalsRowShown="0">
  <autoFilter ref="C2:D6" xr:uid="{5E07824D-17F0-48AE-B02D-19956B054A7D}"/>
  <tableColumns count="2">
    <tableColumn id="1" xr3:uid="{1CB01796-47AE-4A9D-95E3-A232EEAD36C9}" name="Concepto"/>
    <tableColumn id="2" xr3:uid="{EC7D1D5C-5AA3-47D7-A4AC-ED210E4617EA}" name="Descripción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hyperlink" Target="http://biblioteca.inia.cl/medios/biblioteca/boletines/NR39137.pdf" TargetMode="External"/><Relationship Id="rId1" Type="http://schemas.openxmlformats.org/officeDocument/2006/relationships/hyperlink" Target="https://www.inia.cl/wp-content/uploads/ManualesdeProduccion/10%20Manual%20Papa.pdf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depa.gob.cl/contenidos-rubro/boletines-del-rubro/boletin-semanal-de-precios-y-volumenes-de-frutas-y-hortalizas-en-mercados-mayoristas-del-pais" TargetMode="External"/><Relationship Id="rId2" Type="http://schemas.openxmlformats.org/officeDocument/2006/relationships/hyperlink" Target="https://www.odepa.gob.cl/publicaciones/boletines/boletin-de-la-papa-noviembre-2021" TargetMode="External"/><Relationship Id="rId1" Type="http://schemas.openxmlformats.org/officeDocument/2006/relationships/hyperlink" Target="https://www.odepa.gob.cl/publicaciones/boletines/boletin-diario-de-precios-y-volumenes-de-frutas-en-mercados-mayoristas" TargetMode="External"/><Relationship Id="rId4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8134-4752-4FCB-A915-B38519B0836A}">
  <dimension ref="A1:H188"/>
  <sheetViews>
    <sheetView workbookViewId="0">
      <selection activeCell="F190" sqref="F190"/>
    </sheetView>
  </sheetViews>
  <sheetFormatPr baseColWidth="10" defaultRowHeight="14.5" x14ac:dyDescent="0.35"/>
  <cols>
    <col min="3" max="3" width="10.90625" style="50"/>
    <col min="4" max="4" width="14" customWidth="1"/>
    <col min="5" max="5" width="20.7265625" customWidth="1"/>
    <col min="6" max="6" width="17.36328125" customWidth="1"/>
    <col min="7" max="7" width="17.26953125" customWidth="1"/>
    <col min="8" max="8" width="11.26953125" customWidth="1"/>
  </cols>
  <sheetData>
    <row r="1" spans="1:8" x14ac:dyDescent="0.35">
      <c r="A1" s="3" t="s">
        <v>71</v>
      </c>
      <c r="B1" s="3" t="s">
        <v>72</v>
      </c>
      <c r="C1" s="50" t="s">
        <v>35</v>
      </c>
      <c r="D1" s="3" t="s">
        <v>38</v>
      </c>
      <c r="E1" s="3" t="s">
        <v>36</v>
      </c>
      <c r="F1" s="3" t="s">
        <v>39</v>
      </c>
      <c r="G1" s="3" t="s">
        <v>40</v>
      </c>
      <c r="H1" s="3" t="s">
        <v>41</v>
      </c>
    </row>
    <row r="2" spans="1:8" x14ac:dyDescent="0.35">
      <c r="A2" s="7">
        <f>+VLOOKUP(Superficie_prod_rdto_pb_2003_2020[[#This Row],[Año agrícola]],Codigo_año[],2,0)</f>
        <v>2003</v>
      </c>
      <c r="B2" s="7">
        <f>+VLOOKUP(Superficie_prod_rdto_pb_2003_2020[[#This Row],[Año agrícola]],Codigo_año[],3,0)</f>
        <v>2004</v>
      </c>
      <c r="C2" s="50">
        <f>+VLOOKUP(Superficie_prod_rdto_pb_2003_2020[[#This Row],[Región]],Códigos!$A$2:$B$24,2,0)</f>
        <v>4</v>
      </c>
      <c r="D2" s="3" t="s">
        <v>42</v>
      </c>
      <c r="E2" s="3" t="s">
        <v>43</v>
      </c>
      <c r="F2" s="3">
        <v>5400</v>
      </c>
      <c r="G2" s="3">
        <v>109620</v>
      </c>
      <c r="H2" s="3">
        <v>20.3</v>
      </c>
    </row>
    <row r="3" spans="1:8" x14ac:dyDescent="0.35">
      <c r="A3" s="7">
        <f>+VLOOKUP(Superficie_prod_rdto_pb_2003_2020[[#This Row],[Año agrícola]],Codigo_año[],2,0)</f>
        <v>2003</v>
      </c>
      <c r="B3" s="7">
        <f>+VLOOKUP(Superficie_prod_rdto_pb_2003_2020[[#This Row],[Año agrícola]],Codigo_año[],3,0)</f>
        <v>2004</v>
      </c>
      <c r="C3" s="50">
        <f>+VLOOKUP(Superficie_prod_rdto_pb_2003_2020[[#This Row],[Región]],Códigos!$A$2:$B$24,2,0)</f>
        <v>5</v>
      </c>
      <c r="D3" s="3" t="s">
        <v>42</v>
      </c>
      <c r="E3" s="3" t="s">
        <v>44</v>
      </c>
      <c r="F3" s="3">
        <v>1200</v>
      </c>
      <c r="G3" s="3">
        <v>15000</v>
      </c>
      <c r="H3" s="3">
        <v>12.5</v>
      </c>
    </row>
    <row r="4" spans="1:8" x14ac:dyDescent="0.35">
      <c r="A4" s="7">
        <f>+VLOOKUP(Superficie_prod_rdto_pb_2003_2020[[#This Row],[Año agrícola]],Codigo_año[],2,0)</f>
        <v>2003</v>
      </c>
      <c r="B4" s="7">
        <f>+VLOOKUP(Superficie_prod_rdto_pb_2003_2020[[#This Row],[Año agrícola]],Codigo_año[],3,0)</f>
        <v>2004</v>
      </c>
      <c r="C4" s="50">
        <f>+VLOOKUP(Superficie_prod_rdto_pb_2003_2020[[#This Row],[Región]],Códigos!$A$2:$B$24,2,0)</f>
        <v>13</v>
      </c>
      <c r="D4" s="3" t="s">
        <v>42</v>
      </c>
      <c r="E4" s="3" t="s">
        <v>45</v>
      </c>
      <c r="F4" s="3">
        <v>4000</v>
      </c>
      <c r="G4" s="3">
        <v>63360</v>
      </c>
      <c r="H4" s="3">
        <v>15.84</v>
      </c>
    </row>
    <row r="5" spans="1:8" x14ac:dyDescent="0.35">
      <c r="A5" s="7">
        <f>+VLOOKUP(Superficie_prod_rdto_pb_2003_2020[[#This Row],[Año agrícola]],Codigo_año[],2,0)</f>
        <v>2003</v>
      </c>
      <c r="B5" s="7">
        <f>+VLOOKUP(Superficie_prod_rdto_pb_2003_2020[[#This Row],[Año agrícola]],Codigo_año[],3,0)</f>
        <v>2004</v>
      </c>
      <c r="C5" s="50">
        <f>+VLOOKUP(Superficie_prod_rdto_pb_2003_2020[[#This Row],[Región]],Códigos!$A$2:$B$24,2,0)</f>
        <v>6</v>
      </c>
      <c r="D5" s="3" t="s">
        <v>42</v>
      </c>
      <c r="E5" s="3" t="s">
        <v>46</v>
      </c>
      <c r="F5" s="3">
        <v>3450</v>
      </c>
      <c r="G5" s="3">
        <v>65550</v>
      </c>
      <c r="H5" s="3">
        <v>19</v>
      </c>
    </row>
    <row r="6" spans="1:8" x14ac:dyDescent="0.35">
      <c r="A6" s="7">
        <f>+VLOOKUP(Superficie_prod_rdto_pb_2003_2020[[#This Row],[Año agrícola]],Codigo_año[],2,0)</f>
        <v>2003</v>
      </c>
      <c r="B6" s="7">
        <f>+VLOOKUP(Superficie_prod_rdto_pb_2003_2020[[#This Row],[Año agrícola]],Codigo_año[],3,0)</f>
        <v>2004</v>
      </c>
      <c r="C6" s="50">
        <f>+VLOOKUP(Superficie_prod_rdto_pb_2003_2020[[#This Row],[Región]],Códigos!$A$2:$B$24,2,0)</f>
        <v>7</v>
      </c>
      <c r="D6" s="3" t="s">
        <v>42</v>
      </c>
      <c r="E6" s="3" t="s">
        <v>47</v>
      </c>
      <c r="F6" s="3">
        <v>3800</v>
      </c>
      <c r="G6" s="3">
        <v>57190</v>
      </c>
      <c r="H6" s="3">
        <v>15.05</v>
      </c>
    </row>
    <row r="7" spans="1:8" x14ac:dyDescent="0.35">
      <c r="A7" s="7">
        <f>+VLOOKUP(Superficie_prod_rdto_pb_2003_2020[[#This Row],[Año agrícola]],Codigo_año[],2,0)</f>
        <v>2003</v>
      </c>
      <c r="B7" s="7">
        <f>+VLOOKUP(Superficie_prod_rdto_pb_2003_2020[[#This Row],[Año agrícola]],Codigo_año[],3,0)</f>
        <v>2004</v>
      </c>
      <c r="C7" s="50">
        <f>+VLOOKUP(Superficie_prod_rdto_pb_2003_2020[[#This Row],[Región]],Códigos!$A$2:$B$24,2,0)</f>
        <v>16</v>
      </c>
      <c r="D7" s="3" t="s">
        <v>42</v>
      </c>
      <c r="E7" s="3" t="s">
        <v>48</v>
      </c>
      <c r="F7" s="3" t="s">
        <v>49</v>
      </c>
      <c r="G7" s="3" t="s">
        <v>49</v>
      </c>
      <c r="H7" s="3" t="s">
        <v>49</v>
      </c>
    </row>
    <row r="8" spans="1:8" x14ac:dyDescent="0.35">
      <c r="A8" s="7">
        <f>+VLOOKUP(Superficie_prod_rdto_pb_2003_2020[[#This Row],[Año agrícola]],Codigo_año[],2,0)</f>
        <v>2003</v>
      </c>
      <c r="B8" s="7">
        <f>+VLOOKUP(Superficie_prod_rdto_pb_2003_2020[[#This Row],[Año agrícola]],Codigo_año[],3,0)</f>
        <v>2004</v>
      </c>
      <c r="C8" s="50">
        <f>+VLOOKUP(Superficie_prod_rdto_pb_2003_2020[[#This Row],[Región]],Códigos!$A$2:$B$24,2,0)</f>
        <v>8</v>
      </c>
      <c r="D8" s="3" t="s">
        <v>42</v>
      </c>
      <c r="E8" s="3" t="s">
        <v>50</v>
      </c>
      <c r="F8" s="3">
        <v>6400</v>
      </c>
      <c r="G8" s="3">
        <v>128320</v>
      </c>
      <c r="H8" s="3">
        <v>20.05</v>
      </c>
    </row>
    <row r="9" spans="1:8" x14ac:dyDescent="0.35">
      <c r="A9" s="7">
        <f>+VLOOKUP(Superficie_prod_rdto_pb_2003_2020[[#This Row],[Año agrícola]],Codigo_año[],2,0)</f>
        <v>2003</v>
      </c>
      <c r="B9" s="7">
        <f>+VLOOKUP(Superficie_prod_rdto_pb_2003_2020[[#This Row],[Año agrícola]],Codigo_año[],3,0)</f>
        <v>2004</v>
      </c>
      <c r="C9" s="50" t="e">
        <f>+VLOOKUP(Superficie_prod_rdto_pb_2003_2020[[#This Row],[Región]],Códigos!$A$2:$B$24,2,0)</f>
        <v>#N/A</v>
      </c>
      <c r="D9" s="3" t="s">
        <v>42</v>
      </c>
      <c r="E9" s="3" t="s">
        <v>51</v>
      </c>
      <c r="F9" s="3">
        <v>16800</v>
      </c>
      <c r="G9" s="3">
        <v>302400</v>
      </c>
      <c r="H9" s="3">
        <v>18</v>
      </c>
    </row>
    <row r="10" spans="1:8" x14ac:dyDescent="0.35">
      <c r="A10" s="7">
        <f>+VLOOKUP(Superficie_prod_rdto_pb_2003_2020[[#This Row],[Año agrícola]],Codigo_año[],2,0)</f>
        <v>2003</v>
      </c>
      <c r="B10" s="7">
        <f>+VLOOKUP(Superficie_prod_rdto_pb_2003_2020[[#This Row],[Año agrícola]],Codigo_año[],3,0)</f>
        <v>2004</v>
      </c>
      <c r="C10" s="50">
        <f>+VLOOKUP(Superficie_prod_rdto_pb_2003_2020[[#This Row],[Región]],Códigos!$A$2:$B$24,2,0)</f>
        <v>14</v>
      </c>
      <c r="D10" s="3" t="s">
        <v>42</v>
      </c>
      <c r="E10" s="3" t="s">
        <v>52</v>
      </c>
      <c r="F10" s="3" t="s">
        <v>49</v>
      </c>
      <c r="G10" s="3" t="s">
        <v>49</v>
      </c>
      <c r="H10" s="3" t="s">
        <v>49</v>
      </c>
    </row>
    <row r="11" spans="1:8" x14ac:dyDescent="0.35">
      <c r="A11" s="7">
        <f>+VLOOKUP(Superficie_prod_rdto_pb_2003_2020[[#This Row],[Año agrícola]],Codigo_año[],2,0)</f>
        <v>2003</v>
      </c>
      <c r="B11" s="7">
        <f>+VLOOKUP(Superficie_prod_rdto_pb_2003_2020[[#This Row],[Año agrícola]],Codigo_año[],3,0)</f>
        <v>2004</v>
      </c>
      <c r="C11" s="50">
        <f>+VLOOKUP(Superficie_prod_rdto_pb_2003_2020[[#This Row],[Región]],Códigos!$A$2:$B$24,2,0)</f>
        <v>10</v>
      </c>
      <c r="D11" s="3" t="s">
        <v>42</v>
      </c>
      <c r="E11" s="3" t="s">
        <v>53</v>
      </c>
      <c r="F11" s="3">
        <v>17200</v>
      </c>
      <c r="G11" s="3">
        <v>390784</v>
      </c>
      <c r="H11" s="3">
        <v>22.72</v>
      </c>
    </row>
    <row r="12" spans="1:8" x14ac:dyDescent="0.35">
      <c r="A12" s="7">
        <f>+VLOOKUP(Superficie_prod_rdto_pb_2003_2020[[#This Row],[Año agrícola]],Codigo_año[],2,0)</f>
        <v>2003</v>
      </c>
      <c r="B12" s="7">
        <f>+VLOOKUP(Superficie_prod_rdto_pb_2003_2020[[#This Row],[Año agrícola]],Codigo_año[],3,0)</f>
        <v>2004</v>
      </c>
      <c r="C12" s="50">
        <f>+VLOOKUP(Superficie_prod_rdto_pb_2003_2020[[#This Row],[Región]],Códigos!$A$2:$B$24,2,0)</f>
        <v>99</v>
      </c>
      <c r="D12" s="3" t="s">
        <v>42</v>
      </c>
      <c r="E12" s="3" t="s">
        <v>54</v>
      </c>
      <c r="F12" s="3">
        <v>1310</v>
      </c>
      <c r="G12" s="3">
        <v>11946</v>
      </c>
      <c r="H12" s="3">
        <v>9.1190839694656489</v>
      </c>
    </row>
    <row r="13" spans="1:8" x14ac:dyDescent="0.35">
      <c r="A13" s="7">
        <f>+VLOOKUP(Superficie_prod_rdto_pb_2003_2020[[#This Row],[Año agrícola]],Codigo_año[],2,0)</f>
        <v>2004</v>
      </c>
      <c r="B13" s="7">
        <f>+VLOOKUP(Superficie_prod_rdto_pb_2003_2020[[#This Row],[Año agrícola]],Codigo_año[],3,0)</f>
        <v>2005</v>
      </c>
      <c r="C13" s="50">
        <f>+VLOOKUP(Superficie_prod_rdto_pb_2003_2020[[#This Row],[Región]],Códigos!$A$2:$B$24,2,0)</f>
        <v>4</v>
      </c>
      <c r="D13" s="3" t="s">
        <v>55</v>
      </c>
      <c r="E13" s="3" t="s">
        <v>43</v>
      </c>
      <c r="F13" s="3">
        <v>4960</v>
      </c>
      <c r="G13" s="3">
        <v>106540.8</v>
      </c>
      <c r="H13" s="3">
        <v>21.48</v>
      </c>
    </row>
    <row r="14" spans="1:8" x14ac:dyDescent="0.35">
      <c r="A14" s="7">
        <f>+VLOOKUP(Superficie_prod_rdto_pb_2003_2020[[#This Row],[Año agrícola]],Codigo_año[],2,0)</f>
        <v>2004</v>
      </c>
      <c r="B14" s="7">
        <f>+VLOOKUP(Superficie_prod_rdto_pb_2003_2020[[#This Row],[Año agrícola]],Codigo_año[],3,0)</f>
        <v>2005</v>
      </c>
      <c r="C14" s="50">
        <f>+VLOOKUP(Superficie_prod_rdto_pb_2003_2020[[#This Row],[Región]],Códigos!$A$2:$B$24,2,0)</f>
        <v>5</v>
      </c>
      <c r="D14" s="3" t="s">
        <v>55</v>
      </c>
      <c r="E14" s="3" t="s">
        <v>44</v>
      </c>
      <c r="F14" s="3">
        <v>1550</v>
      </c>
      <c r="G14" s="3">
        <v>25575</v>
      </c>
      <c r="H14" s="3">
        <v>16.5</v>
      </c>
    </row>
    <row r="15" spans="1:8" x14ac:dyDescent="0.35">
      <c r="A15" s="7">
        <f>+VLOOKUP(Superficie_prod_rdto_pb_2003_2020[[#This Row],[Año agrícola]],Codigo_año[],2,0)</f>
        <v>2004</v>
      </c>
      <c r="B15" s="7">
        <f>+VLOOKUP(Superficie_prod_rdto_pb_2003_2020[[#This Row],[Año agrícola]],Codigo_año[],3,0)</f>
        <v>2005</v>
      </c>
      <c r="C15" s="50">
        <f>+VLOOKUP(Superficie_prod_rdto_pb_2003_2020[[#This Row],[Región]],Códigos!$A$2:$B$24,2,0)</f>
        <v>13</v>
      </c>
      <c r="D15" s="3" t="s">
        <v>55</v>
      </c>
      <c r="E15" s="3" t="s">
        <v>45</v>
      </c>
      <c r="F15" s="3">
        <v>3260</v>
      </c>
      <c r="G15" s="3">
        <v>43227.6</v>
      </c>
      <c r="H15" s="3">
        <v>13.26</v>
      </c>
    </row>
    <row r="16" spans="1:8" x14ac:dyDescent="0.35">
      <c r="A16" s="7">
        <f>+VLOOKUP(Superficie_prod_rdto_pb_2003_2020[[#This Row],[Año agrícola]],Codigo_año[],2,0)</f>
        <v>2004</v>
      </c>
      <c r="B16" s="7">
        <f>+VLOOKUP(Superficie_prod_rdto_pb_2003_2020[[#This Row],[Año agrícola]],Codigo_año[],3,0)</f>
        <v>2005</v>
      </c>
      <c r="C16" s="50">
        <f>+VLOOKUP(Superficie_prod_rdto_pb_2003_2020[[#This Row],[Región]],Códigos!$A$2:$B$24,2,0)</f>
        <v>6</v>
      </c>
      <c r="D16" s="3" t="s">
        <v>55</v>
      </c>
      <c r="E16" s="3" t="s">
        <v>46</v>
      </c>
      <c r="F16" s="3">
        <v>2820</v>
      </c>
      <c r="G16" s="3">
        <v>56512.800000000003</v>
      </c>
      <c r="H16" s="3">
        <v>20.04</v>
      </c>
    </row>
    <row r="17" spans="1:8" x14ac:dyDescent="0.35">
      <c r="A17" s="7">
        <f>+VLOOKUP(Superficie_prod_rdto_pb_2003_2020[[#This Row],[Año agrícola]],Codigo_año[],2,0)</f>
        <v>2004</v>
      </c>
      <c r="B17" s="7">
        <f>+VLOOKUP(Superficie_prod_rdto_pb_2003_2020[[#This Row],[Año agrícola]],Codigo_año[],3,0)</f>
        <v>2005</v>
      </c>
      <c r="C17" s="50">
        <f>+VLOOKUP(Superficie_prod_rdto_pb_2003_2020[[#This Row],[Región]],Códigos!$A$2:$B$24,2,0)</f>
        <v>7</v>
      </c>
      <c r="D17" s="3" t="s">
        <v>55</v>
      </c>
      <c r="E17" s="3" t="s">
        <v>47</v>
      </c>
      <c r="F17" s="3">
        <v>2800</v>
      </c>
      <c r="G17" s="3">
        <v>42448</v>
      </c>
      <c r="H17" s="3">
        <v>15.16</v>
      </c>
    </row>
    <row r="18" spans="1:8" x14ac:dyDescent="0.35">
      <c r="A18" s="7">
        <f>+VLOOKUP(Superficie_prod_rdto_pb_2003_2020[[#This Row],[Año agrícola]],Codigo_año[],2,0)</f>
        <v>2004</v>
      </c>
      <c r="B18" s="7">
        <f>+VLOOKUP(Superficie_prod_rdto_pb_2003_2020[[#This Row],[Año agrícola]],Codigo_año[],3,0)</f>
        <v>2005</v>
      </c>
      <c r="C18" s="50">
        <f>+VLOOKUP(Superficie_prod_rdto_pb_2003_2020[[#This Row],[Región]],Códigos!$A$2:$B$24,2,0)</f>
        <v>16</v>
      </c>
      <c r="D18" s="3" t="s">
        <v>55</v>
      </c>
      <c r="E18" s="3" t="s">
        <v>48</v>
      </c>
      <c r="F18" s="3" t="s">
        <v>49</v>
      </c>
      <c r="G18" s="3" t="s">
        <v>49</v>
      </c>
      <c r="H18" s="3" t="s">
        <v>49</v>
      </c>
    </row>
    <row r="19" spans="1:8" x14ac:dyDescent="0.35">
      <c r="A19" s="7">
        <f>+VLOOKUP(Superficie_prod_rdto_pb_2003_2020[[#This Row],[Año agrícola]],Codigo_año[],2,0)</f>
        <v>2004</v>
      </c>
      <c r="B19" s="7">
        <f>+VLOOKUP(Superficie_prod_rdto_pb_2003_2020[[#This Row],[Año agrícola]],Codigo_año[],3,0)</f>
        <v>2005</v>
      </c>
      <c r="C19" s="50">
        <f>+VLOOKUP(Superficie_prod_rdto_pb_2003_2020[[#This Row],[Región]],Códigos!$A$2:$B$24,2,0)</f>
        <v>8</v>
      </c>
      <c r="D19" s="3" t="s">
        <v>55</v>
      </c>
      <c r="E19" s="3" t="s">
        <v>50</v>
      </c>
      <c r="F19" s="3">
        <v>6290</v>
      </c>
      <c r="G19" s="3">
        <v>127498.3</v>
      </c>
      <c r="H19" s="3">
        <v>20.27</v>
      </c>
    </row>
    <row r="20" spans="1:8" x14ac:dyDescent="0.35">
      <c r="A20" s="7">
        <f>+VLOOKUP(Superficie_prod_rdto_pb_2003_2020[[#This Row],[Año agrícola]],Codigo_año[],2,0)</f>
        <v>2004</v>
      </c>
      <c r="B20" s="7">
        <f>+VLOOKUP(Superficie_prod_rdto_pb_2003_2020[[#This Row],[Año agrícola]],Codigo_año[],3,0)</f>
        <v>2005</v>
      </c>
      <c r="C20" s="50" t="e">
        <f>+VLOOKUP(Superficie_prod_rdto_pb_2003_2020[[#This Row],[Región]],Códigos!$A$2:$B$24,2,0)</f>
        <v>#N/A</v>
      </c>
      <c r="D20" s="3" t="s">
        <v>55</v>
      </c>
      <c r="E20" s="3" t="s">
        <v>51</v>
      </c>
      <c r="F20" s="3">
        <v>15620</v>
      </c>
      <c r="G20" s="3">
        <v>321303.40000000002</v>
      </c>
      <c r="H20" s="3">
        <v>20.57</v>
      </c>
    </row>
    <row r="21" spans="1:8" x14ac:dyDescent="0.35">
      <c r="A21" s="7">
        <f>+VLOOKUP(Superficie_prod_rdto_pb_2003_2020[[#This Row],[Año agrícola]],Codigo_año[],2,0)</f>
        <v>2004</v>
      </c>
      <c r="B21" s="7">
        <f>+VLOOKUP(Superficie_prod_rdto_pb_2003_2020[[#This Row],[Año agrícola]],Codigo_año[],3,0)</f>
        <v>2005</v>
      </c>
      <c r="C21" s="50">
        <f>+VLOOKUP(Superficie_prod_rdto_pb_2003_2020[[#This Row],[Región]],Códigos!$A$2:$B$24,2,0)</f>
        <v>14</v>
      </c>
      <c r="D21" s="3" t="s">
        <v>55</v>
      </c>
      <c r="E21" s="3" t="s">
        <v>52</v>
      </c>
      <c r="F21" s="3" t="s">
        <v>49</v>
      </c>
      <c r="G21" s="3" t="s">
        <v>49</v>
      </c>
      <c r="H21" s="3" t="s">
        <v>49</v>
      </c>
    </row>
    <row r="22" spans="1:8" x14ac:dyDescent="0.35">
      <c r="A22" s="7">
        <f>+VLOOKUP(Superficie_prod_rdto_pb_2003_2020[[#This Row],[Año agrícola]],Codigo_año[],2,0)</f>
        <v>2004</v>
      </c>
      <c r="B22" s="7">
        <f>+VLOOKUP(Superficie_prod_rdto_pb_2003_2020[[#This Row],[Año agrícola]],Codigo_año[],3,0)</f>
        <v>2005</v>
      </c>
      <c r="C22" s="50">
        <f>+VLOOKUP(Superficie_prod_rdto_pb_2003_2020[[#This Row],[Región]],Códigos!$A$2:$B$24,2,0)</f>
        <v>10</v>
      </c>
      <c r="D22" s="3" t="s">
        <v>55</v>
      </c>
      <c r="E22" s="3" t="s">
        <v>53</v>
      </c>
      <c r="F22" s="3">
        <v>17010</v>
      </c>
      <c r="G22" s="3">
        <v>380683.8</v>
      </c>
      <c r="H22" s="3">
        <v>22.380000000000003</v>
      </c>
    </row>
    <row r="23" spans="1:8" x14ac:dyDescent="0.35">
      <c r="A23" s="7">
        <f>+VLOOKUP(Superficie_prod_rdto_pb_2003_2020[[#This Row],[Año agrícola]],Codigo_año[],2,0)</f>
        <v>2004</v>
      </c>
      <c r="B23" s="7">
        <f>+VLOOKUP(Superficie_prod_rdto_pb_2003_2020[[#This Row],[Año agrícola]],Codigo_año[],3,0)</f>
        <v>2005</v>
      </c>
      <c r="C23" s="50">
        <f>+VLOOKUP(Superficie_prod_rdto_pb_2003_2020[[#This Row],[Región]],Códigos!$A$2:$B$24,2,0)</f>
        <v>99</v>
      </c>
      <c r="D23" s="3" t="s">
        <v>55</v>
      </c>
      <c r="E23" s="3" t="s">
        <v>54</v>
      </c>
      <c r="F23" s="3">
        <v>1310</v>
      </c>
      <c r="G23" s="3">
        <v>11946</v>
      </c>
      <c r="H23" s="3">
        <v>9.1190839694656489</v>
      </c>
    </row>
    <row r="24" spans="1:8" x14ac:dyDescent="0.35">
      <c r="A24" s="7">
        <f>+VLOOKUP(Superficie_prod_rdto_pb_2003_2020[[#This Row],[Año agrícola]],Codigo_año[],2,0)</f>
        <v>2005</v>
      </c>
      <c r="B24" s="7">
        <f>+VLOOKUP(Superficie_prod_rdto_pb_2003_2020[[#This Row],[Año agrícola]],Codigo_año[],3,0)</f>
        <v>2006</v>
      </c>
      <c r="C24" s="50">
        <f>+VLOOKUP(Superficie_prod_rdto_pb_2003_2020[[#This Row],[Región]],Códigos!$A$2:$B$24,2,0)</f>
        <v>4</v>
      </c>
      <c r="D24" s="3" t="s">
        <v>56</v>
      </c>
      <c r="E24" s="3" t="s">
        <v>43</v>
      </c>
      <c r="F24" s="3">
        <v>5590</v>
      </c>
      <c r="G24" s="3">
        <v>120464.5</v>
      </c>
      <c r="H24" s="3">
        <v>21.55</v>
      </c>
    </row>
    <row r="25" spans="1:8" x14ac:dyDescent="0.35">
      <c r="A25" s="7">
        <f>+VLOOKUP(Superficie_prod_rdto_pb_2003_2020[[#This Row],[Año agrícola]],Codigo_año[],2,0)</f>
        <v>2005</v>
      </c>
      <c r="B25" s="7">
        <f>+VLOOKUP(Superficie_prod_rdto_pb_2003_2020[[#This Row],[Año agrícola]],Codigo_año[],3,0)</f>
        <v>2006</v>
      </c>
      <c r="C25" s="50">
        <f>+VLOOKUP(Superficie_prod_rdto_pb_2003_2020[[#This Row],[Región]],Códigos!$A$2:$B$24,2,0)</f>
        <v>5</v>
      </c>
      <c r="D25" s="3" t="s">
        <v>56</v>
      </c>
      <c r="E25" s="3" t="s">
        <v>44</v>
      </c>
      <c r="F25" s="3">
        <v>1870</v>
      </c>
      <c r="G25" s="3">
        <v>31322.5</v>
      </c>
      <c r="H25" s="3">
        <v>16.75</v>
      </c>
    </row>
    <row r="26" spans="1:8" x14ac:dyDescent="0.35">
      <c r="A26" s="7">
        <f>+VLOOKUP(Superficie_prod_rdto_pb_2003_2020[[#This Row],[Año agrícola]],Codigo_año[],2,0)</f>
        <v>2005</v>
      </c>
      <c r="B26" s="7">
        <f>+VLOOKUP(Superficie_prod_rdto_pb_2003_2020[[#This Row],[Año agrícola]],Codigo_año[],3,0)</f>
        <v>2006</v>
      </c>
      <c r="C26" s="50">
        <f>+VLOOKUP(Superficie_prod_rdto_pb_2003_2020[[#This Row],[Región]],Códigos!$A$2:$B$24,2,0)</f>
        <v>13</v>
      </c>
      <c r="D26" s="3" t="s">
        <v>56</v>
      </c>
      <c r="E26" s="3" t="s">
        <v>45</v>
      </c>
      <c r="F26" s="3">
        <v>4000</v>
      </c>
      <c r="G26" s="3">
        <v>59440</v>
      </c>
      <c r="H26" s="3">
        <v>14.86</v>
      </c>
    </row>
    <row r="27" spans="1:8" x14ac:dyDescent="0.35">
      <c r="A27" s="7">
        <f>+VLOOKUP(Superficie_prod_rdto_pb_2003_2020[[#This Row],[Año agrícola]],Codigo_año[],2,0)</f>
        <v>2005</v>
      </c>
      <c r="B27" s="7">
        <f>+VLOOKUP(Superficie_prod_rdto_pb_2003_2020[[#This Row],[Año agrícola]],Codigo_año[],3,0)</f>
        <v>2006</v>
      </c>
      <c r="C27" s="50">
        <f>+VLOOKUP(Superficie_prod_rdto_pb_2003_2020[[#This Row],[Región]],Códigos!$A$2:$B$24,2,0)</f>
        <v>6</v>
      </c>
      <c r="D27" s="3" t="s">
        <v>56</v>
      </c>
      <c r="E27" s="3" t="s">
        <v>46</v>
      </c>
      <c r="F27" s="3">
        <v>3410</v>
      </c>
      <c r="G27" s="3">
        <v>44261.8</v>
      </c>
      <c r="H27" s="3">
        <v>12.98</v>
      </c>
    </row>
    <row r="28" spans="1:8" x14ac:dyDescent="0.35">
      <c r="A28" s="7">
        <f>+VLOOKUP(Superficie_prod_rdto_pb_2003_2020[[#This Row],[Año agrícola]],Codigo_año[],2,0)</f>
        <v>2005</v>
      </c>
      <c r="B28" s="7">
        <f>+VLOOKUP(Superficie_prod_rdto_pb_2003_2020[[#This Row],[Año agrícola]],Codigo_año[],3,0)</f>
        <v>2006</v>
      </c>
      <c r="C28" s="50">
        <f>+VLOOKUP(Superficie_prod_rdto_pb_2003_2020[[#This Row],[Región]],Códigos!$A$2:$B$24,2,0)</f>
        <v>7</v>
      </c>
      <c r="D28" s="3" t="s">
        <v>56</v>
      </c>
      <c r="E28" s="3" t="s">
        <v>47</v>
      </c>
      <c r="F28" s="3">
        <v>3740</v>
      </c>
      <c r="G28" s="3">
        <v>63355.6</v>
      </c>
      <c r="H28" s="3">
        <v>16.940000000000001</v>
      </c>
    </row>
    <row r="29" spans="1:8" x14ac:dyDescent="0.35">
      <c r="A29" s="7">
        <f>+VLOOKUP(Superficie_prod_rdto_pb_2003_2020[[#This Row],[Año agrícola]],Codigo_año[],2,0)</f>
        <v>2005</v>
      </c>
      <c r="B29" s="7">
        <f>+VLOOKUP(Superficie_prod_rdto_pb_2003_2020[[#This Row],[Año agrícola]],Codigo_año[],3,0)</f>
        <v>2006</v>
      </c>
      <c r="C29" s="50">
        <f>+VLOOKUP(Superficie_prod_rdto_pb_2003_2020[[#This Row],[Región]],Códigos!$A$2:$B$24,2,0)</f>
        <v>16</v>
      </c>
      <c r="D29" s="3" t="s">
        <v>56</v>
      </c>
      <c r="E29" s="3" t="s">
        <v>48</v>
      </c>
      <c r="F29" s="3" t="s">
        <v>49</v>
      </c>
      <c r="G29" s="3" t="s">
        <v>49</v>
      </c>
      <c r="H29" s="3" t="s">
        <v>49</v>
      </c>
    </row>
    <row r="30" spans="1:8" x14ac:dyDescent="0.35">
      <c r="A30" s="7">
        <f>+VLOOKUP(Superficie_prod_rdto_pb_2003_2020[[#This Row],[Año agrícola]],Codigo_año[],2,0)</f>
        <v>2005</v>
      </c>
      <c r="B30" s="7">
        <f>+VLOOKUP(Superficie_prod_rdto_pb_2003_2020[[#This Row],[Año agrícola]],Codigo_año[],3,0)</f>
        <v>2006</v>
      </c>
      <c r="C30" s="50">
        <f>+VLOOKUP(Superficie_prod_rdto_pb_2003_2020[[#This Row],[Región]],Códigos!$A$2:$B$24,2,0)</f>
        <v>8</v>
      </c>
      <c r="D30" s="3" t="s">
        <v>56</v>
      </c>
      <c r="E30" s="3" t="s">
        <v>50</v>
      </c>
      <c r="F30" s="3">
        <v>6600</v>
      </c>
      <c r="G30" s="3">
        <v>131670</v>
      </c>
      <c r="H30" s="3">
        <v>19.95</v>
      </c>
    </row>
    <row r="31" spans="1:8" x14ac:dyDescent="0.35">
      <c r="A31" s="7">
        <f>+VLOOKUP(Superficie_prod_rdto_pb_2003_2020[[#This Row],[Año agrícola]],Codigo_año[],2,0)</f>
        <v>2005</v>
      </c>
      <c r="B31" s="7">
        <f>+VLOOKUP(Superficie_prod_rdto_pb_2003_2020[[#This Row],[Año agrícola]],Codigo_año[],3,0)</f>
        <v>2006</v>
      </c>
      <c r="C31" s="50" t="e">
        <f>+VLOOKUP(Superficie_prod_rdto_pb_2003_2020[[#This Row],[Región]],Códigos!$A$2:$B$24,2,0)</f>
        <v>#N/A</v>
      </c>
      <c r="D31" s="3" t="s">
        <v>56</v>
      </c>
      <c r="E31" s="3" t="s">
        <v>51</v>
      </c>
      <c r="F31" s="3">
        <v>17980</v>
      </c>
      <c r="G31" s="3">
        <v>446083.8</v>
      </c>
      <c r="H31" s="3">
        <v>24.81</v>
      </c>
    </row>
    <row r="32" spans="1:8" x14ac:dyDescent="0.35">
      <c r="A32" s="7">
        <f>+VLOOKUP(Superficie_prod_rdto_pb_2003_2020[[#This Row],[Año agrícola]],Codigo_año[],2,0)</f>
        <v>2005</v>
      </c>
      <c r="B32" s="7">
        <f>+VLOOKUP(Superficie_prod_rdto_pb_2003_2020[[#This Row],[Año agrícola]],Codigo_año[],3,0)</f>
        <v>2006</v>
      </c>
      <c r="C32" s="50">
        <f>+VLOOKUP(Superficie_prod_rdto_pb_2003_2020[[#This Row],[Región]],Códigos!$A$2:$B$24,2,0)</f>
        <v>14</v>
      </c>
      <c r="D32" s="3" t="s">
        <v>56</v>
      </c>
      <c r="E32" s="3" t="s">
        <v>52</v>
      </c>
      <c r="F32" s="3" t="s">
        <v>49</v>
      </c>
      <c r="G32" s="3" t="s">
        <v>49</v>
      </c>
      <c r="H32" s="3" t="s">
        <v>49</v>
      </c>
    </row>
    <row r="33" spans="1:8" x14ac:dyDescent="0.35">
      <c r="A33" s="7">
        <f>+VLOOKUP(Superficie_prod_rdto_pb_2003_2020[[#This Row],[Año agrícola]],Codigo_año[],2,0)</f>
        <v>2005</v>
      </c>
      <c r="B33" s="7">
        <f>+VLOOKUP(Superficie_prod_rdto_pb_2003_2020[[#This Row],[Año agrícola]],Codigo_año[],3,0)</f>
        <v>2006</v>
      </c>
      <c r="C33" s="50">
        <f>+VLOOKUP(Superficie_prod_rdto_pb_2003_2020[[#This Row],[Región]],Códigos!$A$2:$B$24,2,0)</f>
        <v>10</v>
      </c>
      <c r="D33" s="3" t="s">
        <v>56</v>
      </c>
      <c r="E33" s="3" t="s">
        <v>53</v>
      </c>
      <c r="F33" s="3">
        <v>18700</v>
      </c>
      <c r="G33" s="3">
        <v>482834</v>
      </c>
      <c r="H33" s="3">
        <v>25.82</v>
      </c>
    </row>
    <row r="34" spans="1:8" x14ac:dyDescent="0.35">
      <c r="A34" s="7">
        <f>+VLOOKUP(Superficie_prod_rdto_pb_2003_2020[[#This Row],[Año agrícola]],Codigo_año[],2,0)</f>
        <v>2005</v>
      </c>
      <c r="B34" s="7">
        <f>+VLOOKUP(Superficie_prod_rdto_pb_2003_2020[[#This Row],[Año agrícola]],Codigo_año[],3,0)</f>
        <v>2006</v>
      </c>
      <c r="C34" s="50">
        <f>+VLOOKUP(Superficie_prod_rdto_pb_2003_2020[[#This Row],[Región]],Códigos!$A$2:$B$24,2,0)</f>
        <v>99</v>
      </c>
      <c r="D34" s="3" t="s">
        <v>56</v>
      </c>
      <c r="E34" s="3" t="s">
        <v>54</v>
      </c>
      <c r="F34" s="3">
        <v>1310</v>
      </c>
      <c r="G34" s="3">
        <v>11946</v>
      </c>
      <c r="H34" s="3">
        <v>9.4073842480743544</v>
      </c>
    </row>
    <row r="35" spans="1:8" x14ac:dyDescent="0.35">
      <c r="A35" s="7">
        <f>+VLOOKUP(Superficie_prod_rdto_pb_2003_2020[[#This Row],[Año agrícola]],Codigo_año[],2,0)</f>
        <v>2006</v>
      </c>
      <c r="B35" s="7">
        <f>+VLOOKUP(Superficie_prod_rdto_pb_2003_2020[[#This Row],[Año agrícola]],Codigo_año[],3,0)</f>
        <v>2007</v>
      </c>
      <c r="C35" s="50">
        <f>+VLOOKUP(Superficie_prod_rdto_pb_2003_2020[[#This Row],[Región]],Códigos!$A$2:$B$24,2,0)</f>
        <v>4</v>
      </c>
      <c r="D35" s="3" t="s">
        <v>57</v>
      </c>
      <c r="E35" s="3" t="s">
        <v>43</v>
      </c>
      <c r="F35" s="3">
        <v>3236.8</v>
      </c>
      <c r="G35" s="3">
        <v>56405.8</v>
      </c>
      <c r="H35" s="3">
        <v>17.426408798813643</v>
      </c>
    </row>
    <row r="36" spans="1:8" x14ac:dyDescent="0.35">
      <c r="A36" s="7">
        <f>+VLOOKUP(Superficie_prod_rdto_pb_2003_2020[[#This Row],[Año agrícola]],Codigo_año[],2,0)</f>
        <v>2006</v>
      </c>
      <c r="B36" s="7">
        <f>+VLOOKUP(Superficie_prod_rdto_pb_2003_2020[[#This Row],[Año agrícola]],Codigo_año[],3,0)</f>
        <v>2007</v>
      </c>
      <c r="C36" s="50">
        <f>+VLOOKUP(Superficie_prod_rdto_pb_2003_2020[[#This Row],[Región]],Códigos!$A$2:$B$24,2,0)</f>
        <v>5</v>
      </c>
      <c r="D36" s="3" t="s">
        <v>57</v>
      </c>
      <c r="E36" s="3" t="s">
        <v>44</v>
      </c>
      <c r="F36" s="3">
        <v>2188.7800000000002</v>
      </c>
      <c r="G36" s="3">
        <v>20414.599999999999</v>
      </c>
      <c r="H36" s="3">
        <v>9.3375088133761874</v>
      </c>
    </row>
    <row r="37" spans="1:8" x14ac:dyDescent="0.35">
      <c r="A37" s="7">
        <f>+VLOOKUP(Superficie_prod_rdto_pb_2003_2020[[#This Row],[Año agrícola]],Codigo_año[],2,0)</f>
        <v>2006</v>
      </c>
      <c r="B37" s="7">
        <f>+VLOOKUP(Superficie_prod_rdto_pb_2003_2020[[#This Row],[Año agrícola]],Codigo_año[],3,0)</f>
        <v>2007</v>
      </c>
      <c r="C37" s="50">
        <f>+VLOOKUP(Superficie_prod_rdto_pb_2003_2020[[#This Row],[Región]],Códigos!$A$2:$B$24,2,0)</f>
        <v>13</v>
      </c>
      <c r="D37" s="3" t="s">
        <v>57</v>
      </c>
      <c r="E37" s="3" t="s">
        <v>45</v>
      </c>
      <c r="F37" s="3">
        <v>5236.7</v>
      </c>
      <c r="G37" s="3">
        <v>87051.9</v>
      </c>
      <c r="H37" s="3">
        <v>16.623426967364942</v>
      </c>
    </row>
    <row r="38" spans="1:8" x14ac:dyDescent="0.35">
      <c r="A38" s="7">
        <f>+VLOOKUP(Superficie_prod_rdto_pb_2003_2020[[#This Row],[Año agrícola]],Codigo_año[],2,0)</f>
        <v>2006</v>
      </c>
      <c r="B38" s="7">
        <f>+VLOOKUP(Superficie_prod_rdto_pb_2003_2020[[#This Row],[Año agrícola]],Codigo_año[],3,0)</f>
        <v>2007</v>
      </c>
      <c r="C38" s="50">
        <f>+VLOOKUP(Superficie_prod_rdto_pb_2003_2020[[#This Row],[Región]],Códigos!$A$2:$B$24,2,0)</f>
        <v>6</v>
      </c>
      <c r="D38" s="3" t="s">
        <v>57</v>
      </c>
      <c r="E38" s="3" t="s">
        <v>46</v>
      </c>
      <c r="F38" s="3">
        <v>1711.1</v>
      </c>
      <c r="G38" s="3">
        <v>22726.799999999999</v>
      </c>
      <c r="H38" s="3">
        <v>13.281982350534744</v>
      </c>
    </row>
    <row r="39" spans="1:8" x14ac:dyDescent="0.35">
      <c r="A39" s="7">
        <f>+VLOOKUP(Superficie_prod_rdto_pb_2003_2020[[#This Row],[Año agrícola]],Codigo_año[],2,0)</f>
        <v>2006</v>
      </c>
      <c r="B39" s="7">
        <f>+VLOOKUP(Superficie_prod_rdto_pb_2003_2020[[#This Row],[Año agrícola]],Codigo_año[],3,0)</f>
        <v>2007</v>
      </c>
      <c r="C39" s="50">
        <f>+VLOOKUP(Superficie_prod_rdto_pb_2003_2020[[#This Row],[Región]],Códigos!$A$2:$B$24,2,0)</f>
        <v>7</v>
      </c>
      <c r="D39" s="3" t="s">
        <v>57</v>
      </c>
      <c r="E39" s="3" t="s">
        <v>47</v>
      </c>
      <c r="F39" s="3">
        <v>3368.74</v>
      </c>
      <c r="G39" s="3">
        <v>44973.2</v>
      </c>
      <c r="H39" s="3">
        <v>13.350154657230894</v>
      </c>
    </row>
    <row r="40" spans="1:8" x14ac:dyDescent="0.35">
      <c r="A40" s="7">
        <f>+VLOOKUP(Superficie_prod_rdto_pb_2003_2020[[#This Row],[Año agrícola]],Codigo_año[],2,0)</f>
        <v>2006</v>
      </c>
      <c r="B40" s="7">
        <f>+VLOOKUP(Superficie_prod_rdto_pb_2003_2020[[#This Row],[Año agrícola]],Codigo_año[],3,0)</f>
        <v>2007</v>
      </c>
      <c r="C40" s="50">
        <f>+VLOOKUP(Superficie_prod_rdto_pb_2003_2020[[#This Row],[Región]],Códigos!$A$2:$B$24,2,0)</f>
        <v>16</v>
      </c>
      <c r="D40" s="3" t="s">
        <v>57</v>
      </c>
      <c r="E40" s="3" t="s">
        <v>48</v>
      </c>
      <c r="F40" s="3" t="s">
        <v>49</v>
      </c>
      <c r="G40" s="3" t="s">
        <v>49</v>
      </c>
      <c r="H40" s="3" t="s">
        <v>49</v>
      </c>
    </row>
    <row r="41" spans="1:8" x14ac:dyDescent="0.35">
      <c r="A41" s="7">
        <f>+VLOOKUP(Superficie_prod_rdto_pb_2003_2020[[#This Row],[Año agrícola]],Codigo_año[],2,0)</f>
        <v>2006</v>
      </c>
      <c r="B41" s="7">
        <f>+VLOOKUP(Superficie_prod_rdto_pb_2003_2020[[#This Row],[Año agrícola]],Codigo_año[],3,0)</f>
        <v>2007</v>
      </c>
      <c r="C41" s="50">
        <f>+VLOOKUP(Superficie_prod_rdto_pb_2003_2020[[#This Row],[Región]],Códigos!$A$2:$B$24,2,0)</f>
        <v>8</v>
      </c>
      <c r="D41" s="3" t="s">
        <v>57</v>
      </c>
      <c r="E41" s="3" t="s">
        <v>50</v>
      </c>
      <c r="F41" s="3">
        <v>8440.58</v>
      </c>
      <c r="G41" s="3">
        <v>97715.5</v>
      </c>
      <c r="H41" s="3">
        <v>11.576870309860222</v>
      </c>
    </row>
    <row r="42" spans="1:8" x14ac:dyDescent="0.35">
      <c r="A42" s="7">
        <f>+VLOOKUP(Superficie_prod_rdto_pb_2003_2020[[#This Row],[Año agrícola]],Codigo_año[],2,0)</f>
        <v>2006</v>
      </c>
      <c r="B42" s="7">
        <f>+VLOOKUP(Superficie_prod_rdto_pb_2003_2020[[#This Row],[Año agrícola]],Codigo_año[],3,0)</f>
        <v>2007</v>
      </c>
      <c r="C42" s="50" t="e">
        <f>+VLOOKUP(Superficie_prod_rdto_pb_2003_2020[[#This Row],[Región]],Códigos!$A$2:$B$24,2,0)</f>
        <v>#N/A</v>
      </c>
      <c r="D42" s="3" t="s">
        <v>57</v>
      </c>
      <c r="E42" s="3" t="s">
        <v>51</v>
      </c>
      <c r="F42" s="3">
        <v>14058.9</v>
      </c>
      <c r="G42" s="3">
        <v>212544.8</v>
      </c>
      <c r="H42" s="3">
        <v>15.118167139676645</v>
      </c>
    </row>
    <row r="43" spans="1:8" x14ac:dyDescent="0.35">
      <c r="A43" s="7">
        <f>+VLOOKUP(Superficie_prod_rdto_pb_2003_2020[[#This Row],[Año agrícola]],Codigo_año[],2,0)</f>
        <v>2006</v>
      </c>
      <c r="B43" s="7">
        <f>+VLOOKUP(Superficie_prod_rdto_pb_2003_2020[[#This Row],[Año agrícola]],Codigo_año[],3,0)</f>
        <v>2007</v>
      </c>
      <c r="C43" s="50">
        <f>+VLOOKUP(Superficie_prod_rdto_pb_2003_2020[[#This Row],[Región]],Códigos!$A$2:$B$24,2,0)</f>
        <v>14</v>
      </c>
      <c r="D43" s="3" t="s">
        <v>57</v>
      </c>
      <c r="E43" s="3" t="s">
        <v>52</v>
      </c>
      <c r="F43" s="3">
        <v>3971.3</v>
      </c>
      <c r="G43" s="3">
        <v>72423.3</v>
      </c>
      <c r="H43" s="3">
        <v>18.236673129705636</v>
      </c>
    </row>
    <row r="44" spans="1:8" x14ac:dyDescent="0.35">
      <c r="A44" s="7">
        <f>+VLOOKUP(Superficie_prod_rdto_pb_2003_2020[[#This Row],[Año agrícola]],Codigo_año[],2,0)</f>
        <v>2006</v>
      </c>
      <c r="B44" s="7">
        <f>+VLOOKUP(Superficie_prod_rdto_pb_2003_2020[[#This Row],[Año agrícola]],Codigo_año[],3,0)</f>
        <v>2007</v>
      </c>
      <c r="C44" s="50">
        <f>+VLOOKUP(Superficie_prod_rdto_pb_2003_2020[[#This Row],[Región]],Códigos!$A$2:$B$24,2,0)</f>
        <v>10</v>
      </c>
      <c r="D44" s="3" t="s">
        <v>57</v>
      </c>
      <c r="E44" s="3" t="s">
        <v>53</v>
      </c>
      <c r="F44" s="3">
        <v>11228.6</v>
      </c>
      <c r="G44" s="3">
        <v>213984.4</v>
      </c>
      <c r="H44" s="3">
        <v>19.057086368736975</v>
      </c>
    </row>
    <row r="45" spans="1:8" x14ac:dyDescent="0.35">
      <c r="A45" s="7">
        <f>+VLOOKUP(Superficie_prod_rdto_pb_2003_2020[[#This Row],[Año agrícola]],Codigo_año[],2,0)</f>
        <v>2006</v>
      </c>
      <c r="B45" s="7">
        <f>+VLOOKUP(Superficie_prod_rdto_pb_2003_2020[[#This Row],[Año agrícola]],Codigo_año[],3,0)</f>
        <v>2007</v>
      </c>
      <c r="C45" s="50">
        <f>+VLOOKUP(Superficie_prod_rdto_pb_2003_2020[[#This Row],[Región]],Códigos!$A$2:$B$24,2,0)</f>
        <v>99</v>
      </c>
      <c r="D45" s="3" t="s">
        <v>57</v>
      </c>
      <c r="E45" s="3" t="s">
        <v>54</v>
      </c>
      <c r="F45" s="3">
        <v>703.66</v>
      </c>
      <c r="G45" s="3">
        <v>6619.6</v>
      </c>
      <c r="H45" s="3">
        <v>9.1190793201133147</v>
      </c>
    </row>
    <row r="46" spans="1:8" x14ac:dyDescent="0.35">
      <c r="A46" s="7">
        <f>+VLOOKUP(Superficie_prod_rdto_pb_2003_2020[[#This Row],[Año agrícola]],Codigo_año[],2,0)</f>
        <v>2007</v>
      </c>
      <c r="B46" s="7">
        <f>+VLOOKUP(Superficie_prod_rdto_pb_2003_2020[[#This Row],[Año agrícola]],Codigo_año[],3,0)</f>
        <v>2008</v>
      </c>
      <c r="C46" s="50">
        <f>+VLOOKUP(Superficie_prod_rdto_pb_2003_2020[[#This Row],[Región]],Códigos!$A$2:$B$24,2,0)</f>
        <v>4</v>
      </c>
      <c r="D46" s="3" t="s">
        <v>58</v>
      </c>
      <c r="E46" s="3" t="s">
        <v>43</v>
      </c>
      <c r="F46" s="3">
        <v>3520</v>
      </c>
      <c r="G46" s="3">
        <v>66880</v>
      </c>
      <c r="H46" s="3">
        <v>19</v>
      </c>
    </row>
    <row r="47" spans="1:8" x14ac:dyDescent="0.35">
      <c r="A47" s="7">
        <f>+VLOOKUP(Superficie_prod_rdto_pb_2003_2020[[#This Row],[Año agrícola]],Codigo_año[],2,0)</f>
        <v>2007</v>
      </c>
      <c r="B47" s="7">
        <f>+VLOOKUP(Superficie_prod_rdto_pb_2003_2020[[#This Row],[Año agrícola]],Codigo_año[],3,0)</f>
        <v>2008</v>
      </c>
      <c r="C47" s="50">
        <f>+VLOOKUP(Superficie_prod_rdto_pb_2003_2020[[#This Row],[Región]],Códigos!$A$2:$B$24,2,0)</f>
        <v>5</v>
      </c>
      <c r="D47" s="3" t="s">
        <v>58</v>
      </c>
      <c r="E47" s="3" t="s">
        <v>44</v>
      </c>
      <c r="F47" s="3">
        <v>2040</v>
      </c>
      <c r="G47" s="3">
        <v>27744</v>
      </c>
      <c r="H47" s="3">
        <v>13.6</v>
      </c>
    </row>
    <row r="48" spans="1:8" x14ac:dyDescent="0.35">
      <c r="A48" s="7">
        <f>+VLOOKUP(Superficie_prod_rdto_pb_2003_2020[[#This Row],[Año agrícola]],Codigo_año[],2,0)</f>
        <v>2007</v>
      </c>
      <c r="B48" s="7">
        <f>+VLOOKUP(Superficie_prod_rdto_pb_2003_2020[[#This Row],[Año agrícola]],Codigo_año[],3,0)</f>
        <v>2008</v>
      </c>
      <c r="C48" s="50">
        <f>+VLOOKUP(Superficie_prod_rdto_pb_2003_2020[[#This Row],[Región]],Códigos!$A$2:$B$24,2,0)</f>
        <v>13</v>
      </c>
      <c r="D48" s="3" t="s">
        <v>58</v>
      </c>
      <c r="E48" s="3" t="s">
        <v>45</v>
      </c>
      <c r="F48" s="3">
        <v>5610</v>
      </c>
      <c r="G48" s="3">
        <v>86001.3</v>
      </c>
      <c r="H48" s="3">
        <v>15.330000000000002</v>
      </c>
    </row>
    <row r="49" spans="1:8" x14ac:dyDescent="0.35">
      <c r="A49" s="7">
        <f>+VLOOKUP(Superficie_prod_rdto_pb_2003_2020[[#This Row],[Año agrícola]],Codigo_año[],2,0)</f>
        <v>2007</v>
      </c>
      <c r="B49" s="7">
        <f>+VLOOKUP(Superficie_prod_rdto_pb_2003_2020[[#This Row],[Año agrícola]],Codigo_año[],3,0)</f>
        <v>2008</v>
      </c>
      <c r="C49" s="50">
        <f>+VLOOKUP(Superficie_prod_rdto_pb_2003_2020[[#This Row],[Región]],Códigos!$A$2:$B$24,2,0)</f>
        <v>6</v>
      </c>
      <c r="D49" s="3" t="s">
        <v>58</v>
      </c>
      <c r="E49" s="3" t="s">
        <v>46</v>
      </c>
      <c r="F49" s="3">
        <v>1570</v>
      </c>
      <c r="G49" s="3">
        <v>26690</v>
      </c>
      <c r="H49" s="3">
        <v>17</v>
      </c>
    </row>
    <row r="50" spans="1:8" x14ac:dyDescent="0.35">
      <c r="A50" s="7">
        <f>+VLOOKUP(Superficie_prod_rdto_pb_2003_2020[[#This Row],[Año agrícola]],Codigo_año[],2,0)</f>
        <v>2007</v>
      </c>
      <c r="B50" s="7">
        <f>+VLOOKUP(Superficie_prod_rdto_pb_2003_2020[[#This Row],[Año agrícola]],Codigo_año[],3,0)</f>
        <v>2008</v>
      </c>
      <c r="C50" s="50">
        <f>+VLOOKUP(Superficie_prod_rdto_pb_2003_2020[[#This Row],[Región]],Códigos!$A$2:$B$24,2,0)</f>
        <v>7</v>
      </c>
      <c r="D50" s="3" t="s">
        <v>58</v>
      </c>
      <c r="E50" s="3" t="s">
        <v>47</v>
      </c>
      <c r="F50" s="3">
        <v>3430</v>
      </c>
      <c r="G50" s="3">
        <v>58550.1</v>
      </c>
      <c r="H50" s="3">
        <v>17.07</v>
      </c>
    </row>
    <row r="51" spans="1:8" x14ac:dyDescent="0.35">
      <c r="A51" s="7">
        <f>+VLOOKUP(Superficie_prod_rdto_pb_2003_2020[[#This Row],[Año agrícola]],Codigo_año[],2,0)</f>
        <v>2007</v>
      </c>
      <c r="B51" s="7">
        <f>+VLOOKUP(Superficie_prod_rdto_pb_2003_2020[[#This Row],[Año agrícola]],Codigo_año[],3,0)</f>
        <v>2008</v>
      </c>
      <c r="C51" s="50">
        <f>+VLOOKUP(Superficie_prod_rdto_pb_2003_2020[[#This Row],[Región]],Códigos!$A$2:$B$24,2,0)</f>
        <v>16</v>
      </c>
      <c r="D51" s="3" t="s">
        <v>58</v>
      </c>
      <c r="E51" s="3" t="s">
        <v>48</v>
      </c>
      <c r="F51" s="3" t="s">
        <v>49</v>
      </c>
      <c r="G51" s="3" t="s">
        <v>49</v>
      </c>
      <c r="H51" s="3" t="s">
        <v>49</v>
      </c>
    </row>
    <row r="52" spans="1:8" x14ac:dyDescent="0.35">
      <c r="A52" s="7">
        <f>+VLOOKUP(Superficie_prod_rdto_pb_2003_2020[[#This Row],[Año agrícola]],Codigo_año[],2,0)</f>
        <v>2007</v>
      </c>
      <c r="B52" s="7">
        <f>+VLOOKUP(Superficie_prod_rdto_pb_2003_2020[[#This Row],[Año agrícola]],Codigo_año[],3,0)</f>
        <v>2008</v>
      </c>
      <c r="C52" s="50">
        <f>+VLOOKUP(Superficie_prod_rdto_pb_2003_2020[[#This Row],[Región]],Códigos!$A$2:$B$24,2,0)</f>
        <v>8</v>
      </c>
      <c r="D52" s="3" t="s">
        <v>58</v>
      </c>
      <c r="E52" s="3" t="s">
        <v>50</v>
      </c>
      <c r="F52" s="3">
        <v>8100</v>
      </c>
      <c r="G52" s="3">
        <v>135270</v>
      </c>
      <c r="H52" s="3">
        <v>16.7</v>
      </c>
    </row>
    <row r="53" spans="1:8" x14ac:dyDescent="0.35">
      <c r="A53" s="7">
        <f>+VLOOKUP(Superficie_prod_rdto_pb_2003_2020[[#This Row],[Año agrícola]],Codigo_año[],2,0)</f>
        <v>2007</v>
      </c>
      <c r="B53" s="7">
        <f>+VLOOKUP(Superficie_prod_rdto_pb_2003_2020[[#This Row],[Año agrícola]],Codigo_año[],3,0)</f>
        <v>2008</v>
      </c>
      <c r="C53" s="50" t="e">
        <f>+VLOOKUP(Superficie_prod_rdto_pb_2003_2020[[#This Row],[Región]],Códigos!$A$2:$B$24,2,0)</f>
        <v>#N/A</v>
      </c>
      <c r="D53" s="3" t="s">
        <v>58</v>
      </c>
      <c r="E53" s="3" t="s">
        <v>51</v>
      </c>
      <c r="F53" s="3">
        <v>14800</v>
      </c>
      <c r="G53" s="3">
        <v>220224</v>
      </c>
      <c r="H53" s="3">
        <v>14.88</v>
      </c>
    </row>
    <row r="54" spans="1:8" x14ac:dyDescent="0.35">
      <c r="A54" s="7">
        <f>+VLOOKUP(Superficie_prod_rdto_pb_2003_2020[[#This Row],[Año agrícola]],Codigo_año[],2,0)</f>
        <v>2007</v>
      </c>
      <c r="B54" s="7">
        <f>+VLOOKUP(Superficie_prod_rdto_pb_2003_2020[[#This Row],[Año agrícola]],Codigo_año[],3,0)</f>
        <v>2008</v>
      </c>
      <c r="C54" s="50">
        <f>+VLOOKUP(Superficie_prod_rdto_pb_2003_2020[[#This Row],[Región]],Códigos!$A$2:$B$24,2,0)</f>
        <v>14</v>
      </c>
      <c r="D54" s="3" t="s">
        <v>58</v>
      </c>
      <c r="E54" s="3" t="s">
        <v>52</v>
      </c>
      <c r="F54" s="3">
        <v>4240</v>
      </c>
      <c r="G54" s="3">
        <v>86623.2</v>
      </c>
      <c r="H54" s="3">
        <v>20.43</v>
      </c>
    </row>
    <row r="55" spans="1:8" x14ac:dyDescent="0.35">
      <c r="A55" s="7">
        <f>+VLOOKUP(Superficie_prod_rdto_pb_2003_2020[[#This Row],[Año agrícola]],Codigo_año[],2,0)</f>
        <v>2007</v>
      </c>
      <c r="B55" s="7">
        <f>+VLOOKUP(Superficie_prod_rdto_pb_2003_2020[[#This Row],[Año agrícola]],Codigo_año[],3,0)</f>
        <v>2008</v>
      </c>
      <c r="C55" s="50">
        <f>+VLOOKUP(Superficie_prod_rdto_pb_2003_2020[[#This Row],[Región]],Códigos!$A$2:$B$24,2,0)</f>
        <v>10</v>
      </c>
      <c r="D55" s="3" t="s">
        <v>58</v>
      </c>
      <c r="E55" s="3" t="s">
        <v>53</v>
      </c>
      <c r="F55" s="3">
        <v>11960</v>
      </c>
      <c r="G55" s="3">
        <v>251518.8</v>
      </c>
      <c r="H55" s="3">
        <v>21.03</v>
      </c>
    </row>
    <row r="56" spans="1:8" x14ac:dyDescent="0.35">
      <c r="A56" s="7">
        <f>+VLOOKUP(Superficie_prod_rdto_pb_2003_2020[[#This Row],[Año agrícola]],Codigo_año[],2,0)</f>
        <v>2007</v>
      </c>
      <c r="B56" s="7">
        <f>+VLOOKUP(Superficie_prod_rdto_pb_2003_2020[[#This Row],[Año agrícola]],Codigo_año[],3,0)</f>
        <v>2008</v>
      </c>
      <c r="C56" s="50">
        <f>+VLOOKUP(Superficie_prod_rdto_pb_2003_2020[[#This Row],[Región]],Códigos!$A$2:$B$24,2,0)</f>
        <v>99</v>
      </c>
      <c r="D56" s="3" t="s">
        <v>58</v>
      </c>
      <c r="E56" s="3" t="s">
        <v>54</v>
      </c>
      <c r="F56" s="3">
        <v>706</v>
      </c>
      <c r="G56" s="3">
        <v>6438.07</v>
      </c>
      <c r="H56" s="3">
        <v>9.1100436681222714</v>
      </c>
    </row>
    <row r="57" spans="1:8" x14ac:dyDescent="0.35">
      <c r="A57" s="7">
        <f>+VLOOKUP(Superficie_prod_rdto_pb_2003_2020[[#This Row],[Año agrícola]],Codigo_año[],2,0)</f>
        <v>2008</v>
      </c>
      <c r="B57" s="7">
        <f>+VLOOKUP(Superficie_prod_rdto_pb_2003_2020[[#This Row],[Año agrícola]],Codigo_año[],3,0)</f>
        <v>2009</v>
      </c>
      <c r="C57" s="50">
        <f>+VLOOKUP(Superficie_prod_rdto_pb_2003_2020[[#This Row],[Región]],Códigos!$A$2:$B$24,2,0)</f>
        <v>4</v>
      </c>
      <c r="D57" s="3" t="s">
        <v>59</v>
      </c>
      <c r="E57" s="3" t="s">
        <v>43</v>
      </c>
      <c r="F57" s="3">
        <v>2996</v>
      </c>
      <c r="G57" s="3">
        <v>51591.1</v>
      </c>
      <c r="H57" s="3">
        <v>17.22</v>
      </c>
    </row>
    <row r="58" spans="1:8" x14ac:dyDescent="0.35">
      <c r="A58" s="7">
        <f>+VLOOKUP(Superficie_prod_rdto_pb_2003_2020[[#This Row],[Año agrícola]],Codigo_año[],2,0)</f>
        <v>2008</v>
      </c>
      <c r="B58" s="7">
        <f>+VLOOKUP(Superficie_prod_rdto_pb_2003_2020[[#This Row],[Año agrícola]],Codigo_año[],3,0)</f>
        <v>2009</v>
      </c>
      <c r="C58" s="50">
        <f>+VLOOKUP(Superficie_prod_rdto_pb_2003_2020[[#This Row],[Región]],Códigos!$A$2:$B$24,2,0)</f>
        <v>5</v>
      </c>
      <c r="D58" s="3" t="s">
        <v>59</v>
      </c>
      <c r="E58" s="3" t="s">
        <v>44</v>
      </c>
      <c r="F58" s="3">
        <v>606</v>
      </c>
      <c r="G58" s="3">
        <v>8350.7000000000007</v>
      </c>
      <c r="H58" s="3">
        <v>13.780000000000001</v>
      </c>
    </row>
    <row r="59" spans="1:8" x14ac:dyDescent="0.35">
      <c r="A59" s="7">
        <f>+VLOOKUP(Superficie_prod_rdto_pb_2003_2020[[#This Row],[Año agrícola]],Codigo_año[],2,0)</f>
        <v>2008</v>
      </c>
      <c r="B59" s="7">
        <f>+VLOOKUP(Superficie_prod_rdto_pb_2003_2020[[#This Row],[Año agrícola]],Codigo_año[],3,0)</f>
        <v>2009</v>
      </c>
      <c r="C59" s="50">
        <f>+VLOOKUP(Superficie_prod_rdto_pb_2003_2020[[#This Row],[Región]],Códigos!$A$2:$B$24,2,0)</f>
        <v>13</v>
      </c>
      <c r="D59" s="3" t="s">
        <v>59</v>
      </c>
      <c r="E59" s="3" t="s">
        <v>45</v>
      </c>
      <c r="F59" s="3">
        <v>2760</v>
      </c>
      <c r="G59" s="3">
        <v>53081.5</v>
      </c>
      <c r="H59" s="3">
        <v>19.23</v>
      </c>
    </row>
    <row r="60" spans="1:8" x14ac:dyDescent="0.35">
      <c r="A60" s="7">
        <f>+VLOOKUP(Superficie_prod_rdto_pb_2003_2020[[#This Row],[Año agrícola]],Codigo_año[],2,0)</f>
        <v>2008</v>
      </c>
      <c r="B60" s="7">
        <f>+VLOOKUP(Superficie_prod_rdto_pb_2003_2020[[#This Row],[Año agrícola]],Codigo_año[],3,0)</f>
        <v>2009</v>
      </c>
      <c r="C60" s="50">
        <f>+VLOOKUP(Superficie_prod_rdto_pb_2003_2020[[#This Row],[Región]],Códigos!$A$2:$B$24,2,0)</f>
        <v>6</v>
      </c>
      <c r="D60" s="3" t="s">
        <v>59</v>
      </c>
      <c r="E60" s="3" t="s">
        <v>46</v>
      </c>
      <c r="F60" s="3">
        <v>259</v>
      </c>
      <c r="G60" s="3">
        <v>3752.9</v>
      </c>
      <c r="H60" s="3">
        <v>14.49</v>
      </c>
    </row>
    <row r="61" spans="1:8" x14ac:dyDescent="0.35">
      <c r="A61" s="7">
        <f>+VLOOKUP(Superficie_prod_rdto_pb_2003_2020[[#This Row],[Año agrícola]],Codigo_año[],2,0)</f>
        <v>2008</v>
      </c>
      <c r="B61" s="7">
        <f>+VLOOKUP(Superficie_prod_rdto_pb_2003_2020[[#This Row],[Año agrícola]],Codigo_año[],3,0)</f>
        <v>2009</v>
      </c>
      <c r="C61" s="50">
        <f>+VLOOKUP(Superficie_prod_rdto_pb_2003_2020[[#This Row],[Región]],Códigos!$A$2:$B$24,2,0)</f>
        <v>7</v>
      </c>
      <c r="D61" s="3" t="s">
        <v>59</v>
      </c>
      <c r="E61" s="3" t="s">
        <v>47</v>
      </c>
      <c r="F61" s="3">
        <v>2183</v>
      </c>
      <c r="G61" s="3">
        <v>31915.5</v>
      </c>
      <c r="H61" s="3">
        <v>14.62</v>
      </c>
    </row>
    <row r="62" spans="1:8" x14ac:dyDescent="0.35">
      <c r="A62" s="7">
        <f>+VLOOKUP(Superficie_prod_rdto_pb_2003_2020[[#This Row],[Año agrícola]],Codigo_año[],2,0)</f>
        <v>2008</v>
      </c>
      <c r="B62" s="7">
        <f>+VLOOKUP(Superficie_prod_rdto_pb_2003_2020[[#This Row],[Año agrícola]],Codigo_año[],3,0)</f>
        <v>2009</v>
      </c>
      <c r="C62" s="50">
        <f>+VLOOKUP(Superficie_prod_rdto_pb_2003_2020[[#This Row],[Región]],Códigos!$A$2:$B$24,2,0)</f>
        <v>16</v>
      </c>
      <c r="D62" s="3" t="s">
        <v>59</v>
      </c>
      <c r="E62" s="3" t="s">
        <v>48</v>
      </c>
      <c r="F62" s="3" t="s">
        <v>49</v>
      </c>
      <c r="G62" s="3" t="s">
        <v>49</v>
      </c>
      <c r="H62" s="3" t="s">
        <v>49</v>
      </c>
    </row>
    <row r="63" spans="1:8" x14ac:dyDescent="0.35">
      <c r="A63" s="7">
        <f>+VLOOKUP(Superficie_prod_rdto_pb_2003_2020[[#This Row],[Año agrícola]],Codigo_año[],2,0)</f>
        <v>2008</v>
      </c>
      <c r="B63" s="7">
        <f>+VLOOKUP(Superficie_prod_rdto_pb_2003_2020[[#This Row],[Año agrícola]],Codigo_año[],3,0)</f>
        <v>2009</v>
      </c>
      <c r="C63" s="50">
        <f>+VLOOKUP(Superficie_prod_rdto_pb_2003_2020[[#This Row],[Región]],Códigos!$A$2:$B$24,2,0)</f>
        <v>8</v>
      </c>
      <c r="D63" s="3" t="s">
        <v>59</v>
      </c>
      <c r="E63" s="3" t="s">
        <v>50</v>
      </c>
      <c r="F63" s="3">
        <v>7025</v>
      </c>
      <c r="G63" s="3">
        <v>109800.8</v>
      </c>
      <c r="H63" s="3">
        <v>15.63</v>
      </c>
    </row>
    <row r="64" spans="1:8" x14ac:dyDescent="0.35">
      <c r="A64" s="7">
        <f>+VLOOKUP(Superficie_prod_rdto_pb_2003_2020[[#This Row],[Año agrícola]],Codigo_año[],2,0)</f>
        <v>2008</v>
      </c>
      <c r="B64" s="7">
        <f>+VLOOKUP(Superficie_prod_rdto_pb_2003_2020[[#This Row],[Año agrícola]],Codigo_año[],3,0)</f>
        <v>2009</v>
      </c>
      <c r="C64" s="50" t="e">
        <f>+VLOOKUP(Superficie_prod_rdto_pb_2003_2020[[#This Row],[Región]],Códigos!$A$2:$B$24,2,0)</f>
        <v>#N/A</v>
      </c>
      <c r="D64" s="3" t="s">
        <v>59</v>
      </c>
      <c r="E64" s="3" t="s">
        <v>51</v>
      </c>
      <c r="F64" s="3">
        <v>13473</v>
      </c>
      <c r="G64" s="3">
        <v>265552.8</v>
      </c>
      <c r="H64" s="3">
        <v>19.71</v>
      </c>
    </row>
    <row r="65" spans="1:8" x14ac:dyDescent="0.35">
      <c r="A65" s="7">
        <f>+VLOOKUP(Superficie_prod_rdto_pb_2003_2020[[#This Row],[Año agrícola]],Codigo_año[],2,0)</f>
        <v>2008</v>
      </c>
      <c r="B65" s="7">
        <f>+VLOOKUP(Superficie_prod_rdto_pb_2003_2020[[#This Row],[Año agrícola]],Codigo_año[],3,0)</f>
        <v>2009</v>
      </c>
      <c r="C65" s="50">
        <f>+VLOOKUP(Superficie_prod_rdto_pb_2003_2020[[#This Row],[Región]],Códigos!$A$2:$B$24,2,0)</f>
        <v>14</v>
      </c>
      <c r="D65" s="3" t="s">
        <v>59</v>
      </c>
      <c r="E65" s="3" t="s">
        <v>52</v>
      </c>
      <c r="F65" s="3">
        <v>4567</v>
      </c>
      <c r="G65" s="3">
        <v>121619.2</v>
      </c>
      <c r="H65" s="3">
        <v>26.630000000000003</v>
      </c>
    </row>
    <row r="66" spans="1:8" x14ac:dyDescent="0.35">
      <c r="A66" s="7">
        <f>+VLOOKUP(Superficie_prod_rdto_pb_2003_2020[[#This Row],[Año agrícola]],Codigo_año[],2,0)</f>
        <v>2008</v>
      </c>
      <c r="B66" s="7">
        <f>+VLOOKUP(Superficie_prod_rdto_pb_2003_2020[[#This Row],[Año agrícola]],Codigo_año[],3,0)</f>
        <v>2009</v>
      </c>
      <c r="C66" s="50">
        <f>+VLOOKUP(Superficie_prod_rdto_pb_2003_2020[[#This Row],[Región]],Códigos!$A$2:$B$24,2,0)</f>
        <v>10</v>
      </c>
      <c r="D66" s="3" t="s">
        <v>59</v>
      </c>
      <c r="E66" s="3" t="s">
        <v>53</v>
      </c>
      <c r="F66" s="3">
        <v>10522</v>
      </c>
      <c r="G66" s="3">
        <v>272625</v>
      </c>
      <c r="H66" s="3">
        <v>25.910000000000004</v>
      </c>
    </row>
    <row r="67" spans="1:8" x14ac:dyDescent="0.35">
      <c r="A67" s="7">
        <f>+VLOOKUP(Superficie_prod_rdto_pb_2003_2020[[#This Row],[Año agrícola]],Codigo_año[],2,0)</f>
        <v>2008</v>
      </c>
      <c r="B67" s="7">
        <f>+VLOOKUP(Superficie_prod_rdto_pb_2003_2020[[#This Row],[Año agrícola]],Codigo_año[],3,0)</f>
        <v>2009</v>
      </c>
      <c r="C67" s="50">
        <f>+VLOOKUP(Superficie_prod_rdto_pb_2003_2020[[#This Row],[Región]],Códigos!$A$2:$B$24,2,0)</f>
        <v>99</v>
      </c>
      <c r="D67" s="3" t="s">
        <v>59</v>
      </c>
      <c r="E67" s="3" t="s">
        <v>54</v>
      </c>
      <c r="F67" s="3">
        <v>687</v>
      </c>
      <c r="G67" s="3">
        <v>6258.6</v>
      </c>
      <c r="H67" s="3">
        <v>9.1206695778748177</v>
      </c>
    </row>
    <row r="68" spans="1:8" x14ac:dyDescent="0.35">
      <c r="A68" s="7">
        <f>+VLOOKUP(Superficie_prod_rdto_pb_2003_2020[[#This Row],[Año agrícola]],Codigo_año[],2,0)</f>
        <v>2009</v>
      </c>
      <c r="B68" s="7">
        <f>+VLOOKUP(Superficie_prod_rdto_pb_2003_2020[[#This Row],[Año agrícola]],Codigo_año[],3,0)</f>
        <v>2010</v>
      </c>
      <c r="C68" s="50">
        <f>+VLOOKUP(Superficie_prod_rdto_pb_2003_2020[[#This Row],[Región]],Códigos!$A$2:$B$24,2,0)</f>
        <v>4</v>
      </c>
      <c r="D68" s="3" t="s">
        <v>60</v>
      </c>
      <c r="E68" s="3" t="s">
        <v>43</v>
      </c>
      <c r="F68" s="3">
        <v>3421</v>
      </c>
      <c r="G68" s="3">
        <v>78466.3</v>
      </c>
      <c r="H68" s="3">
        <v>22.94</v>
      </c>
    </row>
    <row r="69" spans="1:8" x14ac:dyDescent="0.35">
      <c r="A69" s="7">
        <f>+VLOOKUP(Superficie_prod_rdto_pb_2003_2020[[#This Row],[Año agrícola]],Codigo_año[],2,0)</f>
        <v>2009</v>
      </c>
      <c r="B69" s="7">
        <f>+VLOOKUP(Superficie_prod_rdto_pb_2003_2020[[#This Row],[Año agrícola]],Codigo_año[],3,0)</f>
        <v>2010</v>
      </c>
      <c r="C69" s="50">
        <f>+VLOOKUP(Superficie_prod_rdto_pb_2003_2020[[#This Row],[Región]],Códigos!$A$2:$B$24,2,0)</f>
        <v>5</v>
      </c>
      <c r="D69" s="3" t="s">
        <v>60</v>
      </c>
      <c r="E69" s="3" t="s">
        <v>44</v>
      </c>
      <c r="F69" s="3">
        <v>447</v>
      </c>
      <c r="G69" s="3">
        <v>11764.2</v>
      </c>
      <c r="H69" s="3">
        <v>26.330000000000002</v>
      </c>
    </row>
    <row r="70" spans="1:8" x14ac:dyDescent="0.35">
      <c r="A70" s="7">
        <f>+VLOOKUP(Superficie_prod_rdto_pb_2003_2020[[#This Row],[Año agrícola]],Codigo_año[],2,0)</f>
        <v>2009</v>
      </c>
      <c r="B70" s="7">
        <f>+VLOOKUP(Superficie_prod_rdto_pb_2003_2020[[#This Row],[Año agrícola]],Codigo_año[],3,0)</f>
        <v>2010</v>
      </c>
      <c r="C70" s="50">
        <f>+VLOOKUP(Superficie_prod_rdto_pb_2003_2020[[#This Row],[Región]],Códigos!$A$2:$B$24,2,0)</f>
        <v>13</v>
      </c>
      <c r="D70" s="3" t="s">
        <v>60</v>
      </c>
      <c r="E70" s="3" t="s">
        <v>45</v>
      </c>
      <c r="F70" s="3">
        <v>3493</v>
      </c>
      <c r="G70" s="3">
        <v>86174.8</v>
      </c>
      <c r="H70" s="3">
        <v>24.669999999999998</v>
      </c>
    </row>
    <row r="71" spans="1:8" x14ac:dyDescent="0.35">
      <c r="A71" s="7">
        <f>+VLOOKUP(Superficie_prod_rdto_pb_2003_2020[[#This Row],[Año agrícola]],Codigo_año[],2,0)</f>
        <v>2009</v>
      </c>
      <c r="B71" s="7">
        <f>+VLOOKUP(Superficie_prod_rdto_pb_2003_2020[[#This Row],[Año agrícola]],Codigo_año[],3,0)</f>
        <v>2010</v>
      </c>
      <c r="C71" s="50">
        <f>+VLOOKUP(Superficie_prod_rdto_pb_2003_2020[[#This Row],[Región]],Códigos!$A$2:$B$24,2,0)</f>
        <v>6</v>
      </c>
      <c r="D71" s="3" t="s">
        <v>60</v>
      </c>
      <c r="E71" s="3" t="s">
        <v>46</v>
      </c>
      <c r="F71" s="3">
        <v>1981</v>
      </c>
      <c r="G71" s="3">
        <v>38358</v>
      </c>
      <c r="H71" s="3">
        <v>19.36</v>
      </c>
    </row>
    <row r="72" spans="1:8" x14ac:dyDescent="0.35">
      <c r="A72" s="7">
        <f>+VLOOKUP(Superficie_prod_rdto_pb_2003_2020[[#This Row],[Año agrícola]],Codigo_año[],2,0)</f>
        <v>2009</v>
      </c>
      <c r="B72" s="7">
        <f>+VLOOKUP(Superficie_prod_rdto_pb_2003_2020[[#This Row],[Año agrícola]],Codigo_año[],3,0)</f>
        <v>2010</v>
      </c>
      <c r="C72" s="50">
        <f>+VLOOKUP(Superficie_prod_rdto_pb_2003_2020[[#This Row],[Región]],Códigos!$A$2:$B$24,2,0)</f>
        <v>7</v>
      </c>
      <c r="D72" s="3" t="s">
        <v>60</v>
      </c>
      <c r="E72" s="3" t="s">
        <v>47</v>
      </c>
      <c r="F72" s="3">
        <v>4589</v>
      </c>
      <c r="G72" s="3">
        <v>57455.5</v>
      </c>
      <c r="H72" s="3">
        <v>12.52</v>
      </c>
    </row>
    <row r="73" spans="1:8" x14ac:dyDescent="0.35">
      <c r="A73" s="7">
        <f>+VLOOKUP(Superficie_prod_rdto_pb_2003_2020[[#This Row],[Año agrícola]],Codigo_año[],2,0)</f>
        <v>2009</v>
      </c>
      <c r="B73" s="7">
        <f>+VLOOKUP(Superficie_prod_rdto_pb_2003_2020[[#This Row],[Año agrícola]],Codigo_año[],3,0)</f>
        <v>2010</v>
      </c>
      <c r="C73" s="50">
        <f>+VLOOKUP(Superficie_prod_rdto_pb_2003_2020[[#This Row],[Región]],Códigos!$A$2:$B$24,2,0)</f>
        <v>16</v>
      </c>
      <c r="D73" s="3" t="s">
        <v>60</v>
      </c>
      <c r="E73" s="3" t="s">
        <v>48</v>
      </c>
      <c r="F73" s="3" t="s">
        <v>49</v>
      </c>
      <c r="G73" s="3" t="s">
        <v>49</v>
      </c>
      <c r="H73" s="3" t="s">
        <v>49</v>
      </c>
    </row>
    <row r="74" spans="1:8" x14ac:dyDescent="0.35">
      <c r="A74" s="7">
        <f>+VLOOKUP(Superficie_prod_rdto_pb_2003_2020[[#This Row],[Año agrícola]],Codigo_año[],2,0)</f>
        <v>2009</v>
      </c>
      <c r="B74" s="7">
        <f>+VLOOKUP(Superficie_prod_rdto_pb_2003_2020[[#This Row],[Año agrícola]],Codigo_año[],3,0)</f>
        <v>2010</v>
      </c>
      <c r="C74" s="50">
        <f>+VLOOKUP(Superficie_prod_rdto_pb_2003_2020[[#This Row],[Región]],Códigos!$A$2:$B$24,2,0)</f>
        <v>8</v>
      </c>
      <c r="D74" s="3" t="s">
        <v>60</v>
      </c>
      <c r="E74" s="3" t="s">
        <v>50</v>
      </c>
      <c r="F74" s="3">
        <v>8958</v>
      </c>
      <c r="G74" s="3">
        <v>165633.4</v>
      </c>
      <c r="H74" s="3">
        <v>18.490000000000002</v>
      </c>
    </row>
    <row r="75" spans="1:8" x14ac:dyDescent="0.35">
      <c r="A75" s="7">
        <f>+VLOOKUP(Superficie_prod_rdto_pb_2003_2020[[#This Row],[Año agrícola]],Codigo_año[],2,0)</f>
        <v>2009</v>
      </c>
      <c r="B75" s="7">
        <f>+VLOOKUP(Superficie_prod_rdto_pb_2003_2020[[#This Row],[Año agrícola]],Codigo_año[],3,0)</f>
        <v>2010</v>
      </c>
      <c r="C75" s="50" t="e">
        <f>+VLOOKUP(Superficie_prod_rdto_pb_2003_2020[[#This Row],[Región]],Códigos!$A$2:$B$24,2,0)</f>
        <v>#N/A</v>
      </c>
      <c r="D75" s="3" t="s">
        <v>60</v>
      </c>
      <c r="E75" s="3" t="s">
        <v>51</v>
      </c>
      <c r="F75" s="3">
        <v>16756</v>
      </c>
      <c r="G75" s="3">
        <v>315519.2</v>
      </c>
      <c r="H75" s="3">
        <v>18.830000000000002</v>
      </c>
    </row>
    <row r="76" spans="1:8" x14ac:dyDescent="0.35">
      <c r="A76" s="7">
        <f>+VLOOKUP(Superficie_prod_rdto_pb_2003_2020[[#This Row],[Año agrícola]],Codigo_año[],2,0)</f>
        <v>2009</v>
      </c>
      <c r="B76" s="7">
        <f>+VLOOKUP(Superficie_prod_rdto_pb_2003_2020[[#This Row],[Año agrícola]],Codigo_año[],3,0)</f>
        <v>2010</v>
      </c>
      <c r="C76" s="50">
        <f>+VLOOKUP(Superficie_prod_rdto_pb_2003_2020[[#This Row],[Región]],Códigos!$A$2:$B$24,2,0)</f>
        <v>14</v>
      </c>
      <c r="D76" s="3" t="s">
        <v>60</v>
      </c>
      <c r="E76" s="3" t="s">
        <v>52</v>
      </c>
      <c r="F76" s="3">
        <v>3767</v>
      </c>
      <c r="G76" s="3">
        <v>124687.7</v>
      </c>
      <c r="H76" s="3">
        <v>33.1</v>
      </c>
    </row>
    <row r="77" spans="1:8" x14ac:dyDescent="0.35">
      <c r="A77" s="7">
        <f>+VLOOKUP(Superficie_prod_rdto_pb_2003_2020[[#This Row],[Año agrícola]],Codigo_año[],2,0)</f>
        <v>2009</v>
      </c>
      <c r="B77" s="7">
        <f>+VLOOKUP(Superficie_prod_rdto_pb_2003_2020[[#This Row],[Año agrícola]],Codigo_año[],3,0)</f>
        <v>2010</v>
      </c>
      <c r="C77" s="50">
        <f>+VLOOKUP(Superficie_prod_rdto_pb_2003_2020[[#This Row],[Región]],Códigos!$A$2:$B$24,2,0)</f>
        <v>10</v>
      </c>
      <c r="D77" s="3" t="s">
        <v>60</v>
      </c>
      <c r="E77" s="3" t="s">
        <v>53</v>
      </c>
      <c r="F77" s="3">
        <v>6672</v>
      </c>
      <c r="G77" s="3">
        <v>197024.2</v>
      </c>
      <c r="H77" s="3">
        <v>29.53</v>
      </c>
    </row>
    <row r="78" spans="1:8" x14ac:dyDescent="0.35">
      <c r="A78" s="7">
        <f>+VLOOKUP(Superficie_prod_rdto_pb_2003_2020[[#This Row],[Año agrícola]],Codigo_año[],2,0)</f>
        <v>2009</v>
      </c>
      <c r="B78" s="7">
        <f>+VLOOKUP(Superficie_prod_rdto_pb_2003_2020[[#This Row],[Año agrícola]],Codigo_año[],3,0)</f>
        <v>2010</v>
      </c>
      <c r="C78" s="50">
        <f>+VLOOKUP(Superficie_prod_rdto_pb_2003_2020[[#This Row],[Región]],Códigos!$A$2:$B$24,2,0)</f>
        <v>99</v>
      </c>
      <c r="D78" s="3" t="s">
        <v>60</v>
      </c>
      <c r="E78" s="3" t="s">
        <v>54</v>
      </c>
      <c r="F78" s="3">
        <v>687</v>
      </c>
      <c r="G78" s="3">
        <v>6265.9</v>
      </c>
      <c r="H78" s="3">
        <v>9.1206695778748177</v>
      </c>
    </row>
    <row r="79" spans="1:8" x14ac:dyDescent="0.35">
      <c r="A79" s="7">
        <f>+VLOOKUP(Superficie_prod_rdto_pb_2003_2020[[#This Row],[Año agrícola]],Codigo_año[],2,0)</f>
        <v>2010</v>
      </c>
      <c r="B79" s="7">
        <f>+VLOOKUP(Superficie_prod_rdto_pb_2003_2020[[#This Row],[Año agrícola]],Codigo_año[],3,0)</f>
        <v>2011</v>
      </c>
      <c r="C79" s="50">
        <f>+VLOOKUP(Superficie_prod_rdto_pb_2003_2020[[#This Row],[Región]],Códigos!$A$2:$B$24,2,0)</f>
        <v>4</v>
      </c>
      <c r="D79" s="3" t="s">
        <v>61</v>
      </c>
      <c r="E79" s="3" t="s">
        <v>43</v>
      </c>
      <c r="F79" s="3">
        <v>3208</v>
      </c>
      <c r="G79" s="3">
        <v>75516.320000000007</v>
      </c>
      <c r="H79" s="3">
        <v>23.54</v>
      </c>
    </row>
    <row r="80" spans="1:8" x14ac:dyDescent="0.35">
      <c r="A80" s="7">
        <f>+VLOOKUP(Superficie_prod_rdto_pb_2003_2020[[#This Row],[Año agrícola]],Codigo_año[],2,0)</f>
        <v>2010</v>
      </c>
      <c r="B80" s="7">
        <f>+VLOOKUP(Superficie_prod_rdto_pb_2003_2020[[#This Row],[Año agrícola]],Codigo_año[],3,0)</f>
        <v>2011</v>
      </c>
      <c r="C80" s="50">
        <f>+VLOOKUP(Superficie_prod_rdto_pb_2003_2020[[#This Row],[Región]],Códigos!$A$2:$B$24,2,0)</f>
        <v>5</v>
      </c>
      <c r="D80" s="3" t="s">
        <v>61</v>
      </c>
      <c r="E80" s="3" t="s">
        <v>44</v>
      </c>
      <c r="F80" s="3">
        <v>1493</v>
      </c>
      <c r="G80" s="3">
        <v>31084.26</v>
      </c>
      <c r="H80" s="3">
        <v>20.52</v>
      </c>
    </row>
    <row r="81" spans="1:8" x14ac:dyDescent="0.35">
      <c r="A81" s="7">
        <f>+VLOOKUP(Superficie_prod_rdto_pb_2003_2020[[#This Row],[Año agrícola]],Codigo_año[],2,0)</f>
        <v>2010</v>
      </c>
      <c r="B81" s="7">
        <f>+VLOOKUP(Superficie_prod_rdto_pb_2003_2020[[#This Row],[Año agrícola]],Codigo_año[],3,0)</f>
        <v>2011</v>
      </c>
      <c r="C81" s="50">
        <f>+VLOOKUP(Superficie_prod_rdto_pb_2003_2020[[#This Row],[Región]],Códigos!$A$2:$B$24,2,0)</f>
        <v>13</v>
      </c>
      <c r="D81" s="3" t="s">
        <v>61</v>
      </c>
      <c r="E81" s="3" t="s">
        <v>45</v>
      </c>
      <c r="F81" s="3">
        <v>3750</v>
      </c>
      <c r="G81" s="3">
        <v>79125</v>
      </c>
      <c r="H81" s="3">
        <v>21.1</v>
      </c>
    </row>
    <row r="82" spans="1:8" x14ac:dyDescent="0.35">
      <c r="A82" s="7">
        <f>+VLOOKUP(Superficie_prod_rdto_pb_2003_2020[[#This Row],[Año agrícola]],Codigo_año[],2,0)</f>
        <v>2010</v>
      </c>
      <c r="B82" s="7">
        <f>+VLOOKUP(Superficie_prod_rdto_pb_2003_2020[[#This Row],[Año agrícola]],Codigo_año[],3,0)</f>
        <v>2011</v>
      </c>
      <c r="C82" s="50">
        <f>+VLOOKUP(Superficie_prod_rdto_pb_2003_2020[[#This Row],[Región]],Códigos!$A$2:$B$24,2,0)</f>
        <v>6</v>
      </c>
      <c r="D82" s="3" t="s">
        <v>61</v>
      </c>
      <c r="E82" s="3" t="s">
        <v>46</v>
      </c>
      <c r="F82" s="3">
        <v>887</v>
      </c>
      <c r="G82" s="3">
        <v>15806.34</v>
      </c>
      <c r="H82" s="3">
        <v>17.82</v>
      </c>
    </row>
    <row r="83" spans="1:8" x14ac:dyDescent="0.35">
      <c r="A83" s="7">
        <f>+VLOOKUP(Superficie_prod_rdto_pb_2003_2020[[#This Row],[Año agrícola]],Codigo_año[],2,0)</f>
        <v>2010</v>
      </c>
      <c r="B83" s="7">
        <f>+VLOOKUP(Superficie_prod_rdto_pb_2003_2020[[#This Row],[Año agrícola]],Codigo_año[],3,0)</f>
        <v>2011</v>
      </c>
      <c r="C83" s="50">
        <f>+VLOOKUP(Superficie_prod_rdto_pb_2003_2020[[#This Row],[Región]],Códigos!$A$2:$B$24,2,0)</f>
        <v>7</v>
      </c>
      <c r="D83" s="3" t="s">
        <v>61</v>
      </c>
      <c r="E83" s="3" t="s">
        <v>47</v>
      </c>
      <c r="F83" s="3">
        <v>4584</v>
      </c>
      <c r="G83" s="3">
        <v>111620.4</v>
      </c>
      <c r="H83" s="3">
        <v>24.35</v>
      </c>
    </row>
    <row r="84" spans="1:8" x14ac:dyDescent="0.35">
      <c r="A84" s="7">
        <f>+VLOOKUP(Superficie_prod_rdto_pb_2003_2020[[#This Row],[Año agrícola]],Codigo_año[],2,0)</f>
        <v>2010</v>
      </c>
      <c r="B84" s="7">
        <f>+VLOOKUP(Superficie_prod_rdto_pb_2003_2020[[#This Row],[Año agrícola]],Codigo_año[],3,0)</f>
        <v>2011</v>
      </c>
      <c r="C84" s="50">
        <f>+VLOOKUP(Superficie_prod_rdto_pb_2003_2020[[#This Row],[Región]],Códigos!$A$2:$B$24,2,0)</f>
        <v>16</v>
      </c>
      <c r="D84" s="3" t="s">
        <v>61</v>
      </c>
      <c r="E84" s="3" t="s">
        <v>48</v>
      </c>
      <c r="F84" s="3" t="s">
        <v>49</v>
      </c>
      <c r="G84" s="3" t="s">
        <v>49</v>
      </c>
      <c r="H84" s="3" t="s">
        <v>49</v>
      </c>
    </row>
    <row r="85" spans="1:8" x14ac:dyDescent="0.35">
      <c r="A85" s="7">
        <f>+VLOOKUP(Superficie_prod_rdto_pb_2003_2020[[#This Row],[Año agrícola]],Codigo_año[],2,0)</f>
        <v>2010</v>
      </c>
      <c r="B85" s="7">
        <f>+VLOOKUP(Superficie_prod_rdto_pb_2003_2020[[#This Row],[Año agrícola]],Codigo_año[],3,0)</f>
        <v>2011</v>
      </c>
      <c r="C85" s="50">
        <f>+VLOOKUP(Superficie_prod_rdto_pb_2003_2020[[#This Row],[Región]],Códigos!$A$2:$B$24,2,0)</f>
        <v>8</v>
      </c>
      <c r="D85" s="3" t="s">
        <v>61</v>
      </c>
      <c r="E85" s="3" t="s">
        <v>50</v>
      </c>
      <c r="F85" s="3">
        <v>9385</v>
      </c>
      <c r="G85" s="3">
        <v>255835.1</v>
      </c>
      <c r="H85" s="3">
        <v>27.26</v>
      </c>
    </row>
    <row r="86" spans="1:8" x14ac:dyDescent="0.35">
      <c r="A86" s="7">
        <f>+VLOOKUP(Superficie_prod_rdto_pb_2003_2020[[#This Row],[Año agrícola]],Codigo_año[],2,0)</f>
        <v>2010</v>
      </c>
      <c r="B86" s="7">
        <f>+VLOOKUP(Superficie_prod_rdto_pb_2003_2020[[#This Row],[Año agrícola]],Codigo_año[],3,0)</f>
        <v>2011</v>
      </c>
      <c r="C86" s="50" t="e">
        <f>+VLOOKUP(Superficie_prod_rdto_pb_2003_2020[[#This Row],[Región]],Códigos!$A$2:$B$24,2,0)</f>
        <v>#N/A</v>
      </c>
      <c r="D86" s="3" t="s">
        <v>61</v>
      </c>
      <c r="E86" s="3" t="s">
        <v>51</v>
      </c>
      <c r="F86" s="3">
        <v>17757</v>
      </c>
      <c r="G86" s="3">
        <v>615990.32999999996</v>
      </c>
      <c r="H86" s="3">
        <v>34.69</v>
      </c>
    </row>
    <row r="87" spans="1:8" x14ac:dyDescent="0.35">
      <c r="A87" s="7">
        <f>+VLOOKUP(Superficie_prod_rdto_pb_2003_2020[[#This Row],[Año agrícola]],Codigo_año[],2,0)</f>
        <v>2010</v>
      </c>
      <c r="B87" s="7">
        <f>+VLOOKUP(Superficie_prod_rdto_pb_2003_2020[[#This Row],[Año agrícola]],Codigo_año[],3,0)</f>
        <v>2011</v>
      </c>
      <c r="C87" s="50">
        <f>+VLOOKUP(Superficie_prod_rdto_pb_2003_2020[[#This Row],[Región]],Códigos!$A$2:$B$24,2,0)</f>
        <v>14</v>
      </c>
      <c r="D87" s="3" t="s">
        <v>61</v>
      </c>
      <c r="E87" s="3" t="s">
        <v>52</v>
      </c>
      <c r="F87" s="3">
        <v>3839</v>
      </c>
      <c r="G87" s="3">
        <v>142119.78</v>
      </c>
      <c r="H87" s="3">
        <v>37.019999999999996</v>
      </c>
    </row>
    <row r="88" spans="1:8" x14ac:dyDescent="0.35">
      <c r="A88" s="7">
        <f>+VLOOKUP(Superficie_prod_rdto_pb_2003_2020[[#This Row],[Año agrícola]],Codigo_año[],2,0)</f>
        <v>2010</v>
      </c>
      <c r="B88" s="7">
        <f>+VLOOKUP(Superficie_prod_rdto_pb_2003_2020[[#This Row],[Año agrícola]],Codigo_año[],3,0)</f>
        <v>2011</v>
      </c>
      <c r="C88" s="50">
        <f>+VLOOKUP(Superficie_prod_rdto_pb_2003_2020[[#This Row],[Región]],Códigos!$A$2:$B$24,2,0)</f>
        <v>10</v>
      </c>
      <c r="D88" s="3" t="s">
        <v>61</v>
      </c>
      <c r="E88" s="3" t="s">
        <v>53</v>
      </c>
      <c r="F88" s="3">
        <v>8063</v>
      </c>
      <c r="G88" s="3">
        <v>343080.65</v>
      </c>
      <c r="H88" s="3">
        <v>42.55</v>
      </c>
    </row>
    <row r="89" spans="1:8" x14ac:dyDescent="0.35">
      <c r="A89" s="7">
        <f>+VLOOKUP(Superficie_prod_rdto_pb_2003_2020[[#This Row],[Año agrícola]],Codigo_año[],2,0)</f>
        <v>2010</v>
      </c>
      <c r="B89" s="7">
        <f>+VLOOKUP(Superficie_prod_rdto_pb_2003_2020[[#This Row],[Año agrícola]],Codigo_año[],3,0)</f>
        <v>2011</v>
      </c>
      <c r="C89" s="50">
        <f>+VLOOKUP(Superficie_prod_rdto_pb_2003_2020[[#This Row],[Región]],Códigos!$A$2:$B$24,2,0)</f>
        <v>99</v>
      </c>
      <c r="D89" s="3" t="s">
        <v>61</v>
      </c>
      <c r="E89" s="3" t="s">
        <v>54</v>
      </c>
      <c r="F89" s="3">
        <v>687</v>
      </c>
      <c r="G89" s="3">
        <v>6265.9</v>
      </c>
      <c r="H89" s="3">
        <v>9.1206695778748177</v>
      </c>
    </row>
    <row r="90" spans="1:8" x14ac:dyDescent="0.35">
      <c r="A90" s="7">
        <f>+VLOOKUP(Superficie_prod_rdto_pb_2003_2020[[#This Row],[Año agrícola]],Codigo_año[],2,0)</f>
        <v>2011</v>
      </c>
      <c r="B90" s="7">
        <f>+VLOOKUP(Superficie_prod_rdto_pb_2003_2020[[#This Row],[Año agrícola]],Codigo_año[],3,0)</f>
        <v>2012</v>
      </c>
      <c r="C90" s="50">
        <f>+VLOOKUP(Superficie_prod_rdto_pb_2003_2020[[#This Row],[Región]],Códigos!$A$2:$B$24,2,0)</f>
        <v>4</v>
      </c>
      <c r="D90" s="3" t="s">
        <v>62</v>
      </c>
      <c r="E90" s="3" t="s">
        <v>43</v>
      </c>
      <c r="F90" s="3">
        <v>1865</v>
      </c>
      <c r="G90" s="3">
        <v>41067.300000000003</v>
      </c>
      <c r="H90" s="3">
        <v>22.02</v>
      </c>
    </row>
    <row r="91" spans="1:8" x14ac:dyDescent="0.35">
      <c r="A91" s="7">
        <f>+VLOOKUP(Superficie_prod_rdto_pb_2003_2020[[#This Row],[Año agrícola]],Codigo_año[],2,0)</f>
        <v>2011</v>
      </c>
      <c r="B91" s="7">
        <f>+VLOOKUP(Superficie_prod_rdto_pb_2003_2020[[#This Row],[Año agrícola]],Codigo_año[],3,0)</f>
        <v>2012</v>
      </c>
      <c r="C91" s="50">
        <f>+VLOOKUP(Superficie_prod_rdto_pb_2003_2020[[#This Row],[Región]],Códigos!$A$2:$B$24,2,0)</f>
        <v>5</v>
      </c>
      <c r="D91" s="3" t="s">
        <v>62</v>
      </c>
      <c r="E91" s="3" t="s">
        <v>44</v>
      </c>
      <c r="F91" s="3">
        <v>1421</v>
      </c>
      <c r="G91" s="3">
        <v>16000.460000000001</v>
      </c>
      <c r="H91" s="3">
        <v>11.26</v>
      </c>
    </row>
    <row r="92" spans="1:8" x14ac:dyDescent="0.35">
      <c r="A92" s="7">
        <f>+VLOOKUP(Superficie_prod_rdto_pb_2003_2020[[#This Row],[Año agrícola]],Codigo_año[],2,0)</f>
        <v>2011</v>
      </c>
      <c r="B92" s="7">
        <f>+VLOOKUP(Superficie_prod_rdto_pb_2003_2020[[#This Row],[Año agrícola]],Codigo_año[],3,0)</f>
        <v>2012</v>
      </c>
      <c r="C92" s="50">
        <f>+VLOOKUP(Superficie_prod_rdto_pb_2003_2020[[#This Row],[Región]],Códigos!$A$2:$B$24,2,0)</f>
        <v>13</v>
      </c>
      <c r="D92" s="3" t="s">
        <v>62</v>
      </c>
      <c r="E92" s="3" t="s">
        <v>45</v>
      </c>
      <c r="F92" s="3">
        <v>3607</v>
      </c>
      <c r="G92" s="3">
        <v>88299.36</v>
      </c>
      <c r="H92" s="3">
        <v>24.48</v>
      </c>
    </row>
    <row r="93" spans="1:8" x14ac:dyDescent="0.35">
      <c r="A93" s="7">
        <f>+VLOOKUP(Superficie_prod_rdto_pb_2003_2020[[#This Row],[Año agrícola]],Codigo_año[],2,0)</f>
        <v>2011</v>
      </c>
      <c r="B93" s="7">
        <f>+VLOOKUP(Superficie_prod_rdto_pb_2003_2020[[#This Row],[Año agrícola]],Codigo_año[],3,0)</f>
        <v>2012</v>
      </c>
      <c r="C93" s="50">
        <f>+VLOOKUP(Superficie_prod_rdto_pb_2003_2020[[#This Row],[Región]],Códigos!$A$2:$B$24,2,0)</f>
        <v>6</v>
      </c>
      <c r="D93" s="3" t="s">
        <v>62</v>
      </c>
      <c r="E93" s="3" t="s">
        <v>46</v>
      </c>
      <c r="F93" s="3">
        <v>1681</v>
      </c>
      <c r="G93" s="3">
        <v>25652.06</v>
      </c>
      <c r="H93" s="3">
        <v>15.260000000000002</v>
      </c>
    </row>
    <row r="94" spans="1:8" x14ac:dyDescent="0.35">
      <c r="A94" s="7">
        <f>+VLOOKUP(Superficie_prod_rdto_pb_2003_2020[[#This Row],[Año agrícola]],Codigo_año[],2,0)</f>
        <v>2011</v>
      </c>
      <c r="B94" s="7">
        <f>+VLOOKUP(Superficie_prod_rdto_pb_2003_2020[[#This Row],[Año agrícola]],Codigo_año[],3,0)</f>
        <v>2012</v>
      </c>
      <c r="C94" s="50">
        <f>+VLOOKUP(Superficie_prod_rdto_pb_2003_2020[[#This Row],[Región]],Códigos!$A$2:$B$24,2,0)</f>
        <v>7</v>
      </c>
      <c r="D94" s="3" t="s">
        <v>62</v>
      </c>
      <c r="E94" s="3" t="s">
        <v>47</v>
      </c>
      <c r="F94" s="3">
        <v>2080</v>
      </c>
      <c r="G94" s="3">
        <v>34486.400000000001</v>
      </c>
      <c r="H94" s="3">
        <v>16.580000000000002</v>
      </c>
    </row>
    <row r="95" spans="1:8" x14ac:dyDescent="0.35">
      <c r="A95" s="7">
        <f>+VLOOKUP(Superficie_prod_rdto_pb_2003_2020[[#This Row],[Año agrícola]],Codigo_año[],2,0)</f>
        <v>2011</v>
      </c>
      <c r="B95" s="7">
        <f>+VLOOKUP(Superficie_prod_rdto_pb_2003_2020[[#This Row],[Año agrícola]],Codigo_año[],3,0)</f>
        <v>2012</v>
      </c>
      <c r="C95" s="50">
        <f>+VLOOKUP(Superficie_prod_rdto_pb_2003_2020[[#This Row],[Región]],Códigos!$A$2:$B$24,2,0)</f>
        <v>16</v>
      </c>
      <c r="D95" s="3" t="s">
        <v>62</v>
      </c>
      <c r="E95" s="3" t="s">
        <v>48</v>
      </c>
      <c r="F95" s="3" t="s">
        <v>49</v>
      </c>
      <c r="G95" s="3" t="s">
        <v>49</v>
      </c>
      <c r="H95" s="3" t="s">
        <v>49</v>
      </c>
    </row>
    <row r="96" spans="1:8" x14ac:dyDescent="0.35">
      <c r="A96" s="7">
        <f>+VLOOKUP(Superficie_prod_rdto_pb_2003_2020[[#This Row],[Año agrícola]],Codigo_año[],2,0)</f>
        <v>2011</v>
      </c>
      <c r="B96" s="7">
        <f>+VLOOKUP(Superficie_prod_rdto_pb_2003_2020[[#This Row],[Año agrícola]],Codigo_año[],3,0)</f>
        <v>2012</v>
      </c>
      <c r="C96" s="50">
        <f>+VLOOKUP(Superficie_prod_rdto_pb_2003_2020[[#This Row],[Región]],Códigos!$A$2:$B$24,2,0)</f>
        <v>8</v>
      </c>
      <c r="D96" s="3" t="s">
        <v>62</v>
      </c>
      <c r="E96" s="3" t="s">
        <v>50</v>
      </c>
      <c r="F96" s="3">
        <v>5998</v>
      </c>
      <c r="G96" s="3">
        <v>101006.31999999999</v>
      </c>
      <c r="H96" s="3">
        <v>16.84</v>
      </c>
    </row>
    <row r="97" spans="1:8" x14ac:dyDescent="0.35">
      <c r="A97" s="7">
        <f>+VLOOKUP(Superficie_prod_rdto_pb_2003_2020[[#This Row],[Año agrícola]],Codigo_año[],2,0)</f>
        <v>2011</v>
      </c>
      <c r="B97" s="7">
        <f>+VLOOKUP(Superficie_prod_rdto_pb_2003_2020[[#This Row],[Año agrícola]],Codigo_año[],3,0)</f>
        <v>2012</v>
      </c>
      <c r="C97" s="50" t="e">
        <f>+VLOOKUP(Superficie_prod_rdto_pb_2003_2020[[#This Row],[Región]],Códigos!$A$2:$B$24,2,0)</f>
        <v>#N/A</v>
      </c>
      <c r="D97" s="3" t="s">
        <v>62</v>
      </c>
      <c r="E97" s="3" t="s">
        <v>51</v>
      </c>
      <c r="F97" s="3">
        <v>10383</v>
      </c>
      <c r="G97" s="3">
        <v>272034.59999999998</v>
      </c>
      <c r="H97" s="3">
        <v>26.2</v>
      </c>
    </row>
    <row r="98" spans="1:8" x14ac:dyDescent="0.35">
      <c r="A98" s="7">
        <f>+VLOOKUP(Superficie_prod_rdto_pb_2003_2020[[#This Row],[Año agrícola]],Codigo_año[],2,0)</f>
        <v>2011</v>
      </c>
      <c r="B98" s="7">
        <f>+VLOOKUP(Superficie_prod_rdto_pb_2003_2020[[#This Row],[Año agrícola]],Codigo_año[],3,0)</f>
        <v>2012</v>
      </c>
      <c r="C98" s="50">
        <f>+VLOOKUP(Superficie_prod_rdto_pb_2003_2020[[#This Row],[Región]],Códigos!$A$2:$B$24,2,0)</f>
        <v>14</v>
      </c>
      <c r="D98" s="3" t="s">
        <v>62</v>
      </c>
      <c r="E98" s="3" t="s">
        <v>52</v>
      </c>
      <c r="F98" s="3">
        <v>3393</v>
      </c>
      <c r="G98" s="3">
        <v>122928.38999999998</v>
      </c>
      <c r="H98" s="3">
        <v>36.230000000000004</v>
      </c>
    </row>
    <row r="99" spans="1:8" x14ac:dyDescent="0.35">
      <c r="A99" s="7">
        <f>+VLOOKUP(Superficie_prod_rdto_pb_2003_2020[[#This Row],[Año agrícola]],Codigo_año[],2,0)</f>
        <v>2011</v>
      </c>
      <c r="B99" s="7">
        <f>+VLOOKUP(Superficie_prod_rdto_pb_2003_2020[[#This Row],[Año agrícola]],Codigo_año[],3,0)</f>
        <v>2012</v>
      </c>
      <c r="C99" s="50">
        <f>+VLOOKUP(Superficie_prod_rdto_pb_2003_2020[[#This Row],[Región]],Códigos!$A$2:$B$24,2,0)</f>
        <v>10</v>
      </c>
      <c r="D99" s="3" t="s">
        <v>62</v>
      </c>
      <c r="E99" s="3" t="s">
        <v>53</v>
      </c>
      <c r="F99" s="3">
        <v>10419</v>
      </c>
      <c r="G99" s="3">
        <v>385711.38</v>
      </c>
      <c r="H99" s="3">
        <v>37.019999999999996</v>
      </c>
    </row>
    <row r="100" spans="1:8" x14ac:dyDescent="0.35">
      <c r="A100" s="7">
        <f>+VLOOKUP(Superficie_prod_rdto_pb_2003_2020[[#This Row],[Año agrícola]],Codigo_año[],2,0)</f>
        <v>2011</v>
      </c>
      <c r="B100" s="7">
        <f>+VLOOKUP(Superficie_prod_rdto_pb_2003_2020[[#This Row],[Año agrícola]],Codigo_año[],3,0)</f>
        <v>2012</v>
      </c>
      <c r="C100" s="50">
        <f>+VLOOKUP(Superficie_prod_rdto_pb_2003_2020[[#This Row],[Región]],Códigos!$A$2:$B$24,2,0)</f>
        <v>99</v>
      </c>
      <c r="D100" s="3" t="s">
        <v>62</v>
      </c>
      <c r="E100" s="3" t="s">
        <v>54</v>
      </c>
      <c r="F100" s="3">
        <v>687</v>
      </c>
      <c r="G100" s="3">
        <v>6265.9</v>
      </c>
      <c r="H100" s="3">
        <v>9.2662299854439585</v>
      </c>
    </row>
    <row r="101" spans="1:8" x14ac:dyDescent="0.35">
      <c r="A101" s="7">
        <f>+VLOOKUP(Superficie_prod_rdto_pb_2003_2020[[#This Row],[Año agrícola]],Codigo_año[],2,0)</f>
        <v>2012</v>
      </c>
      <c r="B101" s="7">
        <f>+VLOOKUP(Superficie_prod_rdto_pb_2003_2020[[#This Row],[Año agrícola]],Codigo_año[],3,0)</f>
        <v>2013</v>
      </c>
      <c r="C101" s="50">
        <f>+VLOOKUP(Superficie_prod_rdto_pb_2003_2020[[#This Row],[Región]],Códigos!$A$2:$B$24,2,0)</f>
        <v>4</v>
      </c>
      <c r="D101" s="3" t="s">
        <v>63</v>
      </c>
      <c r="E101" s="3" t="s">
        <v>43</v>
      </c>
      <c r="F101" s="3">
        <v>2546</v>
      </c>
      <c r="G101" s="3">
        <v>51863.119903167018</v>
      </c>
      <c r="H101" s="3">
        <v>20.370432012241562</v>
      </c>
    </row>
    <row r="102" spans="1:8" x14ac:dyDescent="0.35">
      <c r="A102" s="7">
        <f>+VLOOKUP(Superficie_prod_rdto_pb_2003_2020[[#This Row],[Año agrícola]],Codigo_año[],2,0)</f>
        <v>2012</v>
      </c>
      <c r="B102" s="7">
        <f>+VLOOKUP(Superficie_prod_rdto_pb_2003_2020[[#This Row],[Año agrícola]],Codigo_año[],3,0)</f>
        <v>2013</v>
      </c>
      <c r="C102" s="50">
        <f>+VLOOKUP(Superficie_prod_rdto_pb_2003_2020[[#This Row],[Región]],Códigos!$A$2:$B$24,2,0)</f>
        <v>5</v>
      </c>
      <c r="D102" s="3" t="s">
        <v>63</v>
      </c>
      <c r="E102" s="3" t="s">
        <v>44</v>
      </c>
      <c r="F102" s="3">
        <v>1103</v>
      </c>
      <c r="G102" s="3">
        <v>16391.720884117247</v>
      </c>
      <c r="H102" s="3">
        <v>14.861034346434494</v>
      </c>
    </row>
    <row r="103" spans="1:8" x14ac:dyDescent="0.35">
      <c r="A103" s="7">
        <f>+VLOOKUP(Superficie_prod_rdto_pb_2003_2020[[#This Row],[Año agrícola]],Codigo_año[],2,0)</f>
        <v>2012</v>
      </c>
      <c r="B103" s="7">
        <f>+VLOOKUP(Superficie_prod_rdto_pb_2003_2020[[#This Row],[Año agrícola]],Codigo_año[],3,0)</f>
        <v>2013</v>
      </c>
      <c r="C103" s="50">
        <f>+VLOOKUP(Superficie_prod_rdto_pb_2003_2020[[#This Row],[Región]],Códigos!$A$2:$B$24,2,0)</f>
        <v>13</v>
      </c>
      <c r="D103" s="3" t="s">
        <v>63</v>
      </c>
      <c r="E103" s="3" t="s">
        <v>45</v>
      </c>
      <c r="F103" s="3">
        <v>5104</v>
      </c>
      <c r="G103" s="3">
        <v>112644.46653744439</v>
      </c>
      <c r="H103" s="3">
        <v>22.069840622540045</v>
      </c>
    </row>
    <row r="104" spans="1:8" x14ac:dyDescent="0.35">
      <c r="A104" s="7">
        <f>+VLOOKUP(Superficie_prod_rdto_pb_2003_2020[[#This Row],[Año agrícola]],Codigo_año[],2,0)</f>
        <v>2012</v>
      </c>
      <c r="B104" s="7">
        <f>+VLOOKUP(Superficie_prod_rdto_pb_2003_2020[[#This Row],[Año agrícola]],Codigo_año[],3,0)</f>
        <v>2013</v>
      </c>
      <c r="C104" s="50">
        <f>+VLOOKUP(Superficie_prod_rdto_pb_2003_2020[[#This Row],[Región]],Códigos!$A$2:$B$24,2,0)</f>
        <v>6</v>
      </c>
      <c r="D104" s="3" t="s">
        <v>63</v>
      </c>
      <c r="E104" s="3" t="s">
        <v>46</v>
      </c>
      <c r="F104" s="3">
        <v>942</v>
      </c>
      <c r="G104" s="3">
        <v>19220.222324539445</v>
      </c>
      <c r="H104" s="3">
        <v>20.403633040912361</v>
      </c>
    </row>
    <row r="105" spans="1:8" x14ac:dyDescent="0.35">
      <c r="A105" s="7">
        <f>+VLOOKUP(Superficie_prod_rdto_pb_2003_2020[[#This Row],[Año agrícola]],Codigo_año[],2,0)</f>
        <v>2012</v>
      </c>
      <c r="B105" s="7">
        <f>+VLOOKUP(Superficie_prod_rdto_pb_2003_2020[[#This Row],[Año agrícola]],Codigo_año[],3,0)</f>
        <v>2013</v>
      </c>
      <c r="C105" s="50">
        <f>+VLOOKUP(Superficie_prod_rdto_pb_2003_2020[[#This Row],[Región]],Códigos!$A$2:$B$24,2,0)</f>
        <v>7</v>
      </c>
      <c r="D105" s="3" t="s">
        <v>63</v>
      </c>
      <c r="E105" s="3" t="s">
        <v>47</v>
      </c>
      <c r="F105" s="3">
        <v>3017</v>
      </c>
      <c r="G105" s="3">
        <v>69067.986200520332</v>
      </c>
      <c r="H105" s="3">
        <v>22.892935432721355</v>
      </c>
    </row>
    <row r="106" spans="1:8" x14ac:dyDescent="0.35">
      <c r="A106" s="7">
        <f>+VLOOKUP(Superficie_prod_rdto_pb_2003_2020[[#This Row],[Año agrícola]],Codigo_año[],2,0)</f>
        <v>2012</v>
      </c>
      <c r="B106" s="7">
        <f>+VLOOKUP(Superficie_prod_rdto_pb_2003_2020[[#This Row],[Año agrícola]],Codigo_año[],3,0)</f>
        <v>2013</v>
      </c>
      <c r="C106" s="50">
        <f>+VLOOKUP(Superficie_prod_rdto_pb_2003_2020[[#This Row],[Región]],Códigos!$A$2:$B$24,2,0)</f>
        <v>16</v>
      </c>
      <c r="D106" s="3" t="s">
        <v>63</v>
      </c>
      <c r="E106" s="3" t="s">
        <v>48</v>
      </c>
      <c r="F106" s="3" t="s">
        <v>49</v>
      </c>
      <c r="G106" s="3" t="s">
        <v>49</v>
      </c>
      <c r="H106" s="3" t="s">
        <v>49</v>
      </c>
    </row>
    <row r="107" spans="1:8" x14ac:dyDescent="0.35">
      <c r="A107" s="7">
        <f>+VLOOKUP(Superficie_prod_rdto_pb_2003_2020[[#This Row],[Año agrícola]],Codigo_año[],2,0)</f>
        <v>2012</v>
      </c>
      <c r="B107" s="7">
        <f>+VLOOKUP(Superficie_prod_rdto_pb_2003_2020[[#This Row],[Año agrícola]],Codigo_año[],3,0)</f>
        <v>2013</v>
      </c>
      <c r="C107" s="50">
        <f>+VLOOKUP(Superficie_prod_rdto_pb_2003_2020[[#This Row],[Región]],Códigos!$A$2:$B$24,2,0)</f>
        <v>8</v>
      </c>
      <c r="D107" s="3" t="s">
        <v>63</v>
      </c>
      <c r="E107" s="3" t="s">
        <v>50</v>
      </c>
      <c r="F107" s="3">
        <v>8372</v>
      </c>
      <c r="G107" s="3">
        <v>152632.15975101327</v>
      </c>
      <c r="H107" s="3">
        <v>18.231266095438755</v>
      </c>
    </row>
    <row r="108" spans="1:8" x14ac:dyDescent="0.35">
      <c r="A108" s="7">
        <f>+VLOOKUP(Superficie_prod_rdto_pb_2003_2020[[#This Row],[Año agrícola]],Codigo_año[],2,0)</f>
        <v>2012</v>
      </c>
      <c r="B108" s="7">
        <f>+VLOOKUP(Superficie_prod_rdto_pb_2003_2020[[#This Row],[Año agrícola]],Codigo_año[],3,0)</f>
        <v>2013</v>
      </c>
      <c r="C108" s="50" t="e">
        <f>+VLOOKUP(Superficie_prod_rdto_pb_2003_2020[[#This Row],[Región]],Códigos!$A$2:$B$24,2,0)</f>
        <v>#N/A</v>
      </c>
      <c r="D108" s="3" t="s">
        <v>63</v>
      </c>
      <c r="E108" s="3" t="s">
        <v>51</v>
      </c>
      <c r="F108" s="3">
        <v>14459</v>
      </c>
      <c r="G108" s="3">
        <v>314581.74984666158</v>
      </c>
      <c r="H108" s="3">
        <v>21.756812355395361</v>
      </c>
    </row>
    <row r="109" spans="1:8" x14ac:dyDescent="0.35">
      <c r="A109" s="7">
        <f>+VLOOKUP(Superficie_prod_rdto_pb_2003_2020[[#This Row],[Año agrícola]],Codigo_año[],2,0)</f>
        <v>2012</v>
      </c>
      <c r="B109" s="7">
        <f>+VLOOKUP(Superficie_prod_rdto_pb_2003_2020[[#This Row],[Año agrícola]],Codigo_año[],3,0)</f>
        <v>2013</v>
      </c>
      <c r="C109" s="50">
        <f>+VLOOKUP(Superficie_prod_rdto_pb_2003_2020[[#This Row],[Región]],Códigos!$A$2:$B$24,2,0)</f>
        <v>14</v>
      </c>
      <c r="D109" s="3" t="s">
        <v>63</v>
      </c>
      <c r="E109" s="3" t="s">
        <v>52</v>
      </c>
      <c r="F109" s="3">
        <v>3334</v>
      </c>
      <c r="G109" s="3">
        <v>76034.57195077253</v>
      </c>
      <c r="H109" s="3">
        <v>22.805810423147129</v>
      </c>
    </row>
    <row r="110" spans="1:8" x14ac:dyDescent="0.35">
      <c r="A110" s="7">
        <f>+VLOOKUP(Superficie_prod_rdto_pb_2003_2020[[#This Row],[Año agrícola]],Codigo_año[],2,0)</f>
        <v>2012</v>
      </c>
      <c r="B110" s="7">
        <f>+VLOOKUP(Superficie_prod_rdto_pb_2003_2020[[#This Row],[Año agrícola]],Codigo_año[],3,0)</f>
        <v>2013</v>
      </c>
      <c r="C110" s="50">
        <f>+VLOOKUP(Superficie_prod_rdto_pb_2003_2020[[#This Row],[Región]],Códigos!$A$2:$B$24,2,0)</f>
        <v>10</v>
      </c>
      <c r="D110" s="3" t="s">
        <v>63</v>
      </c>
      <c r="E110" s="3" t="s">
        <v>53</v>
      </c>
      <c r="F110" s="3">
        <v>10012</v>
      </c>
      <c r="G110" s="3">
        <v>340220.209903059</v>
      </c>
      <c r="H110" s="3">
        <v>33.981243498108171</v>
      </c>
    </row>
    <row r="111" spans="1:8" x14ac:dyDescent="0.35">
      <c r="A111" s="7">
        <f>+VLOOKUP(Superficie_prod_rdto_pb_2003_2020[[#This Row],[Año agrícola]],Codigo_año[],2,0)</f>
        <v>2012</v>
      </c>
      <c r="B111" s="7">
        <f>+VLOOKUP(Superficie_prod_rdto_pb_2003_2020[[#This Row],[Año agrícola]],Codigo_año[],3,0)</f>
        <v>2013</v>
      </c>
      <c r="C111" s="50">
        <f>+VLOOKUP(Superficie_prod_rdto_pb_2003_2020[[#This Row],[Región]],Códigos!$A$2:$B$24,2,0)</f>
        <v>99</v>
      </c>
      <c r="D111" s="3" t="s">
        <v>63</v>
      </c>
      <c r="E111" s="3" t="s">
        <v>54</v>
      </c>
      <c r="F111" s="3">
        <v>687</v>
      </c>
      <c r="G111" s="3">
        <v>6365.9</v>
      </c>
      <c r="H111" s="3">
        <v>9.1199999999999992</v>
      </c>
    </row>
    <row r="112" spans="1:8" x14ac:dyDescent="0.35">
      <c r="A112" s="7">
        <f>+VLOOKUP(Superficie_prod_rdto_pb_2003_2020[[#This Row],[Año agrícola]],Codigo_año[],2,0)</f>
        <v>2013</v>
      </c>
      <c r="B112" s="7">
        <f>+VLOOKUP(Superficie_prod_rdto_pb_2003_2020[[#This Row],[Año agrícola]],Codigo_año[],3,0)</f>
        <v>2014</v>
      </c>
      <c r="C112" s="50">
        <f>+VLOOKUP(Superficie_prod_rdto_pb_2003_2020[[#This Row],[Región]],Códigos!$A$2:$B$24,2,0)</f>
        <v>4</v>
      </c>
      <c r="D112" s="3" t="s">
        <v>64</v>
      </c>
      <c r="E112" s="3" t="s">
        <v>43</v>
      </c>
      <c r="F112" s="3">
        <v>2197</v>
      </c>
      <c r="G112" s="3">
        <v>47235.5</v>
      </c>
      <c r="H112" s="3">
        <v>21.5</v>
      </c>
    </row>
    <row r="113" spans="1:8" x14ac:dyDescent="0.35">
      <c r="A113" s="7">
        <f>+VLOOKUP(Superficie_prod_rdto_pb_2003_2020[[#This Row],[Año agrícola]],Codigo_año[],2,0)</f>
        <v>2013</v>
      </c>
      <c r="B113" s="7">
        <f>+VLOOKUP(Superficie_prod_rdto_pb_2003_2020[[#This Row],[Año agrícola]],Codigo_año[],3,0)</f>
        <v>2014</v>
      </c>
      <c r="C113" s="50">
        <f>+VLOOKUP(Superficie_prod_rdto_pb_2003_2020[[#This Row],[Región]],Códigos!$A$2:$B$24,2,0)</f>
        <v>5</v>
      </c>
      <c r="D113" s="3" t="s">
        <v>64</v>
      </c>
      <c r="E113" s="3" t="s">
        <v>44</v>
      </c>
      <c r="F113" s="3">
        <v>1480</v>
      </c>
      <c r="G113" s="3">
        <v>18070.8</v>
      </c>
      <c r="H113" s="3">
        <v>12.209999999999999</v>
      </c>
    </row>
    <row r="114" spans="1:8" x14ac:dyDescent="0.35">
      <c r="A114" s="7">
        <f>+VLOOKUP(Superficie_prod_rdto_pb_2003_2020[[#This Row],[Año agrícola]],Codigo_año[],2,0)</f>
        <v>2013</v>
      </c>
      <c r="B114" s="7">
        <f>+VLOOKUP(Superficie_prod_rdto_pb_2003_2020[[#This Row],[Año agrícola]],Codigo_año[],3,0)</f>
        <v>2014</v>
      </c>
      <c r="C114" s="50">
        <f>+VLOOKUP(Superficie_prod_rdto_pb_2003_2020[[#This Row],[Región]],Códigos!$A$2:$B$24,2,0)</f>
        <v>13</v>
      </c>
      <c r="D114" s="3" t="s">
        <v>64</v>
      </c>
      <c r="E114" s="3" t="s">
        <v>45</v>
      </c>
      <c r="F114" s="3">
        <v>3299</v>
      </c>
      <c r="G114" s="3">
        <v>77889.39</v>
      </c>
      <c r="H114" s="3">
        <v>23.61</v>
      </c>
    </row>
    <row r="115" spans="1:8" x14ac:dyDescent="0.35">
      <c r="A115" s="7">
        <f>+VLOOKUP(Superficie_prod_rdto_pb_2003_2020[[#This Row],[Año agrícola]],Codigo_año[],2,0)</f>
        <v>2013</v>
      </c>
      <c r="B115" s="7">
        <f>+VLOOKUP(Superficie_prod_rdto_pb_2003_2020[[#This Row],[Año agrícola]],Codigo_año[],3,0)</f>
        <v>2014</v>
      </c>
      <c r="C115" s="50">
        <f>+VLOOKUP(Superficie_prod_rdto_pb_2003_2020[[#This Row],[Región]],Códigos!$A$2:$B$24,2,0)</f>
        <v>6</v>
      </c>
      <c r="D115" s="3" t="s">
        <v>64</v>
      </c>
      <c r="E115" s="3" t="s">
        <v>46</v>
      </c>
      <c r="F115" s="3">
        <v>1394</v>
      </c>
      <c r="G115" s="3">
        <v>17620.16</v>
      </c>
      <c r="H115" s="3">
        <v>12.64</v>
      </c>
    </row>
    <row r="116" spans="1:8" x14ac:dyDescent="0.35">
      <c r="A116" s="7">
        <f>+VLOOKUP(Superficie_prod_rdto_pb_2003_2020[[#This Row],[Año agrícola]],Codigo_año[],2,0)</f>
        <v>2013</v>
      </c>
      <c r="B116" s="7">
        <f>+VLOOKUP(Superficie_prod_rdto_pb_2003_2020[[#This Row],[Año agrícola]],Codigo_año[],3,0)</f>
        <v>2014</v>
      </c>
      <c r="C116" s="50">
        <f>+VLOOKUP(Superficie_prod_rdto_pb_2003_2020[[#This Row],[Región]],Códigos!$A$2:$B$24,2,0)</f>
        <v>7</v>
      </c>
      <c r="D116" s="3" t="s">
        <v>64</v>
      </c>
      <c r="E116" s="3" t="s">
        <v>47</v>
      </c>
      <c r="F116" s="3">
        <v>3557</v>
      </c>
      <c r="G116" s="3">
        <v>45494.03</v>
      </c>
      <c r="H116" s="3">
        <v>12.79</v>
      </c>
    </row>
    <row r="117" spans="1:8" x14ac:dyDescent="0.35">
      <c r="A117" s="7">
        <f>+VLOOKUP(Superficie_prod_rdto_pb_2003_2020[[#This Row],[Año agrícola]],Codigo_año[],2,0)</f>
        <v>2013</v>
      </c>
      <c r="B117" s="7">
        <f>+VLOOKUP(Superficie_prod_rdto_pb_2003_2020[[#This Row],[Año agrícola]],Codigo_año[],3,0)</f>
        <v>2014</v>
      </c>
      <c r="C117" s="50">
        <f>+VLOOKUP(Superficie_prod_rdto_pb_2003_2020[[#This Row],[Región]],Códigos!$A$2:$B$24,2,0)</f>
        <v>16</v>
      </c>
      <c r="D117" s="3" t="s">
        <v>64</v>
      </c>
      <c r="E117" s="3" t="s">
        <v>48</v>
      </c>
      <c r="F117" s="3" t="s">
        <v>49</v>
      </c>
      <c r="G117" s="3" t="s">
        <v>49</v>
      </c>
      <c r="H117" s="3" t="s">
        <v>49</v>
      </c>
    </row>
    <row r="118" spans="1:8" x14ac:dyDescent="0.35">
      <c r="A118" s="7">
        <f>+VLOOKUP(Superficie_prod_rdto_pb_2003_2020[[#This Row],[Año agrícola]],Codigo_año[],2,0)</f>
        <v>2013</v>
      </c>
      <c r="B118" s="7">
        <f>+VLOOKUP(Superficie_prod_rdto_pb_2003_2020[[#This Row],[Año agrícola]],Codigo_año[],3,0)</f>
        <v>2014</v>
      </c>
      <c r="C118" s="50">
        <f>+VLOOKUP(Superficie_prod_rdto_pb_2003_2020[[#This Row],[Región]],Códigos!$A$2:$B$24,2,0)</f>
        <v>8</v>
      </c>
      <c r="D118" s="3" t="s">
        <v>64</v>
      </c>
      <c r="E118" s="3" t="s">
        <v>50</v>
      </c>
      <c r="F118" s="3">
        <v>8532</v>
      </c>
      <c r="G118" s="3">
        <v>131819.4</v>
      </c>
      <c r="H118" s="3">
        <v>15.45</v>
      </c>
    </row>
    <row r="119" spans="1:8" x14ac:dyDescent="0.35">
      <c r="A119" s="7">
        <f>+VLOOKUP(Superficie_prod_rdto_pb_2003_2020[[#This Row],[Año agrícola]],Codigo_año[],2,0)</f>
        <v>2013</v>
      </c>
      <c r="B119" s="7">
        <f>+VLOOKUP(Superficie_prod_rdto_pb_2003_2020[[#This Row],[Año agrícola]],Codigo_año[],3,0)</f>
        <v>2014</v>
      </c>
      <c r="C119" s="50" t="e">
        <f>+VLOOKUP(Superficie_prod_rdto_pb_2003_2020[[#This Row],[Región]],Códigos!$A$2:$B$24,2,0)</f>
        <v>#N/A</v>
      </c>
      <c r="D119" s="3" t="s">
        <v>64</v>
      </c>
      <c r="E119" s="3" t="s">
        <v>51</v>
      </c>
      <c r="F119" s="3">
        <v>13054</v>
      </c>
      <c r="G119" s="3">
        <v>272045.36</v>
      </c>
      <c r="H119" s="3">
        <v>20.84</v>
      </c>
    </row>
    <row r="120" spans="1:8" x14ac:dyDescent="0.35">
      <c r="A120" s="7">
        <f>+VLOOKUP(Superficie_prod_rdto_pb_2003_2020[[#This Row],[Año agrícola]],Codigo_año[],2,0)</f>
        <v>2013</v>
      </c>
      <c r="B120" s="7">
        <f>+VLOOKUP(Superficie_prod_rdto_pb_2003_2020[[#This Row],[Año agrícola]],Codigo_año[],3,0)</f>
        <v>2014</v>
      </c>
      <c r="C120" s="50">
        <f>+VLOOKUP(Superficie_prod_rdto_pb_2003_2020[[#This Row],[Región]],Códigos!$A$2:$B$24,2,0)</f>
        <v>14</v>
      </c>
      <c r="D120" s="3" t="s">
        <v>64</v>
      </c>
      <c r="E120" s="3" t="s">
        <v>52</v>
      </c>
      <c r="F120" s="3">
        <v>4007</v>
      </c>
      <c r="G120" s="3">
        <v>100735.98000000001</v>
      </c>
      <c r="H120" s="3">
        <v>25.14</v>
      </c>
    </row>
    <row r="121" spans="1:8" x14ac:dyDescent="0.35">
      <c r="A121" s="7">
        <f>+VLOOKUP(Superficie_prod_rdto_pb_2003_2020[[#This Row],[Año agrícola]],Codigo_año[],2,0)</f>
        <v>2013</v>
      </c>
      <c r="B121" s="7">
        <f>+VLOOKUP(Superficie_prod_rdto_pb_2003_2020[[#This Row],[Año agrícola]],Codigo_año[],3,0)</f>
        <v>2014</v>
      </c>
      <c r="C121" s="50">
        <f>+VLOOKUP(Superficie_prod_rdto_pb_2003_2020[[#This Row],[Región]],Códigos!$A$2:$B$24,2,0)</f>
        <v>10</v>
      </c>
      <c r="D121" s="3" t="s">
        <v>64</v>
      </c>
      <c r="E121" s="3" t="s">
        <v>53</v>
      </c>
      <c r="F121" s="3">
        <v>10758</v>
      </c>
      <c r="G121" s="3">
        <v>344148.42000000004</v>
      </c>
      <c r="H121" s="3">
        <v>31.990000000000002</v>
      </c>
    </row>
    <row r="122" spans="1:8" x14ac:dyDescent="0.35">
      <c r="A122" s="7">
        <f>+VLOOKUP(Superficie_prod_rdto_pb_2003_2020[[#This Row],[Año agrícola]],Codigo_año[],2,0)</f>
        <v>2013</v>
      </c>
      <c r="B122" s="7">
        <f>+VLOOKUP(Superficie_prod_rdto_pb_2003_2020[[#This Row],[Año agrícola]],Codigo_año[],3,0)</f>
        <v>2014</v>
      </c>
      <c r="C122" s="50">
        <f>+VLOOKUP(Superficie_prod_rdto_pb_2003_2020[[#This Row],[Región]],Códigos!$A$2:$B$24,2,0)</f>
        <v>99</v>
      </c>
      <c r="D122" s="3" t="s">
        <v>64</v>
      </c>
      <c r="E122" s="3" t="s">
        <v>54</v>
      </c>
      <c r="F122" s="3">
        <v>687</v>
      </c>
      <c r="G122" s="3">
        <v>6265.44</v>
      </c>
      <c r="H122" s="3">
        <v>9.1206695778748177</v>
      </c>
    </row>
    <row r="123" spans="1:8" x14ac:dyDescent="0.35">
      <c r="A123" s="7">
        <f>+VLOOKUP(Superficie_prod_rdto_pb_2003_2020[[#This Row],[Año agrícola]],Codigo_año[],2,0)</f>
        <v>2014</v>
      </c>
      <c r="B123" s="7">
        <f>+VLOOKUP(Superficie_prod_rdto_pb_2003_2020[[#This Row],[Año agrícola]],Codigo_año[],3,0)</f>
        <v>2015</v>
      </c>
      <c r="C123" s="50">
        <f>+VLOOKUP(Superficie_prod_rdto_pb_2003_2020[[#This Row],[Región]],Códigos!$A$2:$B$24,2,0)</f>
        <v>4</v>
      </c>
      <c r="D123" s="3" t="s">
        <v>65</v>
      </c>
      <c r="E123" s="3" t="s">
        <v>43</v>
      </c>
      <c r="F123" s="3">
        <v>1874.8517657009927</v>
      </c>
      <c r="G123" s="3">
        <v>43406.3</v>
      </c>
      <c r="H123" s="3">
        <v>23.15</v>
      </c>
    </row>
    <row r="124" spans="1:8" x14ac:dyDescent="0.35">
      <c r="A124" s="7">
        <f>+VLOOKUP(Superficie_prod_rdto_pb_2003_2020[[#This Row],[Año agrícola]],Codigo_año[],2,0)</f>
        <v>2014</v>
      </c>
      <c r="B124" s="7">
        <f>+VLOOKUP(Superficie_prod_rdto_pb_2003_2020[[#This Row],[Año agrícola]],Codigo_año[],3,0)</f>
        <v>2015</v>
      </c>
      <c r="C124" s="50">
        <f>+VLOOKUP(Superficie_prod_rdto_pb_2003_2020[[#This Row],[Región]],Códigos!$A$2:$B$24,2,0)</f>
        <v>5</v>
      </c>
      <c r="D124" s="3" t="s">
        <v>65</v>
      </c>
      <c r="E124" s="3" t="s">
        <v>44</v>
      </c>
      <c r="F124" s="3">
        <v>1451.3199862357419</v>
      </c>
      <c r="G124" s="3">
        <v>21881.1</v>
      </c>
      <c r="H124" s="3">
        <v>15.08</v>
      </c>
    </row>
    <row r="125" spans="1:8" x14ac:dyDescent="0.35">
      <c r="A125" s="7">
        <f>+VLOOKUP(Superficie_prod_rdto_pb_2003_2020[[#This Row],[Año agrícola]],Codigo_año[],2,0)</f>
        <v>2014</v>
      </c>
      <c r="B125" s="7">
        <f>+VLOOKUP(Superficie_prod_rdto_pb_2003_2020[[#This Row],[Año agrícola]],Codigo_año[],3,0)</f>
        <v>2015</v>
      </c>
      <c r="C125" s="50">
        <f>+VLOOKUP(Superficie_prod_rdto_pb_2003_2020[[#This Row],[Región]],Códigos!$A$2:$B$24,2,0)</f>
        <v>13</v>
      </c>
      <c r="D125" s="3" t="s">
        <v>65</v>
      </c>
      <c r="E125" s="3" t="s">
        <v>45</v>
      </c>
      <c r="F125" s="3">
        <v>4939.8094869007145</v>
      </c>
      <c r="G125" s="3">
        <v>112928.4</v>
      </c>
      <c r="H125" s="3">
        <v>22.86</v>
      </c>
    </row>
    <row r="126" spans="1:8" x14ac:dyDescent="0.35">
      <c r="A126" s="7">
        <f>+VLOOKUP(Superficie_prod_rdto_pb_2003_2020[[#This Row],[Año agrícola]],Codigo_año[],2,0)</f>
        <v>2014</v>
      </c>
      <c r="B126" s="7">
        <f>+VLOOKUP(Superficie_prod_rdto_pb_2003_2020[[#This Row],[Año agrícola]],Codigo_año[],3,0)</f>
        <v>2015</v>
      </c>
      <c r="C126" s="50">
        <f>+VLOOKUP(Superficie_prod_rdto_pb_2003_2020[[#This Row],[Región]],Códigos!$A$2:$B$24,2,0)</f>
        <v>6</v>
      </c>
      <c r="D126" s="3" t="s">
        <v>65</v>
      </c>
      <c r="E126" s="3" t="s">
        <v>46</v>
      </c>
      <c r="F126" s="3">
        <v>2047.8950515475051</v>
      </c>
      <c r="G126" s="3">
        <v>33402.9</v>
      </c>
      <c r="H126" s="3">
        <v>16.309999999999999</v>
      </c>
    </row>
    <row r="127" spans="1:8" x14ac:dyDescent="0.35">
      <c r="A127" s="7">
        <f>+VLOOKUP(Superficie_prod_rdto_pb_2003_2020[[#This Row],[Año agrícola]],Codigo_año[],2,0)</f>
        <v>2014</v>
      </c>
      <c r="B127" s="7">
        <f>+VLOOKUP(Superficie_prod_rdto_pb_2003_2020[[#This Row],[Año agrícola]],Codigo_año[],3,0)</f>
        <v>2015</v>
      </c>
      <c r="C127" s="50">
        <f>+VLOOKUP(Superficie_prod_rdto_pb_2003_2020[[#This Row],[Región]],Códigos!$A$2:$B$24,2,0)</f>
        <v>7</v>
      </c>
      <c r="D127" s="3" t="s">
        <v>65</v>
      </c>
      <c r="E127" s="3" t="s">
        <v>47</v>
      </c>
      <c r="F127" s="3">
        <v>3593.5396570323278</v>
      </c>
      <c r="G127" s="3">
        <v>59085.4</v>
      </c>
      <c r="H127" s="3">
        <v>16.440000000000001</v>
      </c>
    </row>
    <row r="128" spans="1:8" x14ac:dyDescent="0.35">
      <c r="A128" s="7">
        <f>+VLOOKUP(Superficie_prod_rdto_pb_2003_2020[[#This Row],[Año agrícola]],Codigo_año[],2,0)</f>
        <v>2014</v>
      </c>
      <c r="B128" s="7">
        <f>+VLOOKUP(Superficie_prod_rdto_pb_2003_2020[[#This Row],[Año agrícola]],Codigo_año[],3,0)</f>
        <v>2015</v>
      </c>
      <c r="C128" s="50">
        <f>+VLOOKUP(Superficie_prod_rdto_pb_2003_2020[[#This Row],[Región]],Códigos!$A$2:$B$24,2,0)</f>
        <v>16</v>
      </c>
      <c r="D128" s="3" t="s">
        <v>65</v>
      </c>
      <c r="E128" s="3" t="s">
        <v>48</v>
      </c>
      <c r="F128" s="3" t="s">
        <v>49</v>
      </c>
      <c r="G128" s="3" t="s">
        <v>49</v>
      </c>
      <c r="H128" s="3" t="s">
        <v>49</v>
      </c>
    </row>
    <row r="129" spans="1:8" x14ac:dyDescent="0.35">
      <c r="A129" s="7">
        <f>+VLOOKUP(Superficie_prod_rdto_pb_2003_2020[[#This Row],[Año agrícola]],Codigo_año[],2,0)</f>
        <v>2014</v>
      </c>
      <c r="B129" s="7">
        <f>+VLOOKUP(Superficie_prod_rdto_pb_2003_2020[[#This Row],[Año agrícola]],Codigo_año[],3,0)</f>
        <v>2015</v>
      </c>
      <c r="C129" s="50">
        <f>+VLOOKUP(Superficie_prod_rdto_pb_2003_2020[[#This Row],[Región]],Códigos!$A$2:$B$24,2,0)</f>
        <v>8</v>
      </c>
      <c r="D129" s="3" t="s">
        <v>65</v>
      </c>
      <c r="E129" s="3" t="s">
        <v>50</v>
      </c>
      <c r="F129" s="3">
        <v>8685.4599664461075</v>
      </c>
      <c r="G129" s="3">
        <v>137049.29999999999</v>
      </c>
      <c r="H129" s="3">
        <v>15.78</v>
      </c>
    </row>
    <row r="130" spans="1:8" x14ac:dyDescent="0.35">
      <c r="A130" s="7">
        <f>+VLOOKUP(Superficie_prod_rdto_pb_2003_2020[[#This Row],[Año agrícola]],Codigo_año[],2,0)</f>
        <v>2014</v>
      </c>
      <c r="B130" s="7">
        <f>+VLOOKUP(Superficie_prod_rdto_pb_2003_2020[[#This Row],[Año agrícola]],Codigo_año[],3,0)</f>
        <v>2015</v>
      </c>
      <c r="C130" s="50" t="e">
        <f>+VLOOKUP(Superficie_prod_rdto_pb_2003_2020[[#This Row],[Región]],Códigos!$A$2:$B$24,2,0)</f>
        <v>#N/A</v>
      </c>
      <c r="D130" s="3" t="s">
        <v>65</v>
      </c>
      <c r="E130" s="3" t="s">
        <v>51</v>
      </c>
      <c r="F130" s="3">
        <v>16788.425585779605</v>
      </c>
      <c r="G130" s="3">
        <v>305709.5</v>
      </c>
      <c r="H130" s="3">
        <v>18.21</v>
      </c>
    </row>
    <row r="131" spans="1:8" x14ac:dyDescent="0.35">
      <c r="A131" s="7">
        <f>+VLOOKUP(Superficie_prod_rdto_pb_2003_2020[[#This Row],[Año agrícola]],Codigo_año[],2,0)</f>
        <v>2014</v>
      </c>
      <c r="B131" s="7">
        <f>+VLOOKUP(Superficie_prod_rdto_pb_2003_2020[[#This Row],[Año agrícola]],Codigo_año[],3,0)</f>
        <v>2015</v>
      </c>
      <c r="C131" s="50">
        <f>+VLOOKUP(Superficie_prod_rdto_pb_2003_2020[[#This Row],[Región]],Códigos!$A$2:$B$24,2,0)</f>
        <v>14</v>
      </c>
      <c r="D131" s="3" t="s">
        <v>65</v>
      </c>
      <c r="E131" s="3" t="s">
        <v>52</v>
      </c>
      <c r="F131" s="3">
        <v>3490.6066401256444</v>
      </c>
      <c r="G131" s="3">
        <v>62139.8</v>
      </c>
      <c r="H131" s="3">
        <v>17.8</v>
      </c>
    </row>
    <row r="132" spans="1:8" x14ac:dyDescent="0.35">
      <c r="A132" s="7">
        <f>+VLOOKUP(Superficie_prod_rdto_pb_2003_2020[[#This Row],[Año agrícola]],Codigo_año[],2,0)</f>
        <v>2014</v>
      </c>
      <c r="B132" s="7">
        <f>+VLOOKUP(Superficie_prod_rdto_pb_2003_2020[[#This Row],[Año agrícola]],Codigo_año[],3,0)</f>
        <v>2015</v>
      </c>
      <c r="C132" s="50">
        <f>+VLOOKUP(Superficie_prod_rdto_pb_2003_2020[[#This Row],[Región]],Códigos!$A$2:$B$24,2,0)</f>
        <v>10</v>
      </c>
      <c r="D132" s="3" t="s">
        <v>65</v>
      </c>
      <c r="E132" s="3" t="s">
        <v>53</v>
      </c>
      <c r="F132" s="3">
        <v>6967.4298276406953</v>
      </c>
      <c r="G132" s="3">
        <v>178633.9</v>
      </c>
      <c r="H132" s="3">
        <v>25.64</v>
      </c>
    </row>
    <row r="133" spans="1:8" x14ac:dyDescent="0.35">
      <c r="A133" s="7">
        <f>+VLOOKUP(Superficie_prod_rdto_pb_2003_2020[[#This Row],[Año agrícola]],Codigo_año[],2,0)</f>
        <v>2014</v>
      </c>
      <c r="B133" s="7">
        <f>+VLOOKUP(Superficie_prod_rdto_pb_2003_2020[[#This Row],[Año agrícola]],Codigo_año[],3,0)</f>
        <v>2015</v>
      </c>
      <c r="C133" s="50">
        <f>+VLOOKUP(Superficie_prod_rdto_pb_2003_2020[[#This Row],[Región]],Códigos!$A$2:$B$24,2,0)</f>
        <v>99</v>
      </c>
      <c r="D133" s="3" t="s">
        <v>65</v>
      </c>
      <c r="E133" s="3" t="s">
        <v>54</v>
      </c>
      <c r="F133" s="3">
        <v>687</v>
      </c>
      <c r="G133" s="3">
        <v>6265.44</v>
      </c>
      <c r="H133" s="3">
        <v>9.1199999999999992</v>
      </c>
    </row>
    <row r="134" spans="1:8" x14ac:dyDescent="0.35">
      <c r="A134" s="7">
        <f>+VLOOKUP(Superficie_prod_rdto_pb_2003_2020[[#This Row],[Año agrícola]],Codigo_año[],2,0)</f>
        <v>2015</v>
      </c>
      <c r="B134" s="7">
        <f>+VLOOKUP(Superficie_prod_rdto_pb_2003_2020[[#This Row],[Año agrícola]],Codigo_año[],3,0)</f>
        <v>2016</v>
      </c>
      <c r="C134" s="50">
        <f>+VLOOKUP(Superficie_prod_rdto_pb_2003_2020[[#This Row],[Región]],Códigos!$A$2:$B$24,2,0)</f>
        <v>4</v>
      </c>
      <c r="D134" s="3" t="s">
        <v>66</v>
      </c>
      <c r="E134" s="3" t="s">
        <v>43</v>
      </c>
      <c r="F134" s="3">
        <v>2244</v>
      </c>
      <c r="G134" s="3">
        <v>54372.1</v>
      </c>
      <c r="H134" s="3">
        <v>24.23</v>
      </c>
    </row>
    <row r="135" spans="1:8" x14ac:dyDescent="0.35">
      <c r="A135" s="7">
        <f>+VLOOKUP(Superficie_prod_rdto_pb_2003_2020[[#This Row],[Año agrícola]],Codigo_año[],2,0)</f>
        <v>2015</v>
      </c>
      <c r="B135" s="7">
        <f>+VLOOKUP(Superficie_prod_rdto_pb_2003_2020[[#This Row],[Año agrícola]],Codigo_año[],3,0)</f>
        <v>2016</v>
      </c>
      <c r="C135" s="50">
        <f>+VLOOKUP(Superficie_prod_rdto_pb_2003_2020[[#This Row],[Región]],Códigos!$A$2:$B$24,2,0)</f>
        <v>5</v>
      </c>
      <c r="D135" s="3" t="s">
        <v>66</v>
      </c>
      <c r="E135" s="3" t="s">
        <v>44</v>
      </c>
      <c r="F135" s="3">
        <v>776</v>
      </c>
      <c r="G135" s="3">
        <v>13820.6</v>
      </c>
      <c r="H135" s="3">
        <v>17.809999999999999</v>
      </c>
    </row>
    <row r="136" spans="1:8" x14ac:dyDescent="0.35">
      <c r="A136" s="7">
        <f>+VLOOKUP(Superficie_prod_rdto_pb_2003_2020[[#This Row],[Año agrícola]],Codigo_año[],2,0)</f>
        <v>2015</v>
      </c>
      <c r="B136" s="7">
        <f>+VLOOKUP(Superficie_prod_rdto_pb_2003_2020[[#This Row],[Año agrícola]],Codigo_año[],3,0)</f>
        <v>2016</v>
      </c>
      <c r="C136" s="50">
        <f>+VLOOKUP(Superficie_prod_rdto_pb_2003_2020[[#This Row],[Región]],Códigos!$A$2:$B$24,2,0)</f>
        <v>13</v>
      </c>
      <c r="D136" s="3" t="s">
        <v>66</v>
      </c>
      <c r="E136" s="3" t="s">
        <v>45</v>
      </c>
      <c r="F136" s="3">
        <v>4449</v>
      </c>
      <c r="G136" s="3">
        <v>76522.8</v>
      </c>
      <c r="H136" s="3">
        <v>17.2</v>
      </c>
    </row>
    <row r="137" spans="1:8" x14ac:dyDescent="0.35">
      <c r="A137" s="7">
        <f>+VLOOKUP(Superficie_prod_rdto_pb_2003_2020[[#This Row],[Año agrícola]],Codigo_año[],2,0)</f>
        <v>2015</v>
      </c>
      <c r="B137" s="7">
        <f>+VLOOKUP(Superficie_prod_rdto_pb_2003_2020[[#This Row],[Año agrícola]],Codigo_año[],3,0)</f>
        <v>2016</v>
      </c>
      <c r="C137" s="50">
        <f>+VLOOKUP(Superficie_prod_rdto_pb_2003_2020[[#This Row],[Región]],Códigos!$A$2:$B$24,2,0)</f>
        <v>6</v>
      </c>
      <c r="D137" s="3" t="s">
        <v>66</v>
      </c>
      <c r="E137" s="3" t="s">
        <v>46</v>
      </c>
      <c r="F137" s="3">
        <v>2251</v>
      </c>
      <c r="G137" s="3">
        <v>30906.2</v>
      </c>
      <c r="H137" s="3">
        <v>13.73</v>
      </c>
    </row>
    <row r="138" spans="1:8" x14ac:dyDescent="0.35">
      <c r="A138" s="7">
        <f>+VLOOKUP(Superficie_prod_rdto_pb_2003_2020[[#This Row],[Año agrícola]],Codigo_año[],2,0)</f>
        <v>2015</v>
      </c>
      <c r="B138" s="7">
        <f>+VLOOKUP(Superficie_prod_rdto_pb_2003_2020[[#This Row],[Año agrícola]],Codigo_año[],3,0)</f>
        <v>2016</v>
      </c>
      <c r="C138" s="50">
        <f>+VLOOKUP(Superficie_prod_rdto_pb_2003_2020[[#This Row],[Región]],Códigos!$A$2:$B$24,2,0)</f>
        <v>7</v>
      </c>
      <c r="D138" s="3" t="s">
        <v>66</v>
      </c>
      <c r="E138" s="3" t="s">
        <v>47</v>
      </c>
      <c r="F138" s="3">
        <v>5243</v>
      </c>
      <c r="G138" s="3">
        <v>88711.6</v>
      </c>
      <c r="H138" s="3">
        <v>16.919999999999998</v>
      </c>
    </row>
    <row r="139" spans="1:8" x14ac:dyDescent="0.35">
      <c r="A139" s="7">
        <f>+VLOOKUP(Superficie_prod_rdto_pb_2003_2020[[#This Row],[Año agrícola]],Codigo_año[],2,0)</f>
        <v>2015</v>
      </c>
      <c r="B139" s="7">
        <f>+VLOOKUP(Superficie_prod_rdto_pb_2003_2020[[#This Row],[Año agrícola]],Codigo_año[],3,0)</f>
        <v>2016</v>
      </c>
      <c r="C139" s="50">
        <f>+VLOOKUP(Superficie_prod_rdto_pb_2003_2020[[#This Row],[Región]],Códigos!$A$2:$B$24,2,0)</f>
        <v>16</v>
      </c>
      <c r="D139" s="3" t="s">
        <v>66</v>
      </c>
      <c r="E139" s="3" t="s">
        <v>48</v>
      </c>
      <c r="F139" s="3" t="s">
        <v>49</v>
      </c>
      <c r="G139" s="3" t="s">
        <v>49</v>
      </c>
      <c r="H139" s="3" t="s">
        <v>49</v>
      </c>
    </row>
    <row r="140" spans="1:8" x14ac:dyDescent="0.35">
      <c r="A140" s="7">
        <f>+VLOOKUP(Superficie_prod_rdto_pb_2003_2020[[#This Row],[Año agrícola]],Codigo_año[],2,0)</f>
        <v>2015</v>
      </c>
      <c r="B140" s="7">
        <f>+VLOOKUP(Superficie_prod_rdto_pb_2003_2020[[#This Row],[Año agrícola]],Codigo_año[],3,0)</f>
        <v>2016</v>
      </c>
      <c r="C140" s="50">
        <f>+VLOOKUP(Superficie_prod_rdto_pb_2003_2020[[#This Row],[Región]],Códigos!$A$2:$B$24,2,0)</f>
        <v>8</v>
      </c>
      <c r="D140" s="3" t="s">
        <v>66</v>
      </c>
      <c r="E140" s="3" t="s">
        <v>50</v>
      </c>
      <c r="F140" s="3">
        <v>8946</v>
      </c>
      <c r="G140" s="3">
        <v>132490.29999999999</v>
      </c>
      <c r="H140" s="3">
        <v>14.809999999999999</v>
      </c>
    </row>
    <row r="141" spans="1:8" x14ac:dyDescent="0.35">
      <c r="A141" s="7">
        <f>+VLOOKUP(Superficie_prod_rdto_pb_2003_2020[[#This Row],[Año agrícola]],Codigo_año[],2,0)</f>
        <v>2015</v>
      </c>
      <c r="B141" s="7">
        <f>+VLOOKUP(Superficie_prod_rdto_pb_2003_2020[[#This Row],[Año agrícola]],Codigo_año[],3,0)</f>
        <v>2016</v>
      </c>
      <c r="C141" s="50" t="e">
        <f>+VLOOKUP(Superficie_prod_rdto_pb_2003_2020[[#This Row],[Región]],Códigos!$A$2:$B$24,2,0)</f>
        <v>#N/A</v>
      </c>
      <c r="D141" s="3" t="s">
        <v>66</v>
      </c>
      <c r="E141" s="3" t="s">
        <v>51</v>
      </c>
      <c r="F141" s="3">
        <v>14976</v>
      </c>
      <c r="G141" s="3">
        <v>338757.1</v>
      </c>
      <c r="H141" s="3">
        <v>22.619999999999997</v>
      </c>
    </row>
    <row r="142" spans="1:8" x14ac:dyDescent="0.35">
      <c r="A142" s="7">
        <f>+VLOOKUP(Superficie_prod_rdto_pb_2003_2020[[#This Row],[Año agrícola]],Codigo_año[],2,0)</f>
        <v>2015</v>
      </c>
      <c r="B142" s="7">
        <f>+VLOOKUP(Superficie_prod_rdto_pb_2003_2020[[#This Row],[Año agrícola]],Codigo_año[],3,0)</f>
        <v>2016</v>
      </c>
      <c r="C142" s="50">
        <f>+VLOOKUP(Superficie_prod_rdto_pb_2003_2020[[#This Row],[Región]],Códigos!$A$2:$B$24,2,0)</f>
        <v>14</v>
      </c>
      <c r="D142" s="3" t="s">
        <v>66</v>
      </c>
      <c r="E142" s="3" t="s">
        <v>52</v>
      </c>
      <c r="F142" s="3">
        <v>3369</v>
      </c>
      <c r="G142" s="3">
        <v>74118</v>
      </c>
      <c r="H142" s="3">
        <v>22</v>
      </c>
    </row>
    <row r="143" spans="1:8" x14ac:dyDescent="0.35">
      <c r="A143" s="7">
        <f>+VLOOKUP(Superficie_prod_rdto_pb_2003_2020[[#This Row],[Año agrícola]],Codigo_año[],2,0)</f>
        <v>2015</v>
      </c>
      <c r="B143" s="7">
        <f>+VLOOKUP(Superficie_prod_rdto_pb_2003_2020[[#This Row],[Año agrícola]],Codigo_año[],3,0)</f>
        <v>2016</v>
      </c>
      <c r="C143" s="50">
        <f>+VLOOKUP(Superficie_prod_rdto_pb_2003_2020[[#This Row],[Región]],Códigos!$A$2:$B$24,2,0)</f>
        <v>10</v>
      </c>
      <c r="D143" s="3" t="s">
        <v>66</v>
      </c>
      <c r="E143" s="3" t="s">
        <v>53</v>
      </c>
      <c r="F143" s="3">
        <v>10544</v>
      </c>
      <c r="G143" s="3">
        <v>350060.79999999999</v>
      </c>
      <c r="H143" s="3">
        <v>33.200000000000003</v>
      </c>
    </row>
    <row r="144" spans="1:8" x14ac:dyDescent="0.35">
      <c r="A144" s="7">
        <f>+VLOOKUP(Superficie_prod_rdto_pb_2003_2020[[#This Row],[Año agrícola]],Codigo_año[],2,0)</f>
        <v>2015</v>
      </c>
      <c r="B144" s="7">
        <f>+VLOOKUP(Superficie_prod_rdto_pb_2003_2020[[#This Row],[Año agrícola]],Codigo_año[],3,0)</f>
        <v>2016</v>
      </c>
      <c r="C144" s="50">
        <f>+VLOOKUP(Superficie_prod_rdto_pb_2003_2020[[#This Row],[Región]],Códigos!$A$2:$B$24,2,0)</f>
        <v>99</v>
      </c>
      <c r="D144" s="3" t="s">
        <v>66</v>
      </c>
      <c r="E144" s="3" t="s">
        <v>54</v>
      </c>
      <c r="F144" s="3">
        <v>687</v>
      </c>
      <c r="G144" s="3">
        <v>6265.4400000000005</v>
      </c>
      <c r="H144" s="3">
        <v>9.120000000000001</v>
      </c>
    </row>
    <row r="145" spans="1:8" x14ac:dyDescent="0.35">
      <c r="A145" s="7">
        <f>+VLOOKUP(Superficie_prod_rdto_pb_2003_2020[[#This Row],[Año agrícola]],Codigo_año[],2,0)</f>
        <v>2016</v>
      </c>
      <c r="B145" s="7">
        <f>+VLOOKUP(Superficie_prod_rdto_pb_2003_2020[[#This Row],[Año agrícola]],Codigo_año[],3,0)</f>
        <v>2017</v>
      </c>
      <c r="C145" s="50">
        <f>+VLOOKUP(Superficie_prod_rdto_pb_2003_2020[[#This Row],[Región]],Códigos!$A$2:$B$24,2,0)</f>
        <v>4</v>
      </c>
      <c r="D145" s="3" t="s">
        <v>67</v>
      </c>
      <c r="E145" s="3" t="s">
        <v>43</v>
      </c>
      <c r="F145" s="3">
        <v>2193</v>
      </c>
      <c r="G145" s="3">
        <v>54517.979999999996</v>
      </c>
      <c r="H145" s="3">
        <v>24.86</v>
      </c>
    </row>
    <row r="146" spans="1:8" x14ac:dyDescent="0.35">
      <c r="A146" s="7">
        <f>+VLOOKUP(Superficie_prod_rdto_pb_2003_2020[[#This Row],[Año agrícola]],Codigo_año[],2,0)</f>
        <v>2016</v>
      </c>
      <c r="B146" s="7">
        <f>+VLOOKUP(Superficie_prod_rdto_pb_2003_2020[[#This Row],[Año agrícola]],Codigo_año[],3,0)</f>
        <v>2017</v>
      </c>
      <c r="C146" s="50">
        <f>+VLOOKUP(Superficie_prod_rdto_pb_2003_2020[[#This Row],[Región]],Códigos!$A$2:$B$24,2,0)</f>
        <v>5</v>
      </c>
      <c r="D146" s="3" t="s">
        <v>67</v>
      </c>
      <c r="E146" s="3" t="s">
        <v>44</v>
      </c>
      <c r="F146" s="3">
        <v>1721</v>
      </c>
      <c r="G146" s="3">
        <v>23887.480000000003</v>
      </c>
      <c r="H146" s="3">
        <v>13.88</v>
      </c>
    </row>
    <row r="147" spans="1:8" x14ac:dyDescent="0.35">
      <c r="A147" s="7">
        <f>+VLOOKUP(Superficie_prod_rdto_pb_2003_2020[[#This Row],[Año agrícola]],Codigo_año[],2,0)</f>
        <v>2016</v>
      </c>
      <c r="B147" s="7">
        <f>+VLOOKUP(Superficie_prod_rdto_pb_2003_2020[[#This Row],[Año agrícola]],Codigo_año[],3,0)</f>
        <v>2017</v>
      </c>
      <c r="C147" s="50">
        <f>+VLOOKUP(Superficie_prod_rdto_pb_2003_2020[[#This Row],[Región]],Códigos!$A$2:$B$24,2,0)</f>
        <v>13</v>
      </c>
      <c r="D147" s="3" t="s">
        <v>67</v>
      </c>
      <c r="E147" s="3" t="s">
        <v>45</v>
      </c>
      <c r="F147" s="3">
        <v>5339</v>
      </c>
      <c r="G147" s="3">
        <v>90763</v>
      </c>
      <c r="H147" s="3">
        <v>17</v>
      </c>
    </row>
    <row r="148" spans="1:8" x14ac:dyDescent="0.35">
      <c r="A148" s="7">
        <f>+VLOOKUP(Superficie_prod_rdto_pb_2003_2020[[#This Row],[Año agrícola]],Codigo_año[],2,0)</f>
        <v>2016</v>
      </c>
      <c r="B148" s="7">
        <f>+VLOOKUP(Superficie_prod_rdto_pb_2003_2020[[#This Row],[Año agrícola]],Codigo_año[],3,0)</f>
        <v>2017</v>
      </c>
      <c r="C148" s="50">
        <f>+VLOOKUP(Superficie_prod_rdto_pb_2003_2020[[#This Row],[Región]],Códigos!$A$2:$B$24,2,0)</f>
        <v>6</v>
      </c>
      <c r="D148" s="3" t="s">
        <v>67</v>
      </c>
      <c r="E148" s="3" t="s">
        <v>46</v>
      </c>
      <c r="F148" s="3">
        <v>1195</v>
      </c>
      <c r="G148" s="3">
        <v>18426.900000000001</v>
      </c>
      <c r="H148" s="3">
        <v>15.419999999999998</v>
      </c>
    </row>
    <row r="149" spans="1:8" x14ac:dyDescent="0.35">
      <c r="A149" s="7">
        <f>+VLOOKUP(Superficie_prod_rdto_pb_2003_2020[[#This Row],[Año agrícola]],Codigo_año[],2,0)</f>
        <v>2016</v>
      </c>
      <c r="B149" s="7">
        <f>+VLOOKUP(Superficie_prod_rdto_pb_2003_2020[[#This Row],[Año agrícola]],Codigo_año[],3,0)</f>
        <v>2017</v>
      </c>
      <c r="C149" s="50">
        <f>+VLOOKUP(Superficie_prod_rdto_pb_2003_2020[[#This Row],[Región]],Códigos!$A$2:$B$24,2,0)</f>
        <v>7</v>
      </c>
      <c r="D149" s="3" t="s">
        <v>67</v>
      </c>
      <c r="E149" s="3" t="s">
        <v>47</v>
      </c>
      <c r="F149" s="3">
        <v>4168</v>
      </c>
      <c r="G149" s="3">
        <v>92237.84</v>
      </c>
      <c r="H149" s="3">
        <v>22.130000000000003</v>
      </c>
    </row>
    <row r="150" spans="1:8" x14ac:dyDescent="0.35">
      <c r="A150" s="7">
        <f>+VLOOKUP(Superficie_prod_rdto_pb_2003_2020[[#This Row],[Año agrícola]],Codigo_año[],2,0)</f>
        <v>2016</v>
      </c>
      <c r="B150" s="7">
        <f>+VLOOKUP(Superficie_prod_rdto_pb_2003_2020[[#This Row],[Año agrícola]],Codigo_año[],3,0)</f>
        <v>2017</v>
      </c>
      <c r="C150" s="50">
        <f>+VLOOKUP(Superficie_prod_rdto_pb_2003_2020[[#This Row],[Región]],Códigos!$A$2:$B$24,2,0)</f>
        <v>16</v>
      </c>
      <c r="D150" s="3" t="s">
        <v>67</v>
      </c>
      <c r="E150" s="3" t="s">
        <v>48</v>
      </c>
      <c r="F150" s="3" t="s">
        <v>49</v>
      </c>
      <c r="G150" s="3" t="s">
        <v>49</v>
      </c>
      <c r="H150" s="3" t="s">
        <v>49</v>
      </c>
    </row>
    <row r="151" spans="1:8" x14ac:dyDescent="0.35">
      <c r="A151" s="7">
        <f>+VLOOKUP(Superficie_prod_rdto_pb_2003_2020[[#This Row],[Año agrícola]],Codigo_año[],2,0)</f>
        <v>2016</v>
      </c>
      <c r="B151" s="7">
        <f>+VLOOKUP(Superficie_prod_rdto_pb_2003_2020[[#This Row],[Año agrícola]],Codigo_año[],3,0)</f>
        <v>2017</v>
      </c>
      <c r="C151" s="50">
        <f>+VLOOKUP(Superficie_prod_rdto_pb_2003_2020[[#This Row],[Región]],Códigos!$A$2:$B$24,2,0)</f>
        <v>8</v>
      </c>
      <c r="D151" s="3" t="s">
        <v>67</v>
      </c>
      <c r="E151" s="3" t="s">
        <v>50</v>
      </c>
      <c r="F151" s="3">
        <v>9892</v>
      </c>
      <c r="G151" s="3">
        <v>170637</v>
      </c>
      <c r="H151" s="3">
        <v>17.25</v>
      </c>
    </row>
    <row r="152" spans="1:8" x14ac:dyDescent="0.35">
      <c r="A152" s="7">
        <f>+VLOOKUP(Superficie_prod_rdto_pb_2003_2020[[#This Row],[Año agrícola]],Codigo_año[],2,0)</f>
        <v>2016</v>
      </c>
      <c r="B152" s="7">
        <f>+VLOOKUP(Superficie_prod_rdto_pb_2003_2020[[#This Row],[Año agrícola]],Codigo_año[],3,0)</f>
        <v>2017</v>
      </c>
      <c r="C152" s="50" t="e">
        <f>+VLOOKUP(Superficie_prod_rdto_pb_2003_2020[[#This Row],[Región]],Códigos!$A$2:$B$24,2,0)</f>
        <v>#N/A</v>
      </c>
      <c r="D152" s="3" t="s">
        <v>67</v>
      </c>
      <c r="E152" s="3" t="s">
        <v>51</v>
      </c>
      <c r="F152" s="3">
        <v>13886</v>
      </c>
      <c r="G152" s="3">
        <v>369923.04</v>
      </c>
      <c r="H152" s="3">
        <v>26.639999999999997</v>
      </c>
    </row>
    <row r="153" spans="1:8" x14ac:dyDescent="0.35">
      <c r="A153" s="7">
        <f>+VLOOKUP(Superficie_prod_rdto_pb_2003_2020[[#This Row],[Año agrícola]],Codigo_año[],2,0)</f>
        <v>2016</v>
      </c>
      <c r="B153" s="7">
        <f>+VLOOKUP(Superficie_prod_rdto_pb_2003_2020[[#This Row],[Año agrícola]],Codigo_año[],3,0)</f>
        <v>2017</v>
      </c>
      <c r="C153" s="50">
        <f>+VLOOKUP(Superficie_prod_rdto_pb_2003_2020[[#This Row],[Región]],Códigos!$A$2:$B$24,2,0)</f>
        <v>14</v>
      </c>
      <c r="D153" s="3" t="s">
        <v>67</v>
      </c>
      <c r="E153" s="3" t="s">
        <v>52</v>
      </c>
      <c r="F153" s="3">
        <v>3979</v>
      </c>
      <c r="G153" s="3">
        <v>126094.50999999998</v>
      </c>
      <c r="H153" s="3">
        <v>31.689999999999998</v>
      </c>
    </row>
    <row r="154" spans="1:8" x14ac:dyDescent="0.35">
      <c r="A154" s="7">
        <f>+VLOOKUP(Superficie_prod_rdto_pb_2003_2020[[#This Row],[Año agrícola]],Codigo_año[],2,0)</f>
        <v>2016</v>
      </c>
      <c r="B154" s="7">
        <f>+VLOOKUP(Superficie_prod_rdto_pb_2003_2020[[#This Row],[Año agrícola]],Codigo_año[],3,0)</f>
        <v>2017</v>
      </c>
      <c r="C154" s="50">
        <f>+VLOOKUP(Superficie_prod_rdto_pb_2003_2020[[#This Row],[Región]],Códigos!$A$2:$B$24,2,0)</f>
        <v>10</v>
      </c>
      <c r="D154" s="3" t="s">
        <v>67</v>
      </c>
      <c r="E154" s="3" t="s">
        <v>53</v>
      </c>
      <c r="F154" s="3">
        <v>11022</v>
      </c>
      <c r="G154" s="3">
        <v>473725.56000000006</v>
      </c>
      <c r="H154" s="3">
        <v>42.980000000000004</v>
      </c>
    </row>
    <row r="155" spans="1:8" x14ac:dyDescent="0.35">
      <c r="A155" s="7">
        <f>+VLOOKUP(Superficie_prod_rdto_pb_2003_2020[[#This Row],[Año agrícola]],Codigo_año[],2,0)</f>
        <v>2016</v>
      </c>
      <c r="B155" s="7">
        <f>+VLOOKUP(Superficie_prod_rdto_pb_2003_2020[[#This Row],[Año agrícola]],Codigo_año[],3,0)</f>
        <v>2017</v>
      </c>
      <c r="C155" s="50">
        <f>+VLOOKUP(Superficie_prod_rdto_pb_2003_2020[[#This Row],[Región]],Códigos!$A$2:$B$24,2,0)</f>
        <v>99</v>
      </c>
      <c r="D155" s="3" t="s">
        <v>67</v>
      </c>
      <c r="E155" s="3" t="s">
        <v>54</v>
      </c>
      <c r="F155" s="3">
        <v>687</v>
      </c>
      <c r="G155" s="3">
        <v>6265.4400000000005</v>
      </c>
      <c r="H155" s="3">
        <v>9.120000000000001</v>
      </c>
    </row>
    <row r="156" spans="1:8" x14ac:dyDescent="0.35">
      <c r="A156" s="7">
        <f>+VLOOKUP(Superficie_prod_rdto_pb_2003_2020[[#This Row],[Año agrícola]],Codigo_año[],2,0)</f>
        <v>2017</v>
      </c>
      <c r="B156" s="7">
        <f>+VLOOKUP(Superficie_prod_rdto_pb_2003_2020[[#This Row],[Año agrícola]],Codigo_año[],3,0)</f>
        <v>2018</v>
      </c>
      <c r="C156" s="50">
        <f>+VLOOKUP(Superficie_prod_rdto_pb_2003_2020[[#This Row],[Región]],Códigos!$A$2:$B$24,2,0)</f>
        <v>4</v>
      </c>
      <c r="D156" s="3" t="s">
        <v>68</v>
      </c>
      <c r="E156" s="3" t="s">
        <v>43</v>
      </c>
      <c r="F156" s="3">
        <v>2137</v>
      </c>
      <c r="G156" s="3">
        <v>60645.8</v>
      </c>
      <c r="H156" s="3">
        <v>28.378922166817894</v>
      </c>
    </row>
    <row r="157" spans="1:8" x14ac:dyDescent="0.35">
      <c r="A157" s="7">
        <f>+VLOOKUP(Superficie_prod_rdto_pb_2003_2020[[#This Row],[Año agrícola]],Codigo_año[],2,0)</f>
        <v>2017</v>
      </c>
      <c r="B157" s="7">
        <f>+VLOOKUP(Superficie_prod_rdto_pb_2003_2020[[#This Row],[Año agrícola]],Codigo_año[],3,0)</f>
        <v>2018</v>
      </c>
      <c r="C157" s="50">
        <f>+VLOOKUP(Superficie_prod_rdto_pb_2003_2020[[#This Row],[Región]],Códigos!$A$2:$B$24,2,0)</f>
        <v>5</v>
      </c>
      <c r="D157" s="3" t="s">
        <v>68</v>
      </c>
      <c r="E157" s="3" t="s">
        <v>44</v>
      </c>
      <c r="F157" s="3">
        <v>625</v>
      </c>
      <c r="G157" s="3">
        <v>10162.5</v>
      </c>
      <c r="H157" s="3">
        <v>16.260056952992556</v>
      </c>
    </row>
    <row r="158" spans="1:8" x14ac:dyDescent="0.35">
      <c r="A158" s="7">
        <f>+VLOOKUP(Superficie_prod_rdto_pb_2003_2020[[#This Row],[Año agrícola]],Codigo_año[],2,0)</f>
        <v>2017</v>
      </c>
      <c r="B158" s="7">
        <f>+VLOOKUP(Superficie_prod_rdto_pb_2003_2020[[#This Row],[Año agrícola]],Codigo_año[],3,0)</f>
        <v>2018</v>
      </c>
      <c r="C158" s="50">
        <f>+VLOOKUP(Superficie_prod_rdto_pb_2003_2020[[#This Row],[Región]],Códigos!$A$2:$B$24,2,0)</f>
        <v>13</v>
      </c>
      <c r="D158" s="3" t="s">
        <v>68</v>
      </c>
      <c r="E158" s="3" t="s">
        <v>45</v>
      </c>
      <c r="F158" s="3">
        <v>3197</v>
      </c>
      <c r="G158" s="3">
        <v>60586.400000000001</v>
      </c>
      <c r="H158" s="3">
        <v>18.951020851994503</v>
      </c>
    </row>
    <row r="159" spans="1:8" x14ac:dyDescent="0.35">
      <c r="A159" s="7">
        <f>+VLOOKUP(Superficie_prod_rdto_pb_2003_2020[[#This Row],[Año agrícola]],Codigo_año[],2,0)</f>
        <v>2017</v>
      </c>
      <c r="B159" s="7">
        <f>+VLOOKUP(Superficie_prod_rdto_pb_2003_2020[[#This Row],[Año agrícola]],Codigo_año[],3,0)</f>
        <v>2018</v>
      </c>
      <c r="C159" s="50">
        <f>+VLOOKUP(Superficie_prod_rdto_pb_2003_2020[[#This Row],[Región]],Códigos!$A$2:$B$24,2,0)</f>
        <v>6</v>
      </c>
      <c r="D159" s="3" t="s">
        <v>68</v>
      </c>
      <c r="E159" s="3" t="s">
        <v>46</v>
      </c>
      <c r="F159" s="3">
        <v>725</v>
      </c>
      <c r="G159" s="3">
        <v>10505</v>
      </c>
      <c r="H159" s="3">
        <v>14.489636066017113</v>
      </c>
    </row>
    <row r="160" spans="1:8" x14ac:dyDescent="0.35">
      <c r="A160" s="7">
        <f>+VLOOKUP(Superficie_prod_rdto_pb_2003_2020[[#This Row],[Año agrícola]],Codigo_año[],2,0)</f>
        <v>2017</v>
      </c>
      <c r="B160" s="7">
        <f>+VLOOKUP(Superficie_prod_rdto_pb_2003_2020[[#This Row],[Año agrícola]],Codigo_año[],3,0)</f>
        <v>2018</v>
      </c>
      <c r="C160" s="50">
        <f>+VLOOKUP(Superficie_prod_rdto_pb_2003_2020[[#This Row],[Región]],Códigos!$A$2:$B$24,2,0)</f>
        <v>7</v>
      </c>
      <c r="D160" s="3" t="s">
        <v>68</v>
      </c>
      <c r="E160" s="3" t="s">
        <v>47</v>
      </c>
      <c r="F160" s="3">
        <v>3920</v>
      </c>
      <c r="G160" s="3">
        <v>73415.3</v>
      </c>
      <c r="H160" s="3">
        <v>18.728394313163221</v>
      </c>
    </row>
    <row r="161" spans="1:8" x14ac:dyDescent="0.35">
      <c r="A161" s="7">
        <f>+VLOOKUP(Superficie_prod_rdto_pb_2003_2020[[#This Row],[Año agrícola]],Codigo_año[],2,0)</f>
        <v>2017</v>
      </c>
      <c r="B161" s="7">
        <f>+VLOOKUP(Superficie_prod_rdto_pb_2003_2020[[#This Row],[Año agrícola]],Codigo_año[],3,0)</f>
        <v>2018</v>
      </c>
      <c r="C161" s="50">
        <f>+VLOOKUP(Superficie_prod_rdto_pb_2003_2020[[#This Row],[Región]],Códigos!$A$2:$B$24,2,0)</f>
        <v>16</v>
      </c>
      <c r="D161" s="3" t="s">
        <v>68</v>
      </c>
      <c r="E161" s="3" t="s">
        <v>48</v>
      </c>
      <c r="F161" s="3">
        <v>3015</v>
      </c>
      <c r="G161" s="3">
        <v>62576.1</v>
      </c>
      <c r="H161" s="3">
        <v>20.754925615331164</v>
      </c>
    </row>
    <row r="162" spans="1:8" x14ac:dyDescent="0.35">
      <c r="A162" s="7">
        <f>+VLOOKUP(Superficie_prod_rdto_pb_2003_2020[[#This Row],[Año agrícola]],Codigo_año[],2,0)</f>
        <v>2017</v>
      </c>
      <c r="B162" s="7">
        <f>+VLOOKUP(Superficie_prod_rdto_pb_2003_2020[[#This Row],[Año agrícola]],Codigo_año[],3,0)</f>
        <v>2018</v>
      </c>
      <c r="C162" s="50">
        <f>+VLOOKUP(Superficie_prod_rdto_pb_2003_2020[[#This Row],[Región]],Códigos!$A$2:$B$24,2,0)</f>
        <v>8</v>
      </c>
      <c r="D162" s="3" t="s">
        <v>68</v>
      </c>
      <c r="E162" s="3" t="s">
        <v>50</v>
      </c>
      <c r="F162" s="3">
        <v>4409</v>
      </c>
      <c r="G162" s="3">
        <v>76334.600000000006</v>
      </c>
      <c r="H162" s="3">
        <v>17.313359038330688</v>
      </c>
    </row>
    <row r="163" spans="1:8" x14ac:dyDescent="0.35">
      <c r="A163" s="7">
        <f>+VLOOKUP(Superficie_prod_rdto_pb_2003_2020[[#This Row],[Año agrícola]],Codigo_año[],2,0)</f>
        <v>2017</v>
      </c>
      <c r="B163" s="7">
        <f>+VLOOKUP(Superficie_prod_rdto_pb_2003_2020[[#This Row],[Año agrícola]],Codigo_año[],3,0)</f>
        <v>2018</v>
      </c>
      <c r="C163" s="50" t="e">
        <f>+VLOOKUP(Superficie_prod_rdto_pb_2003_2020[[#This Row],[Región]],Códigos!$A$2:$B$24,2,0)</f>
        <v>#N/A</v>
      </c>
      <c r="D163" s="3" t="s">
        <v>68</v>
      </c>
      <c r="E163" s="3" t="s">
        <v>51</v>
      </c>
      <c r="F163" s="3">
        <v>12486</v>
      </c>
      <c r="G163" s="3">
        <v>396541.3</v>
      </c>
      <c r="H163" s="3">
        <v>31.758873628341366</v>
      </c>
    </row>
    <row r="164" spans="1:8" x14ac:dyDescent="0.35">
      <c r="A164" s="7">
        <f>+VLOOKUP(Superficie_prod_rdto_pb_2003_2020[[#This Row],[Año agrícola]],Codigo_año[],2,0)</f>
        <v>2017</v>
      </c>
      <c r="B164" s="7">
        <f>+VLOOKUP(Superficie_prod_rdto_pb_2003_2020[[#This Row],[Año agrícola]],Codigo_año[],3,0)</f>
        <v>2018</v>
      </c>
      <c r="C164" s="50">
        <f>+VLOOKUP(Superficie_prod_rdto_pb_2003_2020[[#This Row],[Región]],Códigos!$A$2:$B$24,2,0)</f>
        <v>14</v>
      </c>
      <c r="D164" s="3" t="s">
        <v>68</v>
      </c>
      <c r="E164" s="3" t="s">
        <v>52</v>
      </c>
      <c r="F164" s="3">
        <v>2935</v>
      </c>
      <c r="G164" s="3">
        <v>142018.29999999999</v>
      </c>
      <c r="H164" s="3">
        <v>48.387835356389296</v>
      </c>
    </row>
    <row r="165" spans="1:8" x14ac:dyDescent="0.35">
      <c r="A165" s="7">
        <f>+VLOOKUP(Superficie_prod_rdto_pb_2003_2020[[#This Row],[Año agrícola]],Codigo_año[],2,0)</f>
        <v>2017</v>
      </c>
      <c r="B165" s="7">
        <f>+VLOOKUP(Superficie_prod_rdto_pb_2003_2020[[#This Row],[Año agrícola]],Codigo_año[],3,0)</f>
        <v>2018</v>
      </c>
      <c r="C165" s="50">
        <f>+VLOOKUP(Superficie_prod_rdto_pb_2003_2020[[#This Row],[Región]],Códigos!$A$2:$B$24,2,0)</f>
        <v>10</v>
      </c>
      <c r="D165" s="3" t="s">
        <v>68</v>
      </c>
      <c r="E165" s="3" t="s">
        <v>53</v>
      </c>
      <c r="F165" s="3">
        <v>7132</v>
      </c>
      <c r="G165" s="3">
        <v>284305.90000000002</v>
      </c>
      <c r="H165" s="3">
        <v>39.863420959984026</v>
      </c>
    </row>
    <row r="166" spans="1:8" x14ac:dyDescent="0.35">
      <c r="A166" s="7">
        <f>+VLOOKUP(Superficie_prod_rdto_pb_2003_2020[[#This Row],[Año agrícola]],Codigo_año[],2,0)</f>
        <v>2017</v>
      </c>
      <c r="B166" s="7">
        <f>+VLOOKUP(Superficie_prod_rdto_pb_2003_2020[[#This Row],[Año agrícola]],Codigo_año[],3,0)</f>
        <v>2018</v>
      </c>
      <c r="C166" s="50">
        <f>+VLOOKUP(Superficie_prod_rdto_pb_2003_2020[[#This Row],[Región]],Códigos!$A$2:$B$24,2,0)</f>
        <v>99</v>
      </c>
      <c r="D166" s="3" t="s">
        <v>68</v>
      </c>
      <c r="E166" s="3" t="s">
        <v>54</v>
      </c>
      <c r="F166" s="3">
        <v>687</v>
      </c>
      <c r="G166" s="3">
        <v>6265.4</v>
      </c>
      <c r="H166" s="3">
        <v>9.120000000000001</v>
      </c>
    </row>
    <row r="167" spans="1:8" x14ac:dyDescent="0.35">
      <c r="A167" s="7">
        <f>+VLOOKUP(Superficie_prod_rdto_pb_2003_2020[[#This Row],[Año agrícola]],Codigo_año[],2,0)</f>
        <v>2018</v>
      </c>
      <c r="B167" s="7">
        <f>+VLOOKUP(Superficie_prod_rdto_pb_2003_2020[[#This Row],[Año agrícola]],Codigo_año[],3,0)</f>
        <v>2019</v>
      </c>
      <c r="C167" s="50">
        <f>+VLOOKUP(Superficie_prod_rdto_pb_2003_2020[[#This Row],[Región]],Códigos!$A$2:$B$24,2,0)</f>
        <v>4</v>
      </c>
      <c r="D167" s="3" t="s">
        <v>69</v>
      </c>
      <c r="E167" s="3" t="s">
        <v>43</v>
      </c>
      <c r="F167" s="3">
        <v>1934</v>
      </c>
      <c r="G167" s="3">
        <v>57868.1</v>
      </c>
      <c r="H167" s="3">
        <v>29.921458117890381</v>
      </c>
    </row>
    <row r="168" spans="1:8" x14ac:dyDescent="0.35">
      <c r="A168" s="7">
        <f>+VLOOKUP(Superficie_prod_rdto_pb_2003_2020[[#This Row],[Año agrícola]],Codigo_año[],2,0)</f>
        <v>2018</v>
      </c>
      <c r="B168" s="7">
        <f>+VLOOKUP(Superficie_prod_rdto_pb_2003_2020[[#This Row],[Año agrícola]],Codigo_año[],3,0)</f>
        <v>2019</v>
      </c>
      <c r="C168" s="50">
        <f>+VLOOKUP(Superficie_prod_rdto_pb_2003_2020[[#This Row],[Región]],Códigos!$A$2:$B$24,2,0)</f>
        <v>5</v>
      </c>
      <c r="D168" s="3" t="s">
        <v>69</v>
      </c>
      <c r="E168" s="3" t="s">
        <v>44</v>
      </c>
      <c r="F168" s="3">
        <v>854</v>
      </c>
      <c r="G168" s="3">
        <v>14750.5</v>
      </c>
      <c r="H168" s="3">
        <v>17.272248243559719</v>
      </c>
    </row>
    <row r="169" spans="1:8" x14ac:dyDescent="0.35">
      <c r="A169" s="7">
        <f>+VLOOKUP(Superficie_prod_rdto_pb_2003_2020[[#This Row],[Año agrícola]],Codigo_año[],2,0)</f>
        <v>2018</v>
      </c>
      <c r="B169" s="7">
        <f>+VLOOKUP(Superficie_prod_rdto_pb_2003_2020[[#This Row],[Año agrícola]],Codigo_año[],3,0)</f>
        <v>2019</v>
      </c>
      <c r="C169" s="50">
        <f>+VLOOKUP(Superficie_prod_rdto_pb_2003_2020[[#This Row],[Región]],Códigos!$A$2:$B$24,2,0)</f>
        <v>13</v>
      </c>
      <c r="D169" s="3" t="s">
        <v>69</v>
      </c>
      <c r="E169" s="3" t="s">
        <v>45</v>
      </c>
      <c r="F169" s="3">
        <v>3432</v>
      </c>
      <c r="G169" s="3">
        <v>79162.100000000006</v>
      </c>
      <c r="H169" s="3">
        <v>23.065879953379955</v>
      </c>
    </row>
    <row r="170" spans="1:8" x14ac:dyDescent="0.35">
      <c r="A170" s="7">
        <f>+VLOOKUP(Superficie_prod_rdto_pb_2003_2020[[#This Row],[Año agrícola]],Codigo_año[],2,0)</f>
        <v>2018</v>
      </c>
      <c r="B170" s="7">
        <f>+VLOOKUP(Superficie_prod_rdto_pb_2003_2020[[#This Row],[Año agrícola]],Codigo_año[],3,0)</f>
        <v>2019</v>
      </c>
      <c r="C170" s="50">
        <f>+VLOOKUP(Superficie_prod_rdto_pb_2003_2020[[#This Row],[Región]],Códigos!$A$2:$B$24,2,0)</f>
        <v>6</v>
      </c>
      <c r="D170" s="3" t="s">
        <v>69</v>
      </c>
      <c r="E170" s="3" t="s">
        <v>46</v>
      </c>
      <c r="F170" s="3">
        <v>1679</v>
      </c>
      <c r="G170" s="3">
        <v>18393</v>
      </c>
      <c r="H170" s="3">
        <v>10.95473496128648</v>
      </c>
    </row>
    <row r="171" spans="1:8" x14ac:dyDescent="0.35">
      <c r="A171" s="7">
        <f>+VLOOKUP(Superficie_prod_rdto_pb_2003_2020[[#This Row],[Año agrícola]],Codigo_año[],2,0)</f>
        <v>2018</v>
      </c>
      <c r="B171" s="7">
        <f>+VLOOKUP(Superficie_prod_rdto_pb_2003_2020[[#This Row],[Año agrícola]],Codigo_año[],3,0)</f>
        <v>2019</v>
      </c>
      <c r="C171" s="50">
        <f>+VLOOKUP(Superficie_prod_rdto_pb_2003_2020[[#This Row],[Región]],Códigos!$A$2:$B$24,2,0)</f>
        <v>7</v>
      </c>
      <c r="D171" s="3" t="s">
        <v>69</v>
      </c>
      <c r="E171" s="3" t="s">
        <v>47</v>
      </c>
      <c r="F171" s="3">
        <v>4602</v>
      </c>
      <c r="G171" s="3">
        <v>114912.5</v>
      </c>
      <c r="H171" s="3">
        <v>24.970121686223383</v>
      </c>
    </row>
    <row r="172" spans="1:8" x14ac:dyDescent="0.35">
      <c r="A172" s="7">
        <f>+VLOOKUP(Superficie_prod_rdto_pb_2003_2020[[#This Row],[Año agrícola]],Codigo_año[],2,0)</f>
        <v>2018</v>
      </c>
      <c r="B172" s="7">
        <f>+VLOOKUP(Superficie_prod_rdto_pb_2003_2020[[#This Row],[Año agrícola]],Codigo_año[],3,0)</f>
        <v>2019</v>
      </c>
      <c r="C172" s="50">
        <f>+VLOOKUP(Superficie_prod_rdto_pb_2003_2020[[#This Row],[Región]],Códigos!$A$2:$B$24,2,0)</f>
        <v>16</v>
      </c>
      <c r="D172" s="3" t="s">
        <v>69</v>
      </c>
      <c r="E172" s="3" t="s">
        <v>48</v>
      </c>
      <c r="F172" s="3">
        <v>2503</v>
      </c>
      <c r="G172" s="3">
        <v>70799.3</v>
      </c>
      <c r="H172" s="3">
        <v>28.285777067518978</v>
      </c>
    </row>
    <row r="173" spans="1:8" x14ac:dyDescent="0.35">
      <c r="A173" s="7">
        <f>+VLOOKUP(Superficie_prod_rdto_pb_2003_2020[[#This Row],[Año agrícola]],Codigo_año[],2,0)</f>
        <v>2018</v>
      </c>
      <c r="B173" s="7">
        <f>+VLOOKUP(Superficie_prod_rdto_pb_2003_2020[[#This Row],[Año agrícola]],Codigo_año[],3,0)</f>
        <v>2019</v>
      </c>
      <c r="C173" s="50">
        <f>+VLOOKUP(Superficie_prod_rdto_pb_2003_2020[[#This Row],[Región]],Códigos!$A$2:$B$24,2,0)</f>
        <v>8</v>
      </c>
      <c r="D173" s="3" t="s">
        <v>69</v>
      </c>
      <c r="E173" s="3" t="s">
        <v>50</v>
      </c>
      <c r="F173" s="3">
        <v>4266</v>
      </c>
      <c r="G173" s="3">
        <v>48415.8</v>
      </c>
      <c r="H173" s="3">
        <v>11.349226441631505</v>
      </c>
    </row>
    <row r="174" spans="1:8" x14ac:dyDescent="0.35">
      <c r="A174" s="7">
        <f>+VLOOKUP(Superficie_prod_rdto_pb_2003_2020[[#This Row],[Año agrícola]],Codigo_año[],2,0)</f>
        <v>2018</v>
      </c>
      <c r="B174" s="7">
        <f>+VLOOKUP(Superficie_prod_rdto_pb_2003_2020[[#This Row],[Año agrícola]],Codigo_año[],3,0)</f>
        <v>2019</v>
      </c>
      <c r="C174" s="50">
        <f>+VLOOKUP(Superficie_prod_rdto_pb_2003_2020[[#This Row],[Región]],Códigos!$A$2:$B$24,2,0)</f>
        <v>9</v>
      </c>
      <c r="D174" s="3" t="s">
        <v>69</v>
      </c>
      <c r="E174" s="3" t="s">
        <v>681</v>
      </c>
      <c r="F174" s="3">
        <v>10501</v>
      </c>
      <c r="G174" s="3">
        <v>259521.5</v>
      </c>
      <c r="H174" s="3">
        <v>24.713979620988475</v>
      </c>
    </row>
    <row r="175" spans="1:8" x14ac:dyDescent="0.35">
      <c r="A175" s="7">
        <f>+VLOOKUP(Superficie_prod_rdto_pb_2003_2020[[#This Row],[Año agrícola]],Codigo_año[],2,0)</f>
        <v>2018</v>
      </c>
      <c r="B175" s="7">
        <f>+VLOOKUP(Superficie_prod_rdto_pb_2003_2020[[#This Row],[Año agrícola]],Codigo_año[],3,0)</f>
        <v>2019</v>
      </c>
      <c r="C175" s="50">
        <f>+VLOOKUP(Superficie_prod_rdto_pb_2003_2020[[#This Row],[Región]],Códigos!$A$2:$B$24,2,0)</f>
        <v>14</v>
      </c>
      <c r="D175" s="3" t="s">
        <v>69</v>
      </c>
      <c r="E175" s="3" t="s">
        <v>52</v>
      </c>
      <c r="F175" s="3">
        <v>2666</v>
      </c>
      <c r="G175" s="3">
        <v>113194.8</v>
      </c>
      <c r="H175" s="3">
        <v>42.458664666166541</v>
      </c>
    </row>
    <row r="176" spans="1:8" x14ac:dyDescent="0.35">
      <c r="A176" s="7">
        <f>+VLOOKUP(Superficie_prod_rdto_pb_2003_2020[[#This Row],[Año agrícola]],Codigo_año[],2,0)</f>
        <v>2018</v>
      </c>
      <c r="B176" s="7">
        <f>+VLOOKUP(Superficie_prod_rdto_pb_2003_2020[[#This Row],[Año agrícola]],Codigo_año[],3,0)</f>
        <v>2019</v>
      </c>
      <c r="C176" s="50">
        <f>+VLOOKUP(Superficie_prod_rdto_pb_2003_2020[[#This Row],[Región]],Códigos!$A$2:$B$24,2,0)</f>
        <v>10</v>
      </c>
      <c r="D176" s="3" t="s">
        <v>69</v>
      </c>
      <c r="E176" s="3" t="s">
        <v>53</v>
      </c>
      <c r="F176" s="3">
        <v>8687</v>
      </c>
      <c r="G176" s="3">
        <v>379285</v>
      </c>
      <c r="H176" s="3">
        <v>43.661217911822263</v>
      </c>
    </row>
    <row r="177" spans="1:8" x14ac:dyDescent="0.35">
      <c r="A177" s="7">
        <f>+VLOOKUP(Superficie_prod_rdto_pb_2003_2020[[#This Row],[Año agrícola]],Codigo_año[],2,0)</f>
        <v>2018</v>
      </c>
      <c r="B177" s="7">
        <f>+VLOOKUP(Superficie_prod_rdto_pb_2003_2020[[#This Row],[Año agrícola]],Codigo_año[],3,0)</f>
        <v>2019</v>
      </c>
      <c r="C177" s="50">
        <f>+VLOOKUP(Superficie_prod_rdto_pb_2003_2020[[#This Row],[Región]],Códigos!$A$2:$B$24,2,0)</f>
        <v>99</v>
      </c>
      <c r="D177" s="3" t="s">
        <v>69</v>
      </c>
      <c r="E177" s="3" t="s">
        <v>54</v>
      </c>
      <c r="F177" s="3">
        <v>687</v>
      </c>
      <c r="G177" s="3">
        <v>6265.4</v>
      </c>
      <c r="H177" s="3">
        <v>9.1199417758369723</v>
      </c>
    </row>
    <row r="178" spans="1:8" x14ac:dyDescent="0.35">
      <c r="A178" s="7">
        <f>+VLOOKUP(Superficie_prod_rdto_pb_2003_2020[[#This Row],[Año agrícola]],Codigo_año[],2,0)</f>
        <v>2019</v>
      </c>
      <c r="B178" s="7">
        <f>+VLOOKUP(Superficie_prod_rdto_pb_2003_2020[[#This Row],[Año agrícola]],Codigo_año[],3,0)</f>
        <v>2020</v>
      </c>
      <c r="C178" s="50">
        <f>+VLOOKUP(Superficie_prod_rdto_pb_2003_2020[[#This Row],[Región]],Códigos!$A$2:$B$24,2,0)</f>
        <v>4</v>
      </c>
      <c r="D178" s="3" t="s">
        <v>70</v>
      </c>
      <c r="E178" s="3" t="s">
        <v>43</v>
      </c>
      <c r="F178" s="3">
        <v>1633</v>
      </c>
      <c r="G178" s="3">
        <v>44507.3</v>
      </c>
      <c r="H178" s="3">
        <v>27.254929577464786</v>
      </c>
    </row>
    <row r="179" spans="1:8" x14ac:dyDescent="0.35">
      <c r="A179" s="7">
        <f>+VLOOKUP(Superficie_prod_rdto_pb_2003_2020[[#This Row],[Año agrícola]],Codigo_año[],2,0)</f>
        <v>2019</v>
      </c>
      <c r="B179" s="7">
        <f>+VLOOKUP(Superficie_prod_rdto_pb_2003_2020[[#This Row],[Año agrícola]],Codigo_año[],3,0)</f>
        <v>2020</v>
      </c>
      <c r="C179" s="50">
        <f>+VLOOKUP(Superficie_prod_rdto_pb_2003_2020[[#This Row],[Región]],Códigos!$A$2:$B$24,2,0)</f>
        <v>5</v>
      </c>
      <c r="D179" s="3" t="s">
        <v>70</v>
      </c>
      <c r="E179" s="3" t="s">
        <v>44</v>
      </c>
      <c r="F179" s="3">
        <v>513</v>
      </c>
      <c r="G179" s="3">
        <v>2773.3</v>
      </c>
      <c r="H179" s="3">
        <v>5.4060428849902538</v>
      </c>
    </row>
    <row r="180" spans="1:8" x14ac:dyDescent="0.35">
      <c r="A180" s="7">
        <f>+VLOOKUP(Superficie_prod_rdto_pb_2003_2020[[#This Row],[Año agrícola]],Codigo_año[],2,0)</f>
        <v>2019</v>
      </c>
      <c r="B180" s="7">
        <f>+VLOOKUP(Superficie_prod_rdto_pb_2003_2020[[#This Row],[Año agrícola]],Codigo_año[],3,0)</f>
        <v>2020</v>
      </c>
      <c r="C180" s="50">
        <f>+VLOOKUP(Superficie_prod_rdto_pb_2003_2020[[#This Row],[Región]],Códigos!$A$2:$B$24,2,0)</f>
        <v>13</v>
      </c>
      <c r="D180" s="3" t="s">
        <v>70</v>
      </c>
      <c r="E180" s="3" t="s">
        <v>45</v>
      </c>
      <c r="F180" s="3">
        <v>3599</v>
      </c>
      <c r="G180" s="3">
        <v>76896.3</v>
      </c>
      <c r="H180" s="3">
        <v>21.366018338427342</v>
      </c>
    </row>
    <row r="181" spans="1:8" x14ac:dyDescent="0.35">
      <c r="A181" s="7">
        <f>+VLOOKUP(Superficie_prod_rdto_pb_2003_2020[[#This Row],[Año agrícola]],Codigo_año[],2,0)</f>
        <v>2019</v>
      </c>
      <c r="B181" s="7">
        <f>+VLOOKUP(Superficie_prod_rdto_pb_2003_2020[[#This Row],[Año agrícola]],Codigo_año[],3,0)</f>
        <v>2020</v>
      </c>
      <c r="C181" s="50">
        <f>+VLOOKUP(Superficie_prod_rdto_pb_2003_2020[[#This Row],[Región]],Códigos!$A$2:$B$24,2,0)</f>
        <v>6</v>
      </c>
      <c r="D181" s="3" t="s">
        <v>70</v>
      </c>
      <c r="E181" s="3" t="s">
        <v>46</v>
      </c>
      <c r="F181" s="3">
        <v>826</v>
      </c>
      <c r="G181" s="3">
        <v>10483.700000000001</v>
      </c>
      <c r="H181" s="3">
        <v>12.692130750605326</v>
      </c>
    </row>
    <row r="182" spans="1:8" x14ac:dyDescent="0.35">
      <c r="A182" s="7">
        <f>+VLOOKUP(Superficie_prod_rdto_pb_2003_2020[[#This Row],[Año agrícola]],Codigo_año[],2,0)</f>
        <v>2019</v>
      </c>
      <c r="B182" s="7">
        <f>+VLOOKUP(Superficie_prod_rdto_pb_2003_2020[[#This Row],[Año agrícola]],Codigo_año[],3,0)</f>
        <v>2020</v>
      </c>
      <c r="C182" s="50">
        <f>+VLOOKUP(Superficie_prod_rdto_pb_2003_2020[[#This Row],[Región]],Códigos!$A$2:$B$24,2,0)</f>
        <v>7</v>
      </c>
      <c r="D182" s="3" t="s">
        <v>70</v>
      </c>
      <c r="E182" s="3" t="s">
        <v>47</v>
      </c>
      <c r="F182" s="3">
        <v>5389</v>
      </c>
      <c r="G182" s="3">
        <v>134541.5</v>
      </c>
      <c r="H182" s="3">
        <v>24.965949155687511</v>
      </c>
    </row>
    <row r="183" spans="1:8" x14ac:dyDescent="0.35">
      <c r="A183" s="7">
        <f>+VLOOKUP(Superficie_prod_rdto_pb_2003_2020[[#This Row],[Año agrícola]],Codigo_año[],2,0)</f>
        <v>2019</v>
      </c>
      <c r="B183" s="7">
        <f>+VLOOKUP(Superficie_prod_rdto_pb_2003_2020[[#This Row],[Año agrícola]],Codigo_año[],3,0)</f>
        <v>2020</v>
      </c>
      <c r="C183" s="50">
        <f>+VLOOKUP(Superficie_prod_rdto_pb_2003_2020[[#This Row],[Región]],Códigos!$A$2:$B$24,2,0)</f>
        <v>16</v>
      </c>
      <c r="D183" s="3" t="s">
        <v>70</v>
      </c>
      <c r="E183" s="3" t="s">
        <v>48</v>
      </c>
      <c r="F183" s="3">
        <v>2341</v>
      </c>
      <c r="G183" s="3">
        <v>49826.5</v>
      </c>
      <c r="H183" s="3">
        <v>21.284280222127297</v>
      </c>
    </row>
    <row r="184" spans="1:8" x14ac:dyDescent="0.35">
      <c r="A184" s="7">
        <f>+VLOOKUP(Superficie_prod_rdto_pb_2003_2020[[#This Row],[Año agrícola]],Codigo_año[],2,0)</f>
        <v>2019</v>
      </c>
      <c r="B184" s="7">
        <f>+VLOOKUP(Superficie_prod_rdto_pb_2003_2020[[#This Row],[Año agrícola]],Codigo_año[],3,0)</f>
        <v>2020</v>
      </c>
      <c r="C184" s="50">
        <f>+VLOOKUP(Superficie_prod_rdto_pb_2003_2020[[#This Row],[Región]],Códigos!$A$2:$B$24,2,0)</f>
        <v>8</v>
      </c>
      <c r="D184" s="3" t="s">
        <v>70</v>
      </c>
      <c r="E184" s="3" t="s">
        <v>50</v>
      </c>
      <c r="F184" s="3">
        <v>4463</v>
      </c>
      <c r="G184" s="3">
        <v>32644</v>
      </c>
      <c r="H184" s="3">
        <v>7.3143625364104867</v>
      </c>
    </row>
    <row r="185" spans="1:8" x14ac:dyDescent="0.35">
      <c r="A185" s="7">
        <f>+VLOOKUP(Superficie_prod_rdto_pb_2003_2020[[#This Row],[Año agrícola]],Codigo_año[],2,0)</f>
        <v>2019</v>
      </c>
      <c r="B185" s="7">
        <f>+VLOOKUP(Superficie_prod_rdto_pb_2003_2020[[#This Row],[Año agrícola]],Codigo_año[],3,0)</f>
        <v>2020</v>
      </c>
      <c r="C185" s="50" t="e">
        <f>+VLOOKUP(Superficie_prod_rdto_pb_2003_2020[[#This Row],[Región]],Códigos!$A$2:$B$24,2,0)</f>
        <v>#N/A</v>
      </c>
      <c r="D185" s="3" t="s">
        <v>70</v>
      </c>
      <c r="E185" s="3" t="s">
        <v>51</v>
      </c>
      <c r="F185" s="3">
        <v>11578</v>
      </c>
      <c r="G185" s="3">
        <v>349145.3</v>
      </c>
      <c r="H185" s="3">
        <v>30.155925030229746</v>
      </c>
    </row>
    <row r="186" spans="1:8" x14ac:dyDescent="0.35">
      <c r="A186" s="7">
        <f>+VLOOKUP(Superficie_prod_rdto_pb_2003_2020[[#This Row],[Año agrícola]],Codigo_año[],2,0)</f>
        <v>2019</v>
      </c>
      <c r="B186" s="7">
        <f>+VLOOKUP(Superficie_prod_rdto_pb_2003_2020[[#This Row],[Año agrícola]],Codigo_año[],3,0)</f>
        <v>2020</v>
      </c>
      <c r="C186" s="50">
        <f>+VLOOKUP(Superficie_prod_rdto_pb_2003_2020[[#This Row],[Región]],Códigos!$A$2:$B$24,2,0)</f>
        <v>14</v>
      </c>
      <c r="D186" s="3" t="s">
        <v>70</v>
      </c>
      <c r="E186" s="3" t="s">
        <v>52</v>
      </c>
      <c r="F186" s="3">
        <v>2514</v>
      </c>
      <c r="G186" s="3">
        <v>118618.9</v>
      </c>
      <c r="H186" s="3">
        <v>47.18333333333333</v>
      </c>
    </row>
    <row r="187" spans="1:8" x14ac:dyDescent="0.35">
      <c r="A187" s="7">
        <f>+VLOOKUP(Superficie_prod_rdto_pb_2003_2020[[#This Row],[Año agrícola]],Codigo_año[],2,0)</f>
        <v>2019</v>
      </c>
      <c r="B187" s="7">
        <f>+VLOOKUP(Superficie_prod_rdto_pb_2003_2020[[#This Row],[Año agrícola]],Codigo_año[],3,0)</f>
        <v>2020</v>
      </c>
      <c r="C187" s="50">
        <f>+VLOOKUP(Superficie_prod_rdto_pb_2003_2020[[#This Row],[Región]],Códigos!$A$2:$B$24,2,0)</f>
        <v>10</v>
      </c>
      <c r="D187" s="3" t="s">
        <v>70</v>
      </c>
      <c r="E187" s="3" t="s">
        <v>53</v>
      </c>
      <c r="F187" s="3">
        <v>10602</v>
      </c>
      <c r="G187" s="3">
        <v>462451.4</v>
      </c>
      <c r="H187" s="3">
        <v>43.619260516883607</v>
      </c>
    </row>
    <row r="188" spans="1:8" x14ac:dyDescent="0.35">
      <c r="A188" s="7">
        <f>+VLOOKUP(Superficie_prod_rdto_pb_2003_2020[[#This Row],[Año agrícola]],Codigo_año[],2,0)</f>
        <v>2019</v>
      </c>
      <c r="B188" s="7">
        <f>+VLOOKUP(Superficie_prod_rdto_pb_2003_2020[[#This Row],[Año agrícola]],Codigo_año[],3,0)</f>
        <v>2020</v>
      </c>
      <c r="C188" s="50">
        <f>+VLOOKUP(Superficie_prod_rdto_pb_2003_2020[[#This Row],[Región]],Códigos!$A$2:$B$24,2,0)</f>
        <v>99</v>
      </c>
      <c r="D188" s="3" t="s">
        <v>70</v>
      </c>
      <c r="E188" s="3" t="s">
        <v>54</v>
      </c>
      <c r="F188" s="3">
        <v>687</v>
      </c>
      <c r="G188" s="3">
        <v>6265.4</v>
      </c>
      <c r="H188" s="3">
        <v>9.1199417758369723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F85D-CD3A-48DC-AEEE-185376344661}">
  <dimension ref="B2:D25"/>
  <sheetViews>
    <sheetView topLeftCell="A7" workbookViewId="0">
      <selection activeCell="E11" sqref="E11"/>
    </sheetView>
  </sheetViews>
  <sheetFormatPr baseColWidth="10" defaultRowHeight="14.5" x14ac:dyDescent="0.35"/>
  <cols>
    <col min="2" max="2" width="18.90625" customWidth="1"/>
    <col min="3" max="3" width="45.54296875" customWidth="1"/>
    <col min="4" max="4" width="54.81640625" style="43" customWidth="1"/>
    <col min="5" max="5" width="43.81640625" customWidth="1"/>
  </cols>
  <sheetData>
    <row r="2" spans="2:4" x14ac:dyDescent="0.35">
      <c r="C2" t="s">
        <v>571</v>
      </c>
      <c r="D2" s="43" t="s">
        <v>572</v>
      </c>
    </row>
    <row r="3" spans="2:4" s="43" customFormat="1" ht="43.5" x14ac:dyDescent="0.35">
      <c r="C3" s="43" t="s">
        <v>107</v>
      </c>
      <c r="D3" s="59" t="s">
        <v>682</v>
      </c>
    </row>
    <row r="4" spans="2:4" ht="29" x14ac:dyDescent="0.35">
      <c r="C4" t="s">
        <v>5</v>
      </c>
      <c r="D4" s="59" t="s">
        <v>573</v>
      </c>
    </row>
    <row r="5" spans="2:4" ht="43.5" x14ac:dyDescent="0.35">
      <c r="C5" t="s">
        <v>570</v>
      </c>
      <c r="D5" s="59" t="s">
        <v>574</v>
      </c>
    </row>
    <row r="6" spans="2:4" ht="87" x14ac:dyDescent="0.35">
      <c r="C6" t="s">
        <v>77</v>
      </c>
      <c r="D6" s="59" t="s">
        <v>575</v>
      </c>
    </row>
    <row r="8" spans="2:4" s="43" customFormat="1" x14ac:dyDescent="0.35">
      <c r="B8" s="43" t="s">
        <v>695</v>
      </c>
      <c r="C8" s="43" t="s">
        <v>572</v>
      </c>
      <c r="D8" s="43" t="s">
        <v>684</v>
      </c>
    </row>
    <row r="9" spans="2:4" s="43" customFormat="1" x14ac:dyDescent="0.35">
      <c r="B9" s="43" t="s">
        <v>689</v>
      </c>
      <c r="C9" s="43" t="s">
        <v>687</v>
      </c>
      <c r="D9" s="37" t="s">
        <v>691</v>
      </c>
    </row>
    <row r="10" spans="2:4" s="43" customFormat="1" x14ac:dyDescent="0.35">
      <c r="B10" s="43" t="s">
        <v>690</v>
      </c>
      <c r="C10" s="43" t="s">
        <v>688</v>
      </c>
      <c r="D10" s="37" t="s">
        <v>683</v>
      </c>
    </row>
    <row r="11" spans="2:4" s="43" customFormat="1" x14ac:dyDescent="0.35">
      <c r="B11" s="43" t="s">
        <v>689</v>
      </c>
      <c r="C11" s="43" t="s">
        <v>685</v>
      </c>
      <c r="D11" s="37" t="s">
        <v>686</v>
      </c>
    </row>
    <row r="12" spans="2:4" s="43" customFormat="1" x14ac:dyDescent="0.35">
      <c r="D12" s="37"/>
    </row>
    <row r="13" spans="2:4" s="43" customFormat="1" x14ac:dyDescent="0.35">
      <c r="D13" s="37"/>
    </row>
    <row r="15" spans="2:4" x14ac:dyDescent="0.35">
      <c r="B15" s="47" t="s">
        <v>512</v>
      </c>
      <c r="C15" s="47" t="s">
        <v>567</v>
      </c>
      <c r="D15" s="47" t="s">
        <v>26</v>
      </c>
    </row>
    <row r="16" spans="2:4" x14ac:dyDescent="0.35">
      <c r="B16" s="48" t="s">
        <v>512</v>
      </c>
      <c r="C16" s="48" t="s">
        <v>539</v>
      </c>
      <c r="D16" s="48" t="s">
        <v>27</v>
      </c>
    </row>
    <row r="17" spans="2:4" x14ac:dyDescent="0.35">
      <c r="B17" s="47" t="s">
        <v>512</v>
      </c>
      <c r="C17" s="47" t="s">
        <v>543</v>
      </c>
      <c r="D17" s="47" t="s">
        <v>33</v>
      </c>
    </row>
    <row r="18" spans="2:4" x14ac:dyDescent="0.35">
      <c r="B18" s="48" t="s">
        <v>512</v>
      </c>
      <c r="C18" s="48" t="s">
        <v>541</v>
      </c>
      <c r="D18" s="48" t="s">
        <v>29</v>
      </c>
    </row>
    <row r="19" spans="2:4" x14ac:dyDescent="0.35">
      <c r="B19" s="47" t="s">
        <v>512</v>
      </c>
      <c r="C19" s="47" t="s">
        <v>568</v>
      </c>
      <c r="D19" s="47" t="s">
        <v>37</v>
      </c>
    </row>
    <row r="20" spans="2:4" x14ac:dyDescent="0.35">
      <c r="B20" s="48" t="s">
        <v>512</v>
      </c>
      <c r="C20" s="48" t="s">
        <v>538</v>
      </c>
      <c r="D20" s="48" t="s">
        <v>37</v>
      </c>
    </row>
    <row r="21" spans="2:4" x14ac:dyDescent="0.35">
      <c r="B21" s="47" t="s">
        <v>512</v>
      </c>
      <c r="C21" s="47" t="s">
        <v>532</v>
      </c>
      <c r="D21" s="47" t="s">
        <v>30</v>
      </c>
    </row>
    <row r="22" spans="2:4" x14ac:dyDescent="0.35">
      <c r="B22" s="48" t="s">
        <v>512</v>
      </c>
      <c r="C22" s="48" t="s">
        <v>549</v>
      </c>
      <c r="D22" s="48" t="s">
        <v>26</v>
      </c>
    </row>
    <row r="23" spans="2:4" x14ac:dyDescent="0.35">
      <c r="B23" s="47" t="s">
        <v>512</v>
      </c>
      <c r="C23" s="47" t="s">
        <v>528</v>
      </c>
      <c r="D23" s="47" t="s">
        <v>37</v>
      </c>
    </row>
    <row r="24" spans="2:4" x14ac:dyDescent="0.35">
      <c r="B24" s="48" t="s">
        <v>512</v>
      </c>
      <c r="C24" s="48" t="s">
        <v>542</v>
      </c>
      <c r="D24" s="48" t="s">
        <v>32</v>
      </c>
    </row>
    <row r="25" spans="2:4" ht="15" thickBot="1" x14ac:dyDescent="0.4">
      <c r="B25" s="49" t="s">
        <v>512</v>
      </c>
      <c r="C25" s="49" t="s">
        <v>546</v>
      </c>
      <c r="D25" s="49" t="s">
        <v>569</v>
      </c>
    </row>
  </sheetData>
  <hyperlinks>
    <hyperlink ref="D10" r:id="rId1" display="https://www.inia.cl/wp-content/uploads/ManualesdeProduccion/10 Manual Papa.pdf" xr:uid="{69B3B613-DF18-4199-9920-AB1857F9F7E4}"/>
    <hyperlink ref="D11" r:id="rId2" display="http://biblioteca.inia.cl/medios/biblioteca/boletines/NR39137.pdf" xr:uid="{A6289B99-A11A-4E39-AE9F-C8683B2879CF}"/>
  </hyperlinks>
  <pageMargins left="0.7" right="0.7" top="0.75" bottom="0.75" header="0.3" footer="0.3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2697-676A-4AD0-887C-257A59340994}">
  <dimension ref="A1:N40"/>
  <sheetViews>
    <sheetView tabSelected="1" topLeftCell="A28" workbookViewId="0">
      <selection activeCell="A28" sqref="A28:C40"/>
    </sheetView>
  </sheetViews>
  <sheetFormatPr baseColWidth="10" defaultRowHeight="14.5" x14ac:dyDescent="0.35"/>
  <cols>
    <col min="1" max="1" width="27" customWidth="1"/>
    <col min="2" max="2" width="20.7265625" customWidth="1"/>
    <col min="5" max="5" width="12.453125" customWidth="1"/>
    <col min="9" max="9" width="27.36328125" customWidth="1"/>
    <col min="10" max="10" width="19.6328125" customWidth="1"/>
    <col min="11" max="11" width="15.453125" customWidth="1"/>
    <col min="13" max="14" width="11.26953125" customWidth="1"/>
  </cols>
  <sheetData>
    <row r="1" spans="1:14" x14ac:dyDescent="0.35">
      <c r="A1" s="4" t="s">
        <v>36</v>
      </c>
      <c r="B1" s="4" t="s">
        <v>35</v>
      </c>
      <c r="E1" t="s">
        <v>73</v>
      </c>
      <c r="F1" t="s">
        <v>71</v>
      </c>
      <c r="G1" t="s">
        <v>72</v>
      </c>
      <c r="I1" t="s">
        <v>22</v>
      </c>
      <c r="J1" t="s">
        <v>511</v>
      </c>
    </row>
    <row r="2" spans="1:14" x14ac:dyDescent="0.35">
      <c r="A2" s="1" t="s">
        <v>25</v>
      </c>
      <c r="B2" s="2">
        <v>15</v>
      </c>
      <c r="E2" t="s">
        <v>42</v>
      </c>
      <c r="F2">
        <v>2003</v>
      </c>
      <c r="G2">
        <v>2004</v>
      </c>
      <c r="I2" s="45" t="s">
        <v>490</v>
      </c>
      <c r="J2" s="72">
        <v>44169</v>
      </c>
      <c r="M2" s="47" t="s">
        <v>711</v>
      </c>
      <c r="N2" s="43" t="s">
        <v>714</v>
      </c>
    </row>
    <row r="3" spans="1:14" x14ac:dyDescent="0.35">
      <c r="A3" s="2" t="s">
        <v>26</v>
      </c>
      <c r="B3" s="2">
        <v>4</v>
      </c>
      <c r="E3" t="s">
        <v>55</v>
      </c>
      <c r="F3">
        <v>2004</v>
      </c>
      <c r="G3">
        <v>2005</v>
      </c>
      <c r="I3" t="s">
        <v>491</v>
      </c>
      <c r="J3" s="72">
        <v>44162</v>
      </c>
      <c r="M3" s="47" t="s">
        <v>705</v>
      </c>
      <c r="N3" t="s">
        <v>712</v>
      </c>
    </row>
    <row r="4" spans="1:14" x14ac:dyDescent="0.35">
      <c r="A4" s="2" t="s">
        <v>27</v>
      </c>
      <c r="B4" s="2">
        <v>5</v>
      </c>
      <c r="E4" t="s">
        <v>56</v>
      </c>
      <c r="F4">
        <v>2005</v>
      </c>
      <c r="G4">
        <v>2006</v>
      </c>
      <c r="I4" t="s">
        <v>492</v>
      </c>
      <c r="J4" s="72">
        <v>44155</v>
      </c>
      <c r="M4" s="48" t="s">
        <v>704</v>
      </c>
      <c r="N4" t="s">
        <v>713</v>
      </c>
    </row>
    <row r="5" spans="1:14" x14ac:dyDescent="0.35">
      <c r="A5" s="2" t="s">
        <v>33</v>
      </c>
      <c r="B5" s="2">
        <v>10</v>
      </c>
      <c r="E5" t="s">
        <v>57</v>
      </c>
      <c r="F5">
        <v>2006</v>
      </c>
      <c r="G5">
        <v>2007</v>
      </c>
      <c r="I5" t="s">
        <v>493</v>
      </c>
      <c r="J5" s="73">
        <v>44148</v>
      </c>
      <c r="M5" t="s">
        <v>529</v>
      </c>
      <c r="N5" t="s">
        <v>713</v>
      </c>
    </row>
    <row r="6" spans="1:14" x14ac:dyDescent="0.35">
      <c r="A6" s="2" t="s">
        <v>29</v>
      </c>
      <c r="B6" s="2">
        <v>7</v>
      </c>
      <c r="E6" t="s">
        <v>58</v>
      </c>
      <c r="F6">
        <v>2007</v>
      </c>
      <c r="G6">
        <v>2008</v>
      </c>
      <c r="I6" t="s">
        <v>494</v>
      </c>
      <c r="J6" s="72">
        <v>44141</v>
      </c>
      <c r="M6" t="s">
        <v>548</v>
      </c>
      <c r="N6" t="s">
        <v>712</v>
      </c>
    </row>
    <row r="7" spans="1:14" x14ac:dyDescent="0.35">
      <c r="A7" s="2" t="s">
        <v>28</v>
      </c>
      <c r="B7" s="2">
        <v>13</v>
      </c>
      <c r="E7" t="s">
        <v>59</v>
      </c>
      <c r="F7">
        <v>2008</v>
      </c>
      <c r="G7">
        <v>2009</v>
      </c>
      <c r="I7" t="s">
        <v>495</v>
      </c>
      <c r="J7" s="73">
        <v>44134</v>
      </c>
    </row>
    <row r="8" spans="1:14" x14ac:dyDescent="0.35">
      <c r="A8" s="2" t="s">
        <v>37</v>
      </c>
      <c r="B8" s="2">
        <v>13</v>
      </c>
      <c r="E8" t="s">
        <v>60</v>
      </c>
      <c r="F8">
        <v>2009</v>
      </c>
      <c r="G8">
        <v>2010</v>
      </c>
      <c r="I8" t="s">
        <v>496</v>
      </c>
      <c r="J8" s="74">
        <v>44127</v>
      </c>
    </row>
    <row r="9" spans="1:14" x14ac:dyDescent="0.35">
      <c r="A9" s="2" t="s">
        <v>30</v>
      </c>
      <c r="B9" s="2">
        <v>16</v>
      </c>
      <c r="E9" t="s">
        <v>61</v>
      </c>
      <c r="F9">
        <v>2010</v>
      </c>
      <c r="G9">
        <v>2011</v>
      </c>
      <c r="I9" t="s">
        <v>497</v>
      </c>
      <c r="J9" s="72">
        <v>44120</v>
      </c>
    </row>
    <row r="10" spans="1:14" x14ac:dyDescent="0.35">
      <c r="A10" s="2" t="s">
        <v>26</v>
      </c>
      <c r="B10" s="2">
        <v>4</v>
      </c>
      <c r="E10" t="s">
        <v>62</v>
      </c>
      <c r="F10">
        <v>2011</v>
      </c>
      <c r="G10">
        <v>2012</v>
      </c>
      <c r="I10" t="s">
        <v>498</v>
      </c>
      <c r="J10" s="72">
        <v>44113</v>
      </c>
    </row>
    <row r="11" spans="1:14" x14ac:dyDescent="0.35">
      <c r="A11" s="2" t="s">
        <v>37</v>
      </c>
      <c r="B11" s="2">
        <v>13</v>
      </c>
      <c r="E11" t="s">
        <v>63</v>
      </c>
      <c r="F11">
        <v>2012</v>
      </c>
      <c r="G11">
        <v>2013</v>
      </c>
      <c r="I11" t="s">
        <v>499</v>
      </c>
      <c r="J11" s="72">
        <v>44106</v>
      </c>
    </row>
    <row r="12" spans="1:14" x14ac:dyDescent="0.35">
      <c r="A12" s="2" t="s">
        <v>32</v>
      </c>
      <c r="B12" s="2">
        <v>9</v>
      </c>
      <c r="E12" t="s">
        <v>64</v>
      </c>
      <c r="F12">
        <v>2013</v>
      </c>
      <c r="G12">
        <v>2014</v>
      </c>
      <c r="I12" t="s">
        <v>504</v>
      </c>
      <c r="J12" s="72">
        <v>44099</v>
      </c>
    </row>
    <row r="13" spans="1:14" x14ac:dyDescent="0.35">
      <c r="A13" s="2" t="s">
        <v>31</v>
      </c>
      <c r="B13" s="2">
        <v>8</v>
      </c>
      <c r="E13" t="s">
        <v>65</v>
      </c>
      <c r="F13">
        <v>2014</v>
      </c>
      <c r="G13">
        <v>2015</v>
      </c>
      <c r="I13" t="s">
        <v>502</v>
      </c>
      <c r="J13" s="75">
        <v>44092</v>
      </c>
    </row>
    <row r="14" spans="1:14" x14ac:dyDescent="0.35">
      <c r="A14" s="5" t="s">
        <v>43</v>
      </c>
      <c r="B14" s="5">
        <v>4</v>
      </c>
      <c r="E14" t="s">
        <v>66</v>
      </c>
      <c r="F14">
        <v>2015</v>
      </c>
      <c r="G14">
        <v>2016</v>
      </c>
      <c r="I14" t="s">
        <v>503</v>
      </c>
      <c r="J14" s="74">
        <v>44085</v>
      </c>
    </row>
    <row r="15" spans="1:14" x14ac:dyDescent="0.35">
      <c r="A15" s="6" t="s">
        <v>44</v>
      </c>
      <c r="B15" s="6">
        <v>5</v>
      </c>
      <c r="E15" t="s">
        <v>67</v>
      </c>
      <c r="F15">
        <v>2016</v>
      </c>
      <c r="G15">
        <v>2017</v>
      </c>
      <c r="I15" t="s">
        <v>500</v>
      </c>
      <c r="J15" s="75">
        <v>44078</v>
      </c>
    </row>
    <row r="16" spans="1:14" x14ac:dyDescent="0.35">
      <c r="A16" s="6" t="s">
        <v>45</v>
      </c>
      <c r="B16" s="6">
        <v>13</v>
      </c>
      <c r="E16" t="s">
        <v>68</v>
      </c>
      <c r="F16">
        <v>2017</v>
      </c>
      <c r="G16">
        <v>2018</v>
      </c>
      <c r="I16" t="s">
        <v>501</v>
      </c>
      <c r="J16" s="75">
        <v>44071</v>
      </c>
    </row>
    <row r="17" spans="1:10" x14ac:dyDescent="0.35">
      <c r="A17" s="6" t="s">
        <v>46</v>
      </c>
      <c r="B17" s="6">
        <v>6</v>
      </c>
      <c r="E17" t="s">
        <v>69</v>
      </c>
      <c r="F17">
        <v>2018</v>
      </c>
      <c r="G17">
        <v>2019</v>
      </c>
      <c r="I17" t="s">
        <v>505</v>
      </c>
      <c r="J17" s="75">
        <v>44064</v>
      </c>
    </row>
    <row r="18" spans="1:10" x14ac:dyDescent="0.35">
      <c r="A18" s="6" t="s">
        <v>47</v>
      </c>
      <c r="B18" s="6">
        <v>7</v>
      </c>
      <c r="E18" t="s">
        <v>70</v>
      </c>
      <c r="F18">
        <v>2019</v>
      </c>
      <c r="G18">
        <v>2020</v>
      </c>
      <c r="I18" t="s">
        <v>506</v>
      </c>
      <c r="J18" s="75">
        <v>44057</v>
      </c>
    </row>
    <row r="19" spans="1:10" x14ac:dyDescent="0.35">
      <c r="A19" s="6" t="s">
        <v>48</v>
      </c>
      <c r="B19" s="6">
        <v>16</v>
      </c>
      <c r="E19" t="s">
        <v>74</v>
      </c>
      <c r="F19">
        <v>2020</v>
      </c>
      <c r="G19">
        <v>2021</v>
      </c>
      <c r="I19" t="s">
        <v>508</v>
      </c>
      <c r="J19" s="75">
        <v>44050</v>
      </c>
    </row>
    <row r="20" spans="1:10" x14ac:dyDescent="0.35">
      <c r="A20" s="6" t="s">
        <v>50</v>
      </c>
      <c r="B20" s="6">
        <v>8</v>
      </c>
      <c r="E20" t="s">
        <v>75</v>
      </c>
      <c r="F20">
        <v>2021</v>
      </c>
      <c r="G20">
        <v>2022</v>
      </c>
      <c r="I20" t="s">
        <v>507</v>
      </c>
      <c r="J20" s="74">
        <v>44043</v>
      </c>
    </row>
    <row r="21" spans="1:10" x14ac:dyDescent="0.35">
      <c r="A21" s="6" t="s">
        <v>681</v>
      </c>
      <c r="B21" s="6">
        <v>9</v>
      </c>
      <c r="E21" t="s">
        <v>76</v>
      </c>
      <c r="F21">
        <v>2022</v>
      </c>
      <c r="G21">
        <v>2023</v>
      </c>
      <c r="I21" t="s">
        <v>509</v>
      </c>
      <c r="J21" s="74">
        <v>44036</v>
      </c>
    </row>
    <row r="22" spans="1:10" x14ac:dyDescent="0.35">
      <c r="A22" s="6" t="s">
        <v>52</v>
      </c>
      <c r="B22" s="6">
        <v>14</v>
      </c>
      <c r="I22" t="s">
        <v>510</v>
      </c>
      <c r="J22" s="74">
        <v>44029</v>
      </c>
    </row>
    <row r="23" spans="1:10" x14ac:dyDescent="0.35">
      <c r="A23" s="5" t="s">
        <v>53</v>
      </c>
      <c r="B23" s="5">
        <v>10</v>
      </c>
      <c r="I23" t="s">
        <v>513</v>
      </c>
      <c r="J23" s="74">
        <v>44029</v>
      </c>
    </row>
    <row r="24" spans="1:10" x14ac:dyDescent="0.35">
      <c r="A24" s="6" t="s">
        <v>54</v>
      </c>
      <c r="B24" s="6">
        <v>99</v>
      </c>
      <c r="I24" s="52" t="s">
        <v>514</v>
      </c>
      <c r="J24" s="76">
        <v>44036</v>
      </c>
    </row>
    <row r="25" spans="1:10" x14ac:dyDescent="0.35">
      <c r="I25" s="52" t="s">
        <v>700</v>
      </c>
      <c r="J25" s="76">
        <v>44176</v>
      </c>
    </row>
    <row r="28" spans="1:10" x14ac:dyDescent="0.35">
      <c r="A28" s="43" t="s">
        <v>701</v>
      </c>
      <c r="B28" s="43" t="s">
        <v>36</v>
      </c>
      <c r="C28" s="43" t="s">
        <v>35</v>
      </c>
    </row>
    <row r="29" spans="1:10" x14ac:dyDescent="0.35">
      <c r="A29" s="71" t="s">
        <v>550</v>
      </c>
      <c r="B29" s="1" t="s">
        <v>702</v>
      </c>
      <c r="C29" s="43">
        <v>15</v>
      </c>
    </row>
    <row r="30" spans="1:10" ht="29" x14ac:dyDescent="0.35">
      <c r="A30" s="71" t="s">
        <v>567</v>
      </c>
      <c r="B30" s="43" t="s">
        <v>26</v>
      </c>
      <c r="C30" s="43">
        <v>4</v>
      </c>
    </row>
    <row r="31" spans="1:10" x14ac:dyDescent="0.35">
      <c r="A31" s="71" t="s">
        <v>539</v>
      </c>
      <c r="B31" s="43" t="s">
        <v>27</v>
      </c>
      <c r="C31" s="43">
        <v>5</v>
      </c>
    </row>
    <row r="32" spans="1:10" ht="29" x14ac:dyDescent="0.35">
      <c r="A32" s="71" t="s">
        <v>543</v>
      </c>
      <c r="B32" s="43" t="s">
        <v>33</v>
      </c>
      <c r="C32" s="43">
        <v>10</v>
      </c>
    </row>
    <row r="33" spans="1:3" x14ac:dyDescent="0.35">
      <c r="A33" s="71" t="s">
        <v>541</v>
      </c>
      <c r="B33" s="43" t="s">
        <v>29</v>
      </c>
      <c r="C33" s="43">
        <v>7</v>
      </c>
    </row>
    <row r="34" spans="1:3" ht="29" x14ac:dyDescent="0.35">
      <c r="A34" s="71" t="s">
        <v>568</v>
      </c>
      <c r="B34" s="43" t="s">
        <v>37</v>
      </c>
      <c r="C34" s="43">
        <v>13</v>
      </c>
    </row>
    <row r="35" spans="1:3" ht="29" x14ac:dyDescent="0.35">
      <c r="A35" s="71" t="s">
        <v>538</v>
      </c>
      <c r="B35" s="43" t="s">
        <v>37</v>
      </c>
      <c r="C35" s="43">
        <v>13</v>
      </c>
    </row>
    <row r="36" spans="1:3" ht="29" x14ac:dyDescent="0.35">
      <c r="A36" s="71" t="s">
        <v>532</v>
      </c>
      <c r="B36" s="43" t="s">
        <v>30</v>
      </c>
      <c r="C36" s="43">
        <v>16</v>
      </c>
    </row>
    <row r="37" spans="1:3" ht="29" x14ac:dyDescent="0.35">
      <c r="A37" s="71" t="s">
        <v>549</v>
      </c>
      <c r="B37" s="43" t="s">
        <v>26</v>
      </c>
      <c r="C37" s="43">
        <v>4</v>
      </c>
    </row>
    <row r="38" spans="1:3" ht="29" x14ac:dyDescent="0.35">
      <c r="A38" s="71" t="s">
        <v>528</v>
      </c>
      <c r="B38" s="43" t="s">
        <v>37</v>
      </c>
      <c r="C38" s="43">
        <v>13</v>
      </c>
    </row>
    <row r="39" spans="1:3" x14ac:dyDescent="0.35">
      <c r="A39" s="71" t="s">
        <v>542</v>
      </c>
      <c r="B39" s="43" t="s">
        <v>32</v>
      </c>
      <c r="C39" s="43">
        <v>9</v>
      </c>
    </row>
    <row r="40" spans="1:3" x14ac:dyDescent="0.35">
      <c r="A40" s="71" t="s">
        <v>546</v>
      </c>
      <c r="B40" s="43" t="s">
        <v>569</v>
      </c>
      <c r="C40" s="43">
        <v>8</v>
      </c>
    </row>
  </sheetData>
  <phoneticPr fontId="4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0E8-E355-45F9-AA82-BC78DB066750}">
  <dimension ref="A2:E6"/>
  <sheetViews>
    <sheetView workbookViewId="0">
      <selection activeCell="E3" sqref="E3"/>
    </sheetView>
  </sheetViews>
  <sheetFormatPr baseColWidth="10" defaultRowHeight="14.5" x14ac:dyDescent="0.35"/>
  <cols>
    <col min="1" max="1" width="24" customWidth="1"/>
    <col min="2" max="2" width="71.54296875" customWidth="1"/>
    <col min="3" max="3" width="59.7265625" customWidth="1"/>
    <col min="4" max="5" width="11.26953125" customWidth="1"/>
  </cols>
  <sheetData>
    <row r="2" spans="1:5" x14ac:dyDescent="0.35">
      <c r="A2" s="67" t="s">
        <v>695</v>
      </c>
      <c r="B2" s="68" t="s">
        <v>696</v>
      </c>
      <c r="C2" s="68" t="s">
        <v>697</v>
      </c>
      <c r="D2" s="69" t="s">
        <v>698</v>
      </c>
      <c r="E2" s="70" t="s">
        <v>699</v>
      </c>
    </row>
    <row r="3" spans="1:5" ht="29" x14ac:dyDescent="0.35">
      <c r="A3" s="32" t="s">
        <v>162</v>
      </c>
      <c r="B3" s="33" t="s">
        <v>163</v>
      </c>
      <c r="C3" s="34" t="s">
        <v>164</v>
      </c>
      <c r="D3" s="35" t="s">
        <v>165</v>
      </c>
      <c r="E3" s="36" t="s">
        <v>166</v>
      </c>
    </row>
    <row r="4" spans="1:5" x14ac:dyDescent="0.35">
      <c r="A4" s="32" t="s">
        <v>162</v>
      </c>
      <c r="B4" t="s">
        <v>576</v>
      </c>
      <c r="C4" s="37" t="s">
        <v>167</v>
      </c>
      <c r="D4" t="s">
        <v>168</v>
      </c>
      <c r="E4" s="36" t="s">
        <v>166</v>
      </c>
    </row>
    <row r="5" spans="1:5" x14ac:dyDescent="0.35">
      <c r="A5" s="32" t="s">
        <v>162</v>
      </c>
      <c r="B5" t="s">
        <v>489</v>
      </c>
      <c r="C5" s="37" t="s">
        <v>488</v>
      </c>
      <c r="D5" t="s">
        <v>693</v>
      </c>
      <c r="E5" t="s">
        <v>166</v>
      </c>
    </row>
    <row r="6" spans="1:5" x14ac:dyDescent="0.35">
      <c r="A6" s="60" t="s">
        <v>577</v>
      </c>
      <c r="B6" t="s">
        <v>692</v>
      </c>
      <c r="C6" s="37"/>
      <c r="D6" t="s">
        <v>694</v>
      </c>
      <c r="E6" t="s">
        <v>166</v>
      </c>
    </row>
  </sheetData>
  <phoneticPr fontId="4" type="noConversion"/>
  <hyperlinks>
    <hyperlink ref="C3" r:id="rId1" xr:uid="{80510FF0-F244-40DA-BBAE-CF4A956249F0}"/>
    <hyperlink ref="C4" r:id="rId2" xr:uid="{31026A06-FE08-4B97-BE4A-BE84D324621E}"/>
    <hyperlink ref="C5" r:id="rId3" display="https://www.odepa.gob.cl/contenidos-rubro/boletines-del-rubro/boletin-semanal-de-precios-y-volumenes-de-frutas-y-hortalizas-en-mercados-mayoristas-del-pais" xr:uid="{6F6AEEE6-367E-4F7B-863F-C25D40C22CC2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884F-EADA-495F-A021-B73FFF4E1C4A}">
  <dimension ref="A1:F269"/>
  <sheetViews>
    <sheetView workbookViewId="0">
      <selection activeCell="C7" sqref="C7"/>
    </sheetView>
  </sheetViews>
  <sheetFormatPr baseColWidth="10" defaultRowHeight="14.5" x14ac:dyDescent="0.35"/>
  <cols>
    <col min="1" max="1" width="10.90625" style="43"/>
    <col min="2" max="2" width="28.1796875" customWidth="1"/>
  </cols>
  <sheetData>
    <row r="1" spans="1:6" x14ac:dyDescent="0.35">
      <c r="A1" s="43" t="s">
        <v>518</v>
      </c>
      <c r="B1" t="s">
        <v>517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44" t="s">
        <v>519</v>
      </c>
      <c r="B2" s="44" t="s">
        <v>516</v>
      </c>
      <c r="C2" s="44" t="s">
        <v>6</v>
      </c>
      <c r="D2" s="44">
        <v>2018</v>
      </c>
      <c r="E2">
        <f>+Precio_mes_puntoventa_2014_2020[[#This Row],[$ nominales con IVA / 25 kilos2]]*25</f>
        <v>12431.25</v>
      </c>
      <c r="F2" s="44">
        <v>497.25</v>
      </c>
    </row>
    <row r="3" spans="1:6" x14ac:dyDescent="0.35">
      <c r="A3" s="44" t="s">
        <v>519</v>
      </c>
      <c r="B3" s="44" t="s">
        <v>516</v>
      </c>
      <c r="C3" s="44" t="s">
        <v>10</v>
      </c>
      <c r="D3" s="44">
        <v>2018</v>
      </c>
      <c r="E3">
        <f>+Precio_mes_puntoventa_2014_2020[[#This Row],[$ nominales con IVA / 25 kilos2]]*25</f>
        <v>11637.5</v>
      </c>
      <c r="F3" s="44">
        <v>465.5</v>
      </c>
    </row>
    <row r="4" spans="1:6" x14ac:dyDescent="0.35">
      <c r="A4" s="44" t="s">
        <v>519</v>
      </c>
      <c r="B4" s="44" t="s">
        <v>516</v>
      </c>
      <c r="C4" s="44" t="s">
        <v>11</v>
      </c>
      <c r="D4" s="44">
        <v>2018</v>
      </c>
      <c r="E4">
        <f>+Precio_mes_puntoventa_2014_2020[[#This Row],[$ nominales con IVA / 25 kilos2]]*25</f>
        <v>12092.5</v>
      </c>
      <c r="F4" s="44">
        <v>483.7</v>
      </c>
    </row>
    <row r="5" spans="1:6" x14ac:dyDescent="0.35">
      <c r="A5" s="44" t="s">
        <v>519</v>
      </c>
      <c r="B5" s="44" t="s">
        <v>516</v>
      </c>
      <c r="C5" s="44" t="s">
        <v>12</v>
      </c>
      <c r="D5" s="44">
        <v>2018</v>
      </c>
      <c r="E5">
        <f>+Precio_mes_puntoventa_2014_2020[[#This Row],[$ nominales con IVA / 25 kilos2]]*25</f>
        <v>12109.375</v>
      </c>
      <c r="F5" s="44">
        <v>484.375</v>
      </c>
    </row>
    <row r="6" spans="1:6" x14ac:dyDescent="0.35">
      <c r="A6" s="44" t="s">
        <v>519</v>
      </c>
      <c r="B6" s="44" t="s">
        <v>516</v>
      </c>
      <c r="C6" s="44" t="s">
        <v>13</v>
      </c>
      <c r="D6" s="44">
        <v>2018</v>
      </c>
      <c r="E6">
        <f>+Precio_mes_puntoventa_2014_2020[[#This Row],[$ nominales con IVA / 25 kilos2]]*25</f>
        <v>12790.625</v>
      </c>
      <c r="F6" s="44">
        <v>511.625</v>
      </c>
    </row>
    <row r="7" spans="1:6" x14ac:dyDescent="0.35">
      <c r="A7" s="44" t="s">
        <v>519</v>
      </c>
      <c r="B7" s="44" t="s">
        <v>516</v>
      </c>
      <c r="C7" s="44" t="s">
        <v>14</v>
      </c>
      <c r="D7" s="44">
        <v>2018</v>
      </c>
      <c r="E7">
        <f>+Precio_mes_puntoventa_2014_2020[[#This Row],[$ nominales con IVA / 25 kilos2]]*25</f>
        <v>12350</v>
      </c>
      <c r="F7" s="44">
        <v>494</v>
      </c>
    </row>
    <row r="8" spans="1:6" x14ac:dyDescent="0.35">
      <c r="A8" s="44" t="s">
        <v>519</v>
      </c>
      <c r="B8" s="44" t="s">
        <v>516</v>
      </c>
      <c r="C8" s="44" t="s">
        <v>15</v>
      </c>
      <c r="D8" s="44">
        <v>2018</v>
      </c>
      <c r="E8">
        <f>+Precio_mes_puntoventa_2014_2020[[#This Row],[$ nominales con IVA / 25 kilos2]]*25</f>
        <v>12412.5</v>
      </c>
      <c r="F8" s="44">
        <v>496.5</v>
      </c>
    </row>
    <row r="9" spans="1:6" x14ac:dyDescent="0.35">
      <c r="A9" s="44" t="s">
        <v>519</v>
      </c>
      <c r="B9" s="44" t="s">
        <v>516</v>
      </c>
      <c r="C9" s="44" t="s">
        <v>16</v>
      </c>
      <c r="D9" s="44">
        <v>2018</v>
      </c>
      <c r="E9">
        <f>+Precio_mes_puntoventa_2014_2020[[#This Row],[$ nominales con IVA / 25 kilos2]]*25</f>
        <v>13800</v>
      </c>
      <c r="F9" s="44">
        <v>552</v>
      </c>
    </row>
    <row r="10" spans="1:6" x14ac:dyDescent="0.35">
      <c r="A10" s="44" t="s">
        <v>519</v>
      </c>
      <c r="B10" s="44" t="s">
        <v>516</v>
      </c>
      <c r="C10" s="44" t="s">
        <v>17</v>
      </c>
      <c r="D10" s="44">
        <v>2018</v>
      </c>
      <c r="E10">
        <f>+Precio_mes_puntoventa_2014_2020[[#This Row],[$ nominales con IVA / 25 kilos2]]*25</f>
        <v>17775</v>
      </c>
      <c r="F10" s="44">
        <v>711</v>
      </c>
    </row>
    <row r="11" spans="1:6" x14ac:dyDescent="0.35">
      <c r="A11" s="44" t="s">
        <v>519</v>
      </c>
      <c r="B11" s="44" t="s">
        <v>516</v>
      </c>
      <c r="C11" s="44" t="s">
        <v>18</v>
      </c>
      <c r="D11" s="44">
        <v>2018</v>
      </c>
      <c r="E11">
        <f>+Precio_mes_puntoventa_2014_2020[[#This Row],[$ nominales con IVA / 25 kilos2]]*25</f>
        <v>20681.25</v>
      </c>
      <c r="F11" s="44">
        <v>827.25</v>
      </c>
    </row>
    <row r="12" spans="1:6" x14ac:dyDescent="0.35">
      <c r="A12" s="44" t="s">
        <v>519</v>
      </c>
      <c r="B12" s="44" t="s">
        <v>516</v>
      </c>
      <c r="C12" s="44" t="s">
        <v>19</v>
      </c>
      <c r="D12" s="44">
        <v>2018</v>
      </c>
      <c r="E12">
        <f>+Precio_mes_puntoventa_2014_2020[[#This Row],[$ nominales con IVA / 25 kilos2]]*25</f>
        <v>16560</v>
      </c>
      <c r="F12" s="44">
        <v>662.4</v>
      </c>
    </row>
    <row r="13" spans="1:6" x14ac:dyDescent="0.35">
      <c r="A13" s="44" t="s">
        <v>519</v>
      </c>
      <c r="B13" s="44" t="s">
        <v>516</v>
      </c>
      <c r="C13" s="44" t="s">
        <v>20</v>
      </c>
      <c r="D13" s="44">
        <v>2018</v>
      </c>
      <c r="E13">
        <f>+Precio_mes_puntoventa_2014_2020[[#This Row],[$ nominales con IVA / 25 kilos2]]*25</f>
        <v>10265.625</v>
      </c>
      <c r="F13" s="44">
        <v>410.625</v>
      </c>
    </row>
    <row r="14" spans="1:6" x14ac:dyDescent="0.35">
      <c r="A14" s="44" t="s">
        <v>519</v>
      </c>
      <c r="B14" s="44" t="s">
        <v>516</v>
      </c>
      <c r="C14" s="44" t="s">
        <v>6</v>
      </c>
      <c r="D14">
        <v>2016</v>
      </c>
      <c r="E14">
        <f>+Precio_mes_puntoventa_2014_2020[[#This Row],[$ nominales con IVA / 25 kilos2]]*25</f>
        <v>11900</v>
      </c>
      <c r="F14" s="44">
        <v>476</v>
      </c>
    </row>
    <row r="15" spans="1:6" x14ac:dyDescent="0.35">
      <c r="A15" s="44" t="s">
        <v>519</v>
      </c>
      <c r="B15" s="44" t="s">
        <v>516</v>
      </c>
      <c r="C15" s="44" t="s">
        <v>10</v>
      </c>
      <c r="D15">
        <v>2016</v>
      </c>
      <c r="E15">
        <f>+Precio_mes_puntoventa_2014_2020[[#This Row],[$ nominales con IVA / 25 kilos2]]*25</f>
        <v>10975</v>
      </c>
      <c r="F15" s="44">
        <v>439</v>
      </c>
    </row>
    <row r="16" spans="1:6" x14ac:dyDescent="0.35">
      <c r="A16" s="44" t="s">
        <v>519</v>
      </c>
      <c r="B16" s="44" t="s">
        <v>516</v>
      </c>
      <c r="C16" s="44" t="s">
        <v>11</v>
      </c>
      <c r="D16">
        <v>2016</v>
      </c>
      <c r="E16">
        <f>+Precio_mes_puntoventa_2014_2020[[#This Row],[$ nominales con IVA / 25 kilos2]]*25</f>
        <v>10875</v>
      </c>
      <c r="F16" s="44">
        <v>435</v>
      </c>
    </row>
    <row r="17" spans="1:6" x14ac:dyDescent="0.35">
      <c r="A17" s="44" t="s">
        <v>519</v>
      </c>
      <c r="B17" s="44" t="s">
        <v>516</v>
      </c>
      <c r="C17" s="44" t="s">
        <v>12</v>
      </c>
      <c r="D17">
        <v>2016</v>
      </c>
      <c r="E17">
        <f>+Precio_mes_puntoventa_2014_2020[[#This Row],[$ nominales con IVA / 25 kilos2]]*25</f>
        <v>11750</v>
      </c>
      <c r="F17" s="44">
        <v>470</v>
      </c>
    </row>
    <row r="18" spans="1:6" x14ac:dyDescent="0.35">
      <c r="A18" s="44" t="s">
        <v>519</v>
      </c>
      <c r="B18" s="44" t="s">
        <v>516</v>
      </c>
      <c r="C18" s="44" t="s">
        <v>13</v>
      </c>
      <c r="D18">
        <v>2016</v>
      </c>
      <c r="E18">
        <f>+Precio_mes_puntoventa_2014_2020[[#This Row],[$ nominales con IVA / 25 kilos2]]*25</f>
        <v>11550</v>
      </c>
      <c r="F18" s="44">
        <v>462</v>
      </c>
    </row>
    <row r="19" spans="1:6" x14ac:dyDescent="0.35">
      <c r="A19" s="44" t="s">
        <v>519</v>
      </c>
      <c r="B19" s="44" t="s">
        <v>516</v>
      </c>
      <c r="C19" s="44" t="s">
        <v>14</v>
      </c>
      <c r="D19">
        <v>2016</v>
      </c>
      <c r="E19">
        <f>+Precio_mes_puntoventa_2014_2020[[#This Row],[$ nominales con IVA / 25 kilos2]]*25</f>
        <v>13200</v>
      </c>
      <c r="F19" s="44">
        <v>528</v>
      </c>
    </row>
    <row r="20" spans="1:6" x14ac:dyDescent="0.35">
      <c r="A20" s="44" t="s">
        <v>519</v>
      </c>
      <c r="B20" s="44" t="s">
        <v>516</v>
      </c>
      <c r="C20" s="44" t="s">
        <v>15</v>
      </c>
      <c r="D20">
        <v>2016</v>
      </c>
      <c r="E20">
        <f>+Precio_mes_puntoventa_2014_2020[[#This Row],[$ nominales con IVA / 25 kilos2]]*25</f>
        <v>13050</v>
      </c>
      <c r="F20" s="44">
        <v>522</v>
      </c>
    </row>
    <row r="21" spans="1:6" x14ac:dyDescent="0.35">
      <c r="A21" s="44" t="s">
        <v>519</v>
      </c>
      <c r="B21" s="44" t="s">
        <v>516</v>
      </c>
      <c r="C21" s="44" t="s">
        <v>16</v>
      </c>
      <c r="D21">
        <v>2016</v>
      </c>
      <c r="E21">
        <f>+Precio_mes_puntoventa_2014_2020[[#This Row],[$ nominales con IVA / 25 kilos2]]*25</f>
        <v>13425</v>
      </c>
      <c r="F21" s="44">
        <v>537</v>
      </c>
    </row>
    <row r="22" spans="1:6" x14ac:dyDescent="0.35">
      <c r="A22" s="44" t="s">
        <v>519</v>
      </c>
      <c r="B22" s="44" t="s">
        <v>516</v>
      </c>
      <c r="C22" s="44" t="s">
        <v>17</v>
      </c>
      <c r="D22">
        <v>2016</v>
      </c>
      <c r="E22">
        <f>+Precio_mes_puntoventa_2014_2020[[#This Row],[$ nominales con IVA / 25 kilos2]]*25</f>
        <v>12725</v>
      </c>
      <c r="F22" s="44">
        <v>509</v>
      </c>
    </row>
    <row r="23" spans="1:6" x14ac:dyDescent="0.35">
      <c r="A23" s="44" t="s">
        <v>519</v>
      </c>
      <c r="B23" s="44" t="s">
        <v>516</v>
      </c>
      <c r="C23" s="44" t="s">
        <v>18</v>
      </c>
      <c r="D23">
        <v>2016</v>
      </c>
      <c r="E23">
        <f>+Precio_mes_puntoventa_2014_2020[[#This Row],[$ nominales con IVA / 25 kilos2]]*25</f>
        <v>12575</v>
      </c>
      <c r="F23" s="44">
        <v>503</v>
      </c>
    </row>
    <row r="24" spans="1:6" x14ac:dyDescent="0.35">
      <c r="A24" s="44" t="s">
        <v>519</v>
      </c>
      <c r="B24" s="44" t="s">
        <v>516</v>
      </c>
      <c r="C24" s="44" t="s">
        <v>19</v>
      </c>
      <c r="D24">
        <v>2016</v>
      </c>
      <c r="E24">
        <f>+Precio_mes_puntoventa_2014_2020[[#This Row],[$ nominales con IVA / 25 kilos2]]*25</f>
        <v>11925</v>
      </c>
      <c r="F24" s="44">
        <v>477</v>
      </c>
    </row>
    <row r="25" spans="1:6" x14ac:dyDescent="0.35">
      <c r="A25" s="44" t="s">
        <v>519</v>
      </c>
      <c r="B25" s="44" t="s">
        <v>516</v>
      </c>
      <c r="C25" s="44" t="s">
        <v>20</v>
      </c>
      <c r="D25">
        <v>2016</v>
      </c>
      <c r="E25">
        <f>+Precio_mes_puntoventa_2014_2020[[#This Row],[$ nominales con IVA / 25 kilos2]]*25</f>
        <v>9650</v>
      </c>
      <c r="F25" s="44">
        <v>386</v>
      </c>
    </row>
    <row r="26" spans="1:6" x14ac:dyDescent="0.35">
      <c r="A26" s="44" t="s">
        <v>519</v>
      </c>
      <c r="B26" s="44" t="s">
        <v>516</v>
      </c>
      <c r="C26" s="44" t="s">
        <v>6</v>
      </c>
      <c r="D26">
        <v>2015</v>
      </c>
      <c r="E26">
        <f>+Precio_mes_puntoventa_2014_2020[[#This Row],[$ nominales con IVA / 25 kilos2]]*25</f>
        <v>10450</v>
      </c>
      <c r="F26" s="44">
        <v>418</v>
      </c>
    </row>
    <row r="27" spans="1:6" x14ac:dyDescent="0.35">
      <c r="A27" s="44" t="s">
        <v>519</v>
      </c>
      <c r="B27" s="44" t="s">
        <v>516</v>
      </c>
      <c r="C27" s="44" t="s">
        <v>10</v>
      </c>
      <c r="D27">
        <v>2015</v>
      </c>
      <c r="E27">
        <f>+Precio_mes_puntoventa_2014_2020[[#This Row],[$ nominales con IVA / 25 kilos2]]*25</f>
        <v>10200</v>
      </c>
      <c r="F27" s="44">
        <v>408</v>
      </c>
    </row>
    <row r="28" spans="1:6" x14ac:dyDescent="0.35">
      <c r="A28" s="44" t="s">
        <v>519</v>
      </c>
      <c r="B28" s="44" t="s">
        <v>516</v>
      </c>
      <c r="C28" s="44" t="s">
        <v>11</v>
      </c>
      <c r="D28">
        <v>2015</v>
      </c>
      <c r="E28">
        <f>+Precio_mes_puntoventa_2014_2020[[#This Row],[$ nominales con IVA / 25 kilos2]]*25</f>
        <v>11050</v>
      </c>
      <c r="F28" s="44">
        <v>442</v>
      </c>
    </row>
    <row r="29" spans="1:6" x14ac:dyDescent="0.35">
      <c r="A29" s="44" t="s">
        <v>519</v>
      </c>
      <c r="B29" s="44" t="s">
        <v>516</v>
      </c>
      <c r="C29" s="44" t="s">
        <v>12</v>
      </c>
      <c r="D29">
        <v>2015</v>
      </c>
      <c r="E29">
        <f>+Precio_mes_puntoventa_2014_2020[[#This Row],[$ nominales con IVA / 25 kilos2]]*25</f>
        <v>12050</v>
      </c>
      <c r="F29" s="44">
        <v>482</v>
      </c>
    </row>
    <row r="30" spans="1:6" x14ac:dyDescent="0.35">
      <c r="A30" s="44" t="s">
        <v>519</v>
      </c>
      <c r="B30" s="44" t="s">
        <v>516</v>
      </c>
      <c r="C30" s="44" t="s">
        <v>13</v>
      </c>
      <c r="D30">
        <v>2015</v>
      </c>
      <c r="E30">
        <f>+Precio_mes_puntoventa_2014_2020[[#This Row],[$ nominales con IVA / 25 kilos2]]*25</f>
        <v>11975</v>
      </c>
      <c r="F30" s="44">
        <v>479</v>
      </c>
    </row>
    <row r="31" spans="1:6" x14ac:dyDescent="0.35">
      <c r="A31" s="44" t="s">
        <v>519</v>
      </c>
      <c r="B31" s="44" t="s">
        <v>516</v>
      </c>
      <c r="C31" s="44" t="s">
        <v>14</v>
      </c>
      <c r="D31">
        <v>2015</v>
      </c>
      <c r="E31">
        <f>+Precio_mes_puntoventa_2014_2020[[#This Row],[$ nominales con IVA / 25 kilos2]]*25</f>
        <v>11375</v>
      </c>
      <c r="F31" s="44">
        <v>455</v>
      </c>
    </row>
    <row r="32" spans="1:6" x14ac:dyDescent="0.35">
      <c r="A32" s="44" t="s">
        <v>519</v>
      </c>
      <c r="B32" s="44" t="s">
        <v>516</v>
      </c>
      <c r="C32" s="44" t="s">
        <v>15</v>
      </c>
      <c r="D32" s="43">
        <v>2015</v>
      </c>
      <c r="E32">
        <f>+Precio_mes_puntoventa_2014_2020[[#This Row],[$ nominales con IVA / 25 kilos2]]*25</f>
        <v>13125</v>
      </c>
      <c r="F32" s="44">
        <v>525</v>
      </c>
    </row>
    <row r="33" spans="1:6" x14ac:dyDescent="0.35">
      <c r="A33" s="44" t="s">
        <v>519</v>
      </c>
      <c r="B33" s="44" t="s">
        <v>516</v>
      </c>
      <c r="C33" s="44" t="s">
        <v>16</v>
      </c>
      <c r="D33">
        <v>2015</v>
      </c>
      <c r="E33">
        <f>+Precio_mes_puntoventa_2014_2020[[#This Row],[$ nominales con IVA / 25 kilos2]]*25</f>
        <v>16275</v>
      </c>
      <c r="F33" s="44">
        <v>651</v>
      </c>
    </row>
    <row r="34" spans="1:6" x14ac:dyDescent="0.35">
      <c r="A34" s="44" t="s">
        <v>519</v>
      </c>
      <c r="B34" s="44" t="s">
        <v>516</v>
      </c>
      <c r="C34" s="44" t="s">
        <v>17</v>
      </c>
      <c r="D34">
        <v>2015</v>
      </c>
      <c r="E34">
        <f>+Precio_mes_puntoventa_2014_2020[[#This Row],[$ nominales con IVA / 25 kilos2]]*25</f>
        <v>15600</v>
      </c>
      <c r="F34" s="44">
        <v>624</v>
      </c>
    </row>
    <row r="35" spans="1:6" x14ac:dyDescent="0.35">
      <c r="A35" s="44" t="s">
        <v>519</v>
      </c>
      <c r="B35" s="44" t="s">
        <v>516</v>
      </c>
      <c r="C35" s="44" t="s">
        <v>18</v>
      </c>
      <c r="D35">
        <v>2015</v>
      </c>
      <c r="E35">
        <f>+Precio_mes_puntoventa_2014_2020[[#This Row],[$ nominales con IVA / 25 kilos2]]*25</f>
        <v>17325</v>
      </c>
      <c r="F35" s="44">
        <v>693</v>
      </c>
    </row>
    <row r="36" spans="1:6" x14ac:dyDescent="0.35">
      <c r="A36" s="44" t="s">
        <v>519</v>
      </c>
      <c r="B36" s="44" t="s">
        <v>516</v>
      </c>
      <c r="C36" s="44" t="s">
        <v>19</v>
      </c>
      <c r="D36">
        <v>2015</v>
      </c>
      <c r="E36">
        <f>+Precio_mes_puntoventa_2014_2020[[#This Row],[$ nominales con IVA / 25 kilos2]]*25</f>
        <v>16650</v>
      </c>
      <c r="F36" s="44">
        <v>666</v>
      </c>
    </row>
    <row r="37" spans="1:6" x14ac:dyDescent="0.35">
      <c r="A37" s="44" t="s">
        <v>519</v>
      </c>
      <c r="B37" s="44" t="s">
        <v>516</v>
      </c>
      <c r="C37" s="44" t="s">
        <v>20</v>
      </c>
      <c r="D37">
        <v>2015</v>
      </c>
      <c r="E37">
        <f>+Precio_mes_puntoventa_2014_2020[[#This Row],[$ nominales con IVA / 25 kilos2]]*25</f>
        <v>14075</v>
      </c>
      <c r="F37" s="44">
        <v>563</v>
      </c>
    </row>
    <row r="38" spans="1:6" x14ac:dyDescent="0.35">
      <c r="A38" s="44" t="s">
        <v>519</v>
      </c>
      <c r="B38" s="44" t="s">
        <v>516</v>
      </c>
      <c r="C38" s="44" t="s">
        <v>6</v>
      </c>
      <c r="D38" s="44">
        <v>2017</v>
      </c>
      <c r="E38">
        <f>+Precio_mes_puntoventa_2014_2020[[#This Row],[$ nominales con IVA / 25 kilos2]]*25</f>
        <v>9850</v>
      </c>
      <c r="F38" s="44">
        <v>394</v>
      </c>
    </row>
    <row r="39" spans="1:6" x14ac:dyDescent="0.35">
      <c r="A39" s="44" t="s">
        <v>519</v>
      </c>
      <c r="B39" s="44" t="s">
        <v>516</v>
      </c>
      <c r="C39" s="44" t="s">
        <v>10</v>
      </c>
      <c r="D39" s="44">
        <v>2017</v>
      </c>
      <c r="E39">
        <f>+Precio_mes_puntoventa_2014_2020[[#This Row],[$ nominales con IVA / 25 kilos2]]*25</f>
        <v>9700</v>
      </c>
      <c r="F39" s="44">
        <v>388</v>
      </c>
    </row>
    <row r="40" spans="1:6" x14ac:dyDescent="0.35">
      <c r="A40" s="44" t="s">
        <v>519</v>
      </c>
      <c r="B40" s="44" t="s">
        <v>516</v>
      </c>
      <c r="C40" s="44" t="s">
        <v>11</v>
      </c>
      <c r="D40" s="44">
        <v>2017</v>
      </c>
      <c r="E40">
        <f>+Precio_mes_puntoventa_2014_2020[[#This Row],[$ nominales con IVA / 25 kilos2]]*25</f>
        <v>10175</v>
      </c>
      <c r="F40" s="44">
        <v>407</v>
      </c>
    </row>
    <row r="41" spans="1:6" x14ac:dyDescent="0.35">
      <c r="A41" s="44" t="s">
        <v>519</v>
      </c>
      <c r="B41" s="44" t="s">
        <v>516</v>
      </c>
      <c r="C41" s="44" t="s">
        <v>12</v>
      </c>
      <c r="D41" s="44">
        <v>2017</v>
      </c>
      <c r="E41">
        <f>+Precio_mes_puntoventa_2014_2020[[#This Row],[$ nominales con IVA / 25 kilos2]]*25</f>
        <v>9650</v>
      </c>
      <c r="F41" s="44">
        <v>386</v>
      </c>
    </row>
    <row r="42" spans="1:6" x14ac:dyDescent="0.35">
      <c r="A42" s="44" t="s">
        <v>519</v>
      </c>
      <c r="B42" s="44" t="s">
        <v>516</v>
      </c>
      <c r="C42" s="44" t="s">
        <v>13</v>
      </c>
      <c r="D42" s="44">
        <v>2017</v>
      </c>
      <c r="E42">
        <f>+Precio_mes_puntoventa_2014_2020[[#This Row],[$ nominales con IVA / 25 kilos2]]*25</f>
        <v>9125</v>
      </c>
      <c r="F42" s="44">
        <v>365</v>
      </c>
    </row>
    <row r="43" spans="1:6" x14ac:dyDescent="0.35">
      <c r="A43" s="44" t="s">
        <v>519</v>
      </c>
      <c r="B43" s="44" t="s">
        <v>516</v>
      </c>
      <c r="C43" s="44" t="s">
        <v>14</v>
      </c>
      <c r="D43" s="44">
        <v>2017</v>
      </c>
      <c r="E43">
        <f>+Precio_mes_puntoventa_2014_2020[[#This Row],[$ nominales con IVA / 25 kilos2]]*25</f>
        <v>9375</v>
      </c>
      <c r="F43" s="44">
        <v>375</v>
      </c>
    </row>
    <row r="44" spans="1:6" x14ac:dyDescent="0.35">
      <c r="A44" s="44" t="s">
        <v>519</v>
      </c>
      <c r="B44" s="44" t="s">
        <v>516</v>
      </c>
      <c r="C44" s="44" t="s">
        <v>15</v>
      </c>
      <c r="D44" s="44">
        <v>2017</v>
      </c>
      <c r="E44">
        <f>+Precio_mes_puntoventa_2014_2020[[#This Row],[$ nominales con IVA / 25 kilos2]]*25</f>
        <v>9325</v>
      </c>
      <c r="F44" s="44">
        <v>373</v>
      </c>
    </row>
    <row r="45" spans="1:6" x14ac:dyDescent="0.35">
      <c r="A45" s="44" t="s">
        <v>519</v>
      </c>
      <c r="B45" s="44" t="s">
        <v>516</v>
      </c>
      <c r="C45" s="44" t="s">
        <v>16</v>
      </c>
      <c r="D45" s="44">
        <v>2017</v>
      </c>
      <c r="E45">
        <f>+Precio_mes_puntoventa_2014_2020[[#This Row],[$ nominales con IVA / 25 kilos2]]*25</f>
        <v>8425</v>
      </c>
      <c r="F45" s="44">
        <v>337</v>
      </c>
    </row>
    <row r="46" spans="1:6" x14ac:dyDescent="0.35">
      <c r="A46" s="44" t="s">
        <v>519</v>
      </c>
      <c r="B46" s="44" t="s">
        <v>516</v>
      </c>
      <c r="C46" s="44" t="s">
        <v>17</v>
      </c>
      <c r="D46" s="44">
        <v>2017</v>
      </c>
      <c r="E46">
        <f>+Precio_mes_puntoventa_2014_2020[[#This Row],[$ nominales con IVA / 25 kilos2]]*25</f>
        <v>9250</v>
      </c>
      <c r="F46" s="44">
        <v>370</v>
      </c>
    </row>
    <row r="47" spans="1:6" x14ac:dyDescent="0.35">
      <c r="A47" s="44" t="s">
        <v>519</v>
      </c>
      <c r="B47" s="44" t="s">
        <v>516</v>
      </c>
      <c r="C47" s="44" t="s">
        <v>18</v>
      </c>
      <c r="D47" s="44">
        <v>2017</v>
      </c>
      <c r="E47">
        <f>+Precio_mes_puntoventa_2014_2020[[#This Row],[$ nominales con IVA / 25 kilos2]]*25</f>
        <v>9725</v>
      </c>
      <c r="F47" s="44">
        <v>389</v>
      </c>
    </row>
    <row r="48" spans="1:6" x14ac:dyDescent="0.35">
      <c r="A48" s="44" t="s">
        <v>519</v>
      </c>
      <c r="B48" s="44" t="s">
        <v>516</v>
      </c>
      <c r="C48" s="44" t="s">
        <v>19</v>
      </c>
      <c r="D48" s="44">
        <v>2017</v>
      </c>
      <c r="E48">
        <f>+Precio_mes_puntoventa_2014_2020[[#This Row],[$ nominales con IVA / 25 kilos2]]*25</f>
        <v>10675</v>
      </c>
      <c r="F48" s="44">
        <v>427</v>
      </c>
    </row>
    <row r="49" spans="1:6" x14ac:dyDescent="0.35">
      <c r="A49" s="44" t="s">
        <v>519</v>
      </c>
      <c r="B49" s="44" t="s">
        <v>516</v>
      </c>
      <c r="C49" s="44" t="s">
        <v>20</v>
      </c>
      <c r="D49" s="44">
        <v>2017</v>
      </c>
      <c r="E49">
        <f>+Precio_mes_puntoventa_2014_2020[[#This Row],[$ nominales con IVA / 25 kilos2]]*25</f>
        <v>11750</v>
      </c>
      <c r="F49" s="44">
        <v>470</v>
      </c>
    </row>
    <row r="50" spans="1:6" x14ac:dyDescent="0.35">
      <c r="A50" s="44" t="s">
        <v>520</v>
      </c>
      <c r="B50" s="43" t="s">
        <v>512</v>
      </c>
      <c r="C50" t="s">
        <v>6</v>
      </c>
      <c r="D50" t="s">
        <v>7</v>
      </c>
      <c r="E50">
        <v>7977</v>
      </c>
      <c r="F50">
        <f>+Precio_mes_puntoventa_2014_2020[[#This Row],[$ nominales con IVA / Kg]]/25</f>
        <v>319.08</v>
      </c>
    </row>
    <row r="51" spans="1:6" x14ac:dyDescent="0.35">
      <c r="A51" s="44" t="s">
        <v>520</v>
      </c>
      <c r="B51" s="43" t="s">
        <v>512</v>
      </c>
      <c r="C51" t="s">
        <v>6</v>
      </c>
      <c r="D51" t="s">
        <v>8</v>
      </c>
      <c r="E51">
        <v>4427</v>
      </c>
      <c r="F51">
        <f>+Precio_mes_puntoventa_2014_2020[[#This Row],[$ nominales con IVA / Kg]]/25</f>
        <v>177.08</v>
      </c>
    </row>
    <row r="52" spans="1:6" x14ac:dyDescent="0.35">
      <c r="A52" s="44" t="s">
        <v>520</v>
      </c>
      <c r="B52" s="43" t="s">
        <v>512</v>
      </c>
      <c r="C52" t="s">
        <v>6</v>
      </c>
      <c r="D52" t="s">
        <v>9</v>
      </c>
      <c r="E52">
        <v>6996</v>
      </c>
      <c r="F52">
        <f>+Precio_mes_puntoventa_2014_2020[[#This Row],[$ nominales con IVA / Kg]]/25</f>
        <v>279.83999999999997</v>
      </c>
    </row>
    <row r="53" spans="1:6" x14ac:dyDescent="0.35">
      <c r="A53" s="44" t="s">
        <v>520</v>
      </c>
      <c r="B53" s="43" t="s">
        <v>512</v>
      </c>
      <c r="C53" t="s">
        <v>10</v>
      </c>
      <c r="D53" t="s">
        <v>7</v>
      </c>
      <c r="E53">
        <v>7386</v>
      </c>
      <c r="F53">
        <f>+Precio_mes_puntoventa_2014_2020[[#This Row],[$ nominales con IVA / Kg]]/25</f>
        <v>295.44</v>
      </c>
    </row>
    <row r="54" spans="1:6" x14ac:dyDescent="0.35">
      <c r="A54" s="44" t="s">
        <v>520</v>
      </c>
      <c r="B54" s="43" t="s">
        <v>512</v>
      </c>
      <c r="C54" t="s">
        <v>10</v>
      </c>
      <c r="D54" t="s">
        <v>8</v>
      </c>
      <c r="E54">
        <v>5869</v>
      </c>
      <c r="F54">
        <f>+Precio_mes_puntoventa_2014_2020[[#This Row],[$ nominales con IVA / Kg]]/25</f>
        <v>234.76</v>
      </c>
    </row>
    <row r="55" spans="1:6" x14ac:dyDescent="0.35">
      <c r="A55" s="44" t="s">
        <v>520</v>
      </c>
      <c r="B55" s="43" t="s">
        <v>512</v>
      </c>
      <c r="C55" t="s">
        <v>10</v>
      </c>
      <c r="D55" t="s">
        <v>9</v>
      </c>
      <c r="E55">
        <v>6661</v>
      </c>
      <c r="F55">
        <f>+Precio_mes_puntoventa_2014_2020[[#This Row],[$ nominales con IVA / Kg]]/25</f>
        <v>266.44</v>
      </c>
    </row>
    <row r="56" spans="1:6" x14ac:dyDescent="0.35">
      <c r="A56" s="44" t="s">
        <v>520</v>
      </c>
      <c r="B56" s="43" t="s">
        <v>512</v>
      </c>
      <c r="C56" t="s">
        <v>11</v>
      </c>
      <c r="D56" t="s">
        <v>7</v>
      </c>
      <c r="E56">
        <v>7621</v>
      </c>
      <c r="F56">
        <f>+Precio_mes_puntoventa_2014_2020[[#This Row],[$ nominales con IVA / Kg]]/25</f>
        <v>304.83999999999997</v>
      </c>
    </row>
    <row r="57" spans="1:6" x14ac:dyDescent="0.35">
      <c r="A57" s="44" t="s">
        <v>520</v>
      </c>
      <c r="B57" s="43" t="s">
        <v>512</v>
      </c>
      <c r="C57" t="s">
        <v>11</v>
      </c>
      <c r="D57" t="s">
        <v>8</v>
      </c>
      <c r="E57">
        <v>5800</v>
      </c>
      <c r="F57">
        <f>+Precio_mes_puntoventa_2014_2020[[#This Row],[$ nominales con IVA / Kg]]/25</f>
        <v>232</v>
      </c>
    </row>
    <row r="58" spans="1:6" x14ac:dyDescent="0.35">
      <c r="A58" s="44" t="s">
        <v>520</v>
      </c>
      <c r="B58" s="43" t="s">
        <v>512</v>
      </c>
      <c r="C58" t="s">
        <v>11</v>
      </c>
      <c r="D58" t="s">
        <v>9</v>
      </c>
      <c r="E58">
        <v>7487</v>
      </c>
      <c r="F58">
        <f>+Precio_mes_puntoventa_2014_2020[[#This Row],[$ nominales con IVA / Kg]]/25</f>
        <v>299.48</v>
      </c>
    </row>
    <row r="59" spans="1:6" x14ac:dyDescent="0.35">
      <c r="A59" s="44" t="s">
        <v>520</v>
      </c>
      <c r="B59" s="43" t="s">
        <v>512</v>
      </c>
      <c r="C59" t="s">
        <v>12</v>
      </c>
      <c r="D59" t="s">
        <v>7</v>
      </c>
      <c r="E59">
        <v>7169</v>
      </c>
      <c r="F59">
        <f>+Precio_mes_puntoventa_2014_2020[[#This Row],[$ nominales con IVA / Kg]]/25</f>
        <v>286.76</v>
      </c>
    </row>
    <row r="60" spans="1:6" x14ac:dyDescent="0.35">
      <c r="A60" s="44" t="s">
        <v>520</v>
      </c>
      <c r="B60" s="43" t="s">
        <v>512</v>
      </c>
      <c r="C60" t="s">
        <v>12</v>
      </c>
      <c r="D60" t="s">
        <v>8</v>
      </c>
      <c r="E60">
        <v>5819</v>
      </c>
      <c r="F60">
        <f>+Precio_mes_puntoventa_2014_2020[[#This Row],[$ nominales con IVA / Kg]]/25</f>
        <v>232.76</v>
      </c>
    </row>
    <row r="61" spans="1:6" x14ac:dyDescent="0.35">
      <c r="A61" s="44" t="s">
        <v>520</v>
      </c>
      <c r="B61" s="43" t="s">
        <v>512</v>
      </c>
      <c r="C61" t="s">
        <v>12</v>
      </c>
      <c r="D61" t="s">
        <v>9</v>
      </c>
      <c r="E61">
        <v>6920</v>
      </c>
      <c r="F61">
        <f>+Precio_mes_puntoventa_2014_2020[[#This Row],[$ nominales con IVA / Kg]]/25</f>
        <v>276.8</v>
      </c>
    </row>
    <row r="62" spans="1:6" x14ac:dyDescent="0.35">
      <c r="A62" s="44" t="s">
        <v>520</v>
      </c>
      <c r="B62" s="43" t="s">
        <v>512</v>
      </c>
      <c r="C62" t="s">
        <v>13</v>
      </c>
      <c r="D62" t="s">
        <v>7</v>
      </c>
      <c r="E62">
        <v>6468</v>
      </c>
      <c r="F62">
        <f>+Precio_mes_puntoventa_2014_2020[[#This Row],[$ nominales con IVA / Kg]]/25</f>
        <v>258.72000000000003</v>
      </c>
    </row>
    <row r="63" spans="1:6" x14ac:dyDescent="0.35">
      <c r="A63" s="44" t="s">
        <v>520</v>
      </c>
      <c r="B63" s="43" t="s">
        <v>512</v>
      </c>
      <c r="C63" t="s">
        <v>13</v>
      </c>
      <c r="D63" t="s">
        <v>8</v>
      </c>
      <c r="E63">
        <v>6469</v>
      </c>
      <c r="F63">
        <f>+Precio_mes_puntoventa_2014_2020[[#This Row],[$ nominales con IVA / Kg]]/25</f>
        <v>258.76</v>
      </c>
    </row>
    <row r="64" spans="1:6" x14ac:dyDescent="0.35">
      <c r="A64" s="44" t="s">
        <v>520</v>
      </c>
      <c r="B64" s="43" t="s">
        <v>512</v>
      </c>
      <c r="C64" t="s">
        <v>13</v>
      </c>
      <c r="D64" t="s">
        <v>9</v>
      </c>
      <c r="E64">
        <v>6187</v>
      </c>
      <c r="F64">
        <f>+Precio_mes_puntoventa_2014_2020[[#This Row],[$ nominales con IVA / Kg]]/25</f>
        <v>247.48</v>
      </c>
    </row>
    <row r="65" spans="1:6" x14ac:dyDescent="0.35">
      <c r="A65" s="44" t="s">
        <v>520</v>
      </c>
      <c r="B65" s="43" t="s">
        <v>512</v>
      </c>
      <c r="C65" t="s">
        <v>14</v>
      </c>
      <c r="D65" t="s">
        <v>7</v>
      </c>
      <c r="E65">
        <v>6864</v>
      </c>
      <c r="F65">
        <f>+Precio_mes_puntoventa_2014_2020[[#This Row],[$ nominales con IVA / Kg]]/25</f>
        <v>274.56</v>
      </c>
    </row>
    <row r="66" spans="1:6" x14ac:dyDescent="0.35">
      <c r="A66" s="44" t="s">
        <v>520</v>
      </c>
      <c r="B66" s="43" t="s">
        <v>512</v>
      </c>
      <c r="C66" t="s">
        <v>14</v>
      </c>
      <c r="D66" t="s">
        <v>8</v>
      </c>
      <c r="E66">
        <v>6704</v>
      </c>
      <c r="F66">
        <f>+Precio_mes_puntoventa_2014_2020[[#This Row],[$ nominales con IVA / Kg]]/25</f>
        <v>268.16000000000003</v>
      </c>
    </row>
    <row r="67" spans="1:6" x14ac:dyDescent="0.35">
      <c r="A67" s="44" t="s">
        <v>520</v>
      </c>
      <c r="B67" s="43" t="s">
        <v>512</v>
      </c>
      <c r="C67" t="s">
        <v>14</v>
      </c>
      <c r="D67" t="s">
        <v>9</v>
      </c>
      <c r="E67">
        <v>6233</v>
      </c>
      <c r="F67">
        <f>+Precio_mes_puntoventa_2014_2020[[#This Row],[$ nominales con IVA / Kg]]/25</f>
        <v>249.32</v>
      </c>
    </row>
    <row r="68" spans="1:6" x14ac:dyDescent="0.35">
      <c r="A68" s="44" t="s">
        <v>520</v>
      </c>
      <c r="B68" s="43" t="s">
        <v>512</v>
      </c>
      <c r="C68" t="s">
        <v>15</v>
      </c>
      <c r="D68" t="s">
        <v>7</v>
      </c>
      <c r="E68">
        <v>7023</v>
      </c>
      <c r="F68">
        <f>+Precio_mes_puntoventa_2014_2020[[#This Row],[$ nominales con IVA / Kg]]/25</f>
        <v>280.92</v>
      </c>
    </row>
    <row r="69" spans="1:6" x14ac:dyDescent="0.35">
      <c r="A69" s="44" t="s">
        <v>520</v>
      </c>
      <c r="B69" s="43" t="s">
        <v>512</v>
      </c>
      <c r="C69" t="s">
        <v>15</v>
      </c>
      <c r="D69" t="s">
        <v>8</v>
      </c>
      <c r="E69">
        <v>6934</v>
      </c>
      <c r="F69">
        <f>+Precio_mes_puntoventa_2014_2020[[#This Row],[$ nominales con IVA / Kg]]/25</f>
        <v>277.36</v>
      </c>
    </row>
    <row r="70" spans="1:6" x14ac:dyDescent="0.35">
      <c r="A70" s="44" t="s">
        <v>520</v>
      </c>
      <c r="B70" s="43" t="s">
        <v>512</v>
      </c>
      <c r="C70" t="s">
        <v>15</v>
      </c>
      <c r="D70" t="s">
        <v>9</v>
      </c>
      <c r="E70">
        <v>6433</v>
      </c>
      <c r="F70">
        <f>+Precio_mes_puntoventa_2014_2020[[#This Row],[$ nominales con IVA / Kg]]/25</f>
        <v>257.32</v>
      </c>
    </row>
    <row r="71" spans="1:6" x14ac:dyDescent="0.35">
      <c r="A71" s="44" t="s">
        <v>520</v>
      </c>
      <c r="B71" s="43" t="s">
        <v>512</v>
      </c>
      <c r="C71" t="s">
        <v>16</v>
      </c>
      <c r="D71" t="s">
        <v>7</v>
      </c>
      <c r="E71">
        <v>9326</v>
      </c>
      <c r="F71">
        <f>+Precio_mes_puntoventa_2014_2020[[#This Row],[$ nominales con IVA / Kg]]/25</f>
        <v>373.04</v>
      </c>
    </row>
    <row r="72" spans="1:6" x14ac:dyDescent="0.35">
      <c r="A72" s="44" t="s">
        <v>520</v>
      </c>
      <c r="B72" s="43" t="s">
        <v>512</v>
      </c>
      <c r="C72" t="s">
        <v>16</v>
      </c>
      <c r="D72" t="s">
        <v>8</v>
      </c>
      <c r="E72">
        <v>7036</v>
      </c>
      <c r="F72">
        <f>+Precio_mes_puntoventa_2014_2020[[#This Row],[$ nominales con IVA / Kg]]/25</f>
        <v>281.44</v>
      </c>
    </row>
    <row r="73" spans="1:6" x14ac:dyDescent="0.35">
      <c r="A73" s="44" t="s">
        <v>520</v>
      </c>
      <c r="B73" s="43" t="s">
        <v>512</v>
      </c>
      <c r="C73" t="s">
        <v>16</v>
      </c>
      <c r="D73" t="s">
        <v>9</v>
      </c>
      <c r="E73">
        <v>6404</v>
      </c>
      <c r="F73">
        <f>+Precio_mes_puntoventa_2014_2020[[#This Row],[$ nominales con IVA / Kg]]/25</f>
        <v>256.16000000000003</v>
      </c>
    </row>
    <row r="74" spans="1:6" x14ac:dyDescent="0.35">
      <c r="A74" s="44" t="s">
        <v>520</v>
      </c>
      <c r="B74" s="43" t="s">
        <v>512</v>
      </c>
      <c r="C74" t="s">
        <v>17</v>
      </c>
      <c r="D74" t="s">
        <v>7</v>
      </c>
      <c r="E74">
        <v>11972</v>
      </c>
      <c r="F74">
        <f>+Precio_mes_puntoventa_2014_2020[[#This Row],[$ nominales con IVA / Kg]]/25</f>
        <v>478.88</v>
      </c>
    </row>
    <row r="75" spans="1:6" x14ac:dyDescent="0.35">
      <c r="A75" s="44" t="s">
        <v>520</v>
      </c>
      <c r="B75" s="43" t="s">
        <v>512</v>
      </c>
      <c r="C75" t="s">
        <v>17</v>
      </c>
      <c r="D75" t="s">
        <v>8</v>
      </c>
      <c r="E75">
        <v>7212</v>
      </c>
      <c r="F75">
        <f>+Precio_mes_puntoventa_2014_2020[[#This Row],[$ nominales con IVA / Kg]]/25</f>
        <v>288.48</v>
      </c>
    </row>
    <row r="76" spans="1:6" x14ac:dyDescent="0.35">
      <c r="A76" s="44" t="s">
        <v>520</v>
      </c>
      <c r="B76" s="43" t="s">
        <v>512</v>
      </c>
      <c r="C76" t="s">
        <v>17</v>
      </c>
      <c r="D76" t="s">
        <v>9</v>
      </c>
      <c r="E76">
        <v>8399</v>
      </c>
      <c r="F76">
        <f>+Precio_mes_puntoventa_2014_2020[[#This Row],[$ nominales con IVA / Kg]]/25</f>
        <v>335.96</v>
      </c>
    </row>
    <row r="77" spans="1:6" x14ac:dyDescent="0.35">
      <c r="A77" s="44" t="s">
        <v>520</v>
      </c>
      <c r="B77" s="43" t="s">
        <v>512</v>
      </c>
      <c r="C77" t="s">
        <v>18</v>
      </c>
      <c r="D77" t="s">
        <v>7</v>
      </c>
      <c r="E77">
        <v>14486</v>
      </c>
      <c r="F77">
        <f>+Precio_mes_puntoventa_2014_2020[[#This Row],[$ nominales con IVA / Kg]]/25</f>
        <v>579.44000000000005</v>
      </c>
    </row>
    <row r="78" spans="1:6" x14ac:dyDescent="0.35">
      <c r="A78" s="44" t="s">
        <v>520</v>
      </c>
      <c r="B78" s="43" t="s">
        <v>512</v>
      </c>
      <c r="C78" t="s">
        <v>18</v>
      </c>
      <c r="D78" t="s">
        <v>8</v>
      </c>
      <c r="E78">
        <v>8861</v>
      </c>
      <c r="F78">
        <f>+Precio_mes_puntoventa_2014_2020[[#This Row],[$ nominales con IVA / Kg]]/25</f>
        <v>354.44</v>
      </c>
    </row>
    <row r="79" spans="1:6" x14ac:dyDescent="0.35">
      <c r="A79" s="44" t="s">
        <v>520</v>
      </c>
      <c r="B79" s="43" t="s">
        <v>512</v>
      </c>
      <c r="C79" t="s">
        <v>18</v>
      </c>
      <c r="D79" t="s">
        <v>9</v>
      </c>
      <c r="E79">
        <v>7906</v>
      </c>
      <c r="F79">
        <f>+Precio_mes_puntoventa_2014_2020[[#This Row],[$ nominales con IVA / Kg]]/25</f>
        <v>316.24</v>
      </c>
    </row>
    <row r="80" spans="1:6" x14ac:dyDescent="0.35">
      <c r="A80" s="44" t="s">
        <v>520</v>
      </c>
      <c r="B80" s="43" t="s">
        <v>512</v>
      </c>
      <c r="C80" s="43" t="s">
        <v>19</v>
      </c>
      <c r="D80" s="53" t="s">
        <v>7</v>
      </c>
      <c r="E80">
        <v>9853</v>
      </c>
      <c r="F80" s="43">
        <f>+Precio_mes_puntoventa_2014_2020[[#This Row],[$ nominales con IVA / Kg]]/25</f>
        <v>394.12</v>
      </c>
    </row>
    <row r="81" spans="1:6" x14ac:dyDescent="0.35">
      <c r="A81" s="44" t="s">
        <v>520</v>
      </c>
      <c r="B81" s="43" t="s">
        <v>512</v>
      </c>
      <c r="C81" s="43" t="s">
        <v>19</v>
      </c>
      <c r="D81" s="43" t="s">
        <v>8</v>
      </c>
      <c r="E81">
        <v>7056</v>
      </c>
      <c r="F81" s="43">
        <f>+Precio_mes_puntoventa_2014_2020[[#This Row],[$ nominales con IVA / Kg]]/25</f>
        <v>282.24</v>
      </c>
    </row>
    <row r="82" spans="1:6" x14ac:dyDescent="0.35">
      <c r="A82" s="44" t="s">
        <v>520</v>
      </c>
      <c r="B82" s="43" t="s">
        <v>512</v>
      </c>
      <c r="C82" s="43" t="s">
        <v>20</v>
      </c>
      <c r="D82" s="43" t="s">
        <v>7</v>
      </c>
      <c r="E82">
        <v>5163</v>
      </c>
      <c r="F82" s="43">
        <f>+Precio_mes_puntoventa_2014_2020[[#This Row],[$ nominales con IVA / Kg]]/25</f>
        <v>206.52</v>
      </c>
    </row>
    <row r="83" spans="1:6" x14ac:dyDescent="0.35">
      <c r="A83" s="44" t="s">
        <v>520</v>
      </c>
      <c r="B83" s="43" t="s">
        <v>512</v>
      </c>
      <c r="C83" s="43" t="s">
        <v>20</v>
      </c>
      <c r="D83" s="43" t="s">
        <v>8</v>
      </c>
      <c r="E83">
        <v>5282</v>
      </c>
      <c r="F83" s="43">
        <f>+Precio_mes_puntoventa_2014_2020[[#This Row],[$ nominales con IVA / Kg]]/25</f>
        <v>211.28</v>
      </c>
    </row>
    <row r="84" spans="1:6" x14ac:dyDescent="0.35">
      <c r="A84" s="44" t="s">
        <v>520</v>
      </c>
      <c r="B84" s="44" t="s">
        <v>512</v>
      </c>
      <c r="C84" s="44" t="s">
        <v>6</v>
      </c>
      <c r="D84" s="53">
        <v>2017</v>
      </c>
      <c r="E84">
        <v>3649.8039034301619</v>
      </c>
      <c r="F84" s="43">
        <f>+Precio_mes_puntoventa_2014_2020[[#This Row],[$ nominales con IVA / Kg]]/25</f>
        <v>145.99215613720648</v>
      </c>
    </row>
    <row r="85" spans="1:6" x14ac:dyDescent="0.35">
      <c r="A85" s="44" t="s">
        <v>520</v>
      </c>
      <c r="B85" s="44" t="s">
        <v>512</v>
      </c>
      <c r="C85" s="44" t="s">
        <v>10</v>
      </c>
      <c r="D85" s="53">
        <v>2017</v>
      </c>
      <c r="E85">
        <v>4210.5750441630807</v>
      </c>
      <c r="F85" s="43">
        <f>+Precio_mes_puntoventa_2014_2020[[#This Row],[$ nominales con IVA / Kg]]/25</f>
        <v>168.42300176652324</v>
      </c>
    </row>
    <row r="86" spans="1:6" x14ac:dyDescent="0.35">
      <c r="A86" s="44" t="s">
        <v>520</v>
      </c>
      <c r="B86" s="44" t="s">
        <v>512</v>
      </c>
      <c r="C86" s="44" t="s">
        <v>11</v>
      </c>
      <c r="D86" s="53">
        <v>2017</v>
      </c>
      <c r="E86">
        <v>4419.1887260479079</v>
      </c>
      <c r="F86" s="43">
        <f>+Precio_mes_puntoventa_2014_2020[[#This Row],[$ nominales con IVA / Kg]]/25</f>
        <v>176.76754904191631</v>
      </c>
    </row>
    <row r="87" spans="1:6" x14ac:dyDescent="0.35">
      <c r="A87" s="44" t="s">
        <v>520</v>
      </c>
      <c r="B87" s="44" t="s">
        <v>512</v>
      </c>
      <c r="C87" s="44" t="s">
        <v>12</v>
      </c>
      <c r="D87" s="53">
        <v>2017</v>
      </c>
      <c r="E87">
        <v>4218.045080392988</v>
      </c>
      <c r="F87" s="43">
        <f>+Precio_mes_puntoventa_2014_2020[[#This Row],[$ nominales con IVA / Kg]]/25</f>
        <v>168.72180321571952</v>
      </c>
    </row>
    <row r="88" spans="1:6" x14ac:dyDescent="0.35">
      <c r="A88" s="44" t="s">
        <v>520</v>
      </c>
      <c r="B88" s="44" t="s">
        <v>512</v>
      </c>
      <c r="C88" s="44" t="s">
        <v>13</v>
      </c>
      <c r="D88" s="53">
        <v>2017</v>
      </c>
      <c r="E88">
        <v>4293.8489268546818</v>
      </c>
      <c r="F88" s="43">
        <f>+Precio_mes_puntoventa_2014_2020[[#This Row],[$ nominales con IVA / Kg]]/25</f>
        <v>171.75395707418727</v>
      </c>
    </row>
    <row r="89" spans="1:6" x14ac:dyDescent="0.35">
      <c r="A89" s="44" t="s">
        <v>520</v>
      </c>
      <c r="B89" s="44" t="s">
        <v>512</v>
      </c>
      <c r="C89" s="44" t="s">
        <v>14</v>
      </c>
      <c r="D89" s="53">
        <v>2017</v>
      </c>
      <c r="E89">
        <v>3778.7463022463317</v>
      </c>
      <c r="F89" s="43">
        <f>+Precio_mes_puntoventa_2014_2020[[#This Row],[$ nominales con IVA / Kg]]/25</f>
        <v>151.14985208985325</v>
      </c>
    </row>
    <row r="90" spans="1:6" x14ac:dyDescent="0.35">
      <c r="A90" s="44" t="s">
        <v>520</v>
      </c>
      <c r="B90" s="44" t="s">
        <v>512</v>
      </c>
      <c r="C90" s="44" t="s">
        <v>15</v>
      </c>
      <c r="D90" s="53">
        <v>2017</v>
      </c>
      <c r="E90">
        <v>3934.1468877263478</v>
      </c>
      <c r="F90" s="43">
        <f>+Precio_mes_puntoventa_2014_2020[[#This Row],[$ nominales con IVA / Kg]]/25</f>
        <v>157.36587550905392</v>
      </c>
    </row>
    <row r="91" spans="1:6" x14ac:dyDescent="0.35">
      <c r="A91" s="44" t="s">
        <v>520</v>
      </c>
      <c r="B91" s="44" t="s">
        <v>512</v>
      </c>
      <c r="C91" s="44" t="s">
        <v>16</v>
      </c>
      <c r="D91" s="53">
        <v>2017</v>
      </c>
      <c r="E91">
        <v>3813.1342349857005</v>
      </c>
      <c r="F91" s="43">
        <f>+Precio_mes_puntoventa_2014_2020[[#This Row],[$ nominales con IVA / Kg]]/25</f>
        <v>152.52536939942803</v>
      </c>
    </row>
    <row r="92" spans="1:6" x14ac:dyDescent="0.35">
      <c r="A92" s="44" t="s">
        <v>520</v>
      </c>
      <c r="B92" s="44" t="s">
        <v>512</v>
      </c>
      <c r="C92" s="44" t="s">
        <v>17</v>
      </c>
      <c r="D92" s="53">
        <v>2017</v>
      </c>
      <c r="E92">
        <v>4307.8244704163626</v>
      </c>
      <c r="F92" s="43">
        <f>+Precio_mes_puntoventa_2014_2020[[#This Row],[$ nominales con IVA / Kg]]/25</f>
        <v>172.31297881665449</v>
      </c>
    </row>
    <row r="93" spans="1:6" x14ac:dyDescent="0.35">
      <c r="A93" s="44" t="s">
        <v>520</v>
      </c>
      <c r="B93" s="44" t="s">
        <v>512</v>
      </c>
      <c r="C93" s="44" t="s">
        <v>18</v>
      </c>
      <c r="D93" s="53">
        <v>2017</v>
      </c>
      <c r="E93">
        <v>4391.534614620974</v>
      </c>
      <c r="F93" s="43">
        <f>+Precio_mes_puntoventa_2014_2020[[#This Row],[$ nominales con IVA / Kg]]/25</f>
        <v>175.66138458483897</v>
      </c>
    </row>
    <row r="94" spans="1:6" x14ac:dyDescent="0.35">
      <c r="A94" s="44" t="s">
        <v>520</v>
      </c>
      <c r="B94" s="44" t="s">
        <v>512</v>
      </c>
      <c r="C94" s="44" t="s">
        <v>19</v>
      </c>
      <c r="D94" s="53">
        <v>2017</v>
      </c>
      <c r="E94">
        <v>6788.0859724450893</v>
      </c>
      <c r="F94" s="43">
        <f>+Precio_mes_puntoventa_2014_2020[[#This Row],[$ nominales con IVA / Kg]]/25</f>
        <v>271.52343889780354</v>
      </c>
    </row>
    <row r="95" spans="1:6" x14ac:dyDescent="0.35">
      <c r="A95" s="44" t="s">
        <v>520</v>
      </c>
      <c r="B95" s="44" t="s">
        <v>512</v>
      </c>
      <c r="C95" s="44" t="s">
        <v>20</v>
      </c>
      <c r="D95" s="53">
        <v>2017</v>
      </c>
      <c r="E95">
        <v>8184.0223490930721</v>
      </c>
      <c r="F95" s="43">
        <f>+Precio_mes_puntoventa_2014_2020[[#This Row],[$ nominales con IVA / Kg]]/25</f>
        <v>327.3608939637229</v>
      </c>
    </row>
    <row r="96" spans="1:6" x14ac:dyDescent="0.35">
      <c r="A96" s="44" t="s">
        <v>520</v>
      </c>
      <c r="B96" s="44" t="s">
        <v>512</v>
      </c>
      <c r="C96" s="44" t="s">
        <v>6</v>
      </c>
      <c r="D96" s="44">
        <v>2016</v>
      </c>
      <c r="E96">
        <f>+Precio_mes_puntoventa_2014_2020[[#This Row],[$ nominales con IVA / 25 kilos2]]*25</f>
        <v>4906</v>
      </c>
      <c r="F96" s="44">
        <v>196.24</v>
      </c>
    </row>
    <row r="97" spans="1:6" x14ac:dyDescent="0.35">
      <c r="A97" s="44" t="s">
        <v>520</v>
      </c>
      <c r="B97" s="44" t="s">
        <v>512</v>
      </c>
      <c r="C97" s="44" t="s">
        <v>10</v>
      </c>
      <c r="D97" s="44">
        <v>2016</v>
      </c>
      <c r="E97">
        <f>+Precio_mes_puntoventa_2014_2020[[#This Row],[$ nominales con IVA / 25 kilos2]]*25</f>
        <v>4521</v>
      </c>
      <c r="F97" s="44">
        <v>180.84</v>
      </c>
    </row>
    <row r="98" spans="1:6" x14ac:dyDescent="0.35">
      <c r="A98" s="44" t="s">
        <v>520</v>
      </c>
      <c r="B98" s="44" t="s">
        <v>512</v>
      </c>
      <c r="C98" s="44" t="s">
        <v>11</v>
      </c>
      <c r="D98" s="44">
        <v>2016</v>
      </c>
      <c r="E98">
        <f>+Precio_mes_puntoventa_2014_2020[[#This Row],[$ nominales con IVA / 25 kilos2]]*25</f>
        <v>4527.5</v>
      </c>
      <c r="F98" s="44">
        <v>181.1</v>
      </c>
    </row>
    <row r="99" spans="1:6" x14ac:dyDescent="0.35">
      <c r="A99" s="44" t="s">
        <v>520</v>
      </c>
      <c r="B99" s="44" t="s">
        <v>512</v>
      </c>
      <c r="C99" s="44" t="s">
        <v>12</v>
      </c>
      <c r="D99" s="44">
        <v>2016</v>
      </c>
      <c r="E99">
        <f>+Precio_mes_puntoventa_2014_2020[[#This Row],[$ nominales con IVA / 25 kilos2]]*25</f>
        <v>4359.25</v>
      </c>
      <c r="F99" s="44">
        <v>174.37</v>
      </c>
    </row>
    <row r="100" spans="1:6" x14ac:dyDescent="0.35">
      <c r="A100" s="44" t="s">
        <v>520</v>
      </c>
      <c r="B100" s="44" t="s">
        <v>512</v>
      </c>
      <c r="C100" s="44" t="s">
        <v>13</v>
      </c>
      <c r="D100" s="44">
        <v>2016</v>
      </c>
      <c r="E100">
        <f>+Precio_mes_puntoventa_2014_2020[[#This Row],[$ nominales con IVA / 25 kilos2]]*25</f>
        <v>5449.5</v>
      </c>
      <c r="F100" s="44">
        <v>217.98</v>
      </c>
    </row>
    <row r="101" spans="1:6" x14ac:dyDescent="0.35">
      <c r="A101" s="44" t="s">
        <v>520</v>
      </c>
      <c r="B101" s="44" t="s">
        <v>512</v>
      </c>
      <c r="C101" s="44" t="s">
        <v>14</v>
      </c>
      <c r="D101" s="44">
        <v>2016</v>
      </c>
      <c r="E101">
        <f>+Precio_mes_puntoventa_2014_2020[[#This Row],[$ nominales con IVA / 25 kilos2]]*25</f>
        <v>6089</v>
      </c>
      <c r="F101" s="44">
        <v>243.56</v>
      </c>
    </row>
    <row r="102" spans="1:6" x14ac:dyDescent="0.35">
      <c r="A102" s="44" t="s">
        <v>520</v>
      </c>
      <c r="B102" s="44" t="s">
        <v>512</v>
      </c>
      <c r="C102" s="44" t="s">
        <v>15</v>
      </c>
      <c r="D102" s="44">
        <v>2016</v>
      </c>
      <c r="E102">
        <f>+Precio_mes_puntoventa_2014_2020[[#This Row],[$ nominales con IVA / 25 kilos2]]*25</f>
        <v>6129.75</v>
      </c>
      <c r="F102" s="44">
        <v>245.19</v>
      </c>
    </row>
    <row r="103" spans="1:6" x14ac:dyDescent="0.35">
      <c r="A103" s="44" t="s">
        <v>520</v>
      </c>
      <c r="B103" s="44" t="s">
        <v>512</v>
      </c>
      <c r="C103" s="44" t="s">
        <v>16</v>
      </c>
      <c r="D103" s="44">
        <v>2016</v>
      </c>
      <c r="E103">
        <f>+Precio_mes_puntoventa_2014_2020[[#This Row],[$ nominales con IVA / 25 kilos2]]*25</f>
        <v>6668.75</v>
      </c>
      <c r="F103" s="44">
        <v>266.75</v>
      </c>
    </row>
    <row r="104" spans="1:6" x14ac:dyDescent="0.35">
      <c r="A104" s="44" t="s">
        <v>520</v>
      </c>
      <c r="B104" s="44" t="s">
        <v>512</v>
      </c>
      <c r="C104" s="44" t="s">
        <v>17</v>
      </c>
      <c r="D104" s="44">
        <v>2016</v>
      </c>
      <c r="E104">
        <f>+Precio_mes_puntoventa_2014_2020[[#This Row],[$ nominales con IVA / 25 kilos2]]*25</f>
        <v>5813.25</v>
      </c>
      <c r="F104" s="44">
        <v>232.53</v>
      </c>
    </row>
    <row r="105" spans="1:6" x14ac:dyDescent="0.35">
      <c r="A105" s="44" t="s">
        <v>520</v>
      </c>
      <c r="B105" s="44" t="s">
        <v>512</v>
      </c>
      <c r="C105" s="44" t="s">
        <v>18</v>
      </c>
      <c r="D105" s="44">
        <v>2016</v>
      </c>
      <c r="E105">
        <f>+Precio_mes_puntoventa_2014_2020[[#This Row],[$ nominales con IVA / 25 kilos2]]*25</f>
        <v>5789.75</v>
      </c>
      <c r="F105" s="44">
        <v>231.59</v>
      </c>
    </row>
    <row r="106" spans="1:6" x14ac:dyDescent="0.35">
      <c r="A106" s="44" t="s">
        <v>520</v>
      </c>
      <c r="B106" s="44" t="s">
        <v>512</v>
      </c>
      <c r="C106" s="44" t="s">
        <v>19</v>
      </c>
      <c r="D106" s="44">
        <v>2016</v>
      </c>
      <c r="E106">
        <f>+Precio_mes_puntoventa_2014_2020[[#This Row],[$ nominales con IVA / 25 kilos2]]*25</f>
        <v>5273.25</v>
      </c>
      <c r="F106" s="44">
        <v>210.93</v>
      </c>
    </row>
    <row r="107" spans="1:6" x14ac:dyDescent="0.35">
      <c r="A107" s="44" t="s">
        <v>520</v>
      </c>
      <c r="B107" s="44" t="s">
        <v>512</v>
      </c>
      <c r="C107" s="44" t="s">
        <v>20</v>
      </c>
      <c r="D107" s="44">
        <v>2016</v>
      </c>
      <c r="E107">
        <f>+Precio_mes_puntoventa_2014_2020[[#This Row],[$ nominales con IVA / 25 kilos2]]*25</f>
        <v>3447.2499999999995</v>
      </c>
      <c r="F107" s="44">
        <v>137.88999999999999</v>
      </c>
    </row>
    <row r="108" spans="1:6" x14ac:dyDescent="0.35">
      <c r="A108" s="44" t="s">
        <v>520</v>
      </c>
      <c r="B108" s="44" t="s">
        <v>512</v>
      </c>
      <c r="C108" s="44" t="s">
        <v>6</v>
      </c>
      <c r="D108" s="44">
        <v>2015</v>
      </c>
      <c r="E108">
        <f>+Precio_mes_puntoventa_2014_2020[[#This Row],[$ nominales con IVA / 25 kilos2]]*25</f>
        <v>5317.25</v>
      </c>
      <c r="F108" s="44">
        <v>212.69</v>
      </c>
    </row>
    <row r="109" spans="1:6" x14ac:dyDescent="0.35">
      <c r="A109" s="44" t="s">
        <v>520</v>
      </c>
      <c r="B109" s="44" t="s">
        <v>512</v>
      </c>
      <c r="C109" s="44" t="s">
        <v>10</v>
      </c>
      <c r="D109" s="44">
        <v>2015</v>
      </c>
      <c r="E109">
        <f>+Precio_mes_puntoventa_2014_2020[[#This Row],[$ nominales con IVA / 25 kilos2]]*25</f>
        <v>5015.25</v>
      </c>
      <c r="F109" s="44">
        <v>200.61</v>
      </c>
    </row>
    <row r="110" spans="1:6" x14ac:dyDescent="0.35">
      <c r="A110" s="44" t="s">
        <v>520</v>
      </c>
      <c r="B110" s="44" t="s">
        <v>512</v>
      </c>
      <c r="C110" s="44" t="s">
        <v>11</v>
      </c>
      <c r="D110" s="44">
        <v>2015</v>
      </c>
      <c r="E110">
        <f>+Precio_mes_puntoventa_2014_2020[[#This Row],[$ nominales con IVA / 25 kilos2]]*25</f>
        <v>5262</v>
      </c>
      <c r="F110" s="44">
        <v>210.48</v>
      </c>
    </row>
    <row r="111" spans="1:6" x14ac:dyDescent="0.35">
      <c r="A111" s="44" t="s">
        <v>520</v>
      </c>
      <c r="B111" s="44" t="s">
        <v>512</v>
      </c>
      <c r="C111" s="44" t="s">
        <v>12</v>
      </c>
      <c r="D111" s="44">
        <v>2015</v>
      </c>
      <c r="E111">
        <f>+Precio_mes_puntoventa_2014_2020[[#This Row],[$ nominales con IVA / 25 kilos2]]*25</f>
        <v>6319</v>
      </c>
      <c r="F111" s="44">
        <v>252.76</v>
      </c>
    </row>
    <row r="112" spans="1:6" x14ac:dyDescent="0.35">
      <c r="A112" s="44" t="s">
        <v>520</v>
      </c>
      <c r="B112" s="44" t="s">
        <v>512</v>
      </c>
      <c r="C112" s="44" t="s">
        <v>13</v>
      </c>
      <c r="D112" s="44">
        <v>2015</v>
      </c>
      <c r="E112">
        <f>+Precio_mes_puntoventa_2014_2020[[#This Row],[$ nominales con IVA / 25 kilos2]]*25</f>
        <v>5877</v>
      </c>
      <c r="F112" s="44">
        <v>235.08</v>
      </c>
    </row>
    <row r="113" spans="1:6" x14ac:dyDescent="0.35">
      <c r="A113" s="44" t="s">
        <v>520</v>
      </c>
      <c r="B113" s="44" t="s">
        <v>512</v>
      </c>
      <c r="C113" s="44" t="s">
        <v>14</v>
      </c>
      <c r="D113" s="44">
        <v>2015</v>
      </c>
      <c r="E113">
        <f>+Precio_mes_puntoventa_2014_2020[[#This Row],[$ nominales con IVA / 25 kilos2]]*25</f>
        <v>5714.75</v>
      </c>
      <c r="F113" s="44">
        <v>228.59</v>
      </c>
    </row>
    <row r="114" spans="1:6" x14ac:dyDescent="0.35">
      <c r="A114" s="44" t="s">
        <v>520</v>
      </c>
      <c r="B114" s="44" t="s">
        <v>512</v>
      </c>
      <c r="C114" s="44" t="s">
        <v>15</v>
      </c>
      <c r="D114" s="44">
        <v>2015</v>
      </c>
      <c r="E114">
        <f>+Precio_mes_puntoventa_2014_2020[[#This Row],[$ nominales con IVA / 25 kilos2]]*25</f>
        <v>6714.7499999999991</v>
      </c>
      <c r="F114" s="44">
        <v>268.58999999999997</v>
      </c>
    </row>
    <row r="115" spans="1:6" x14ac:dyDescent="0.35">
      <c r="A115" s="44" t="s">
        <v>520</v>
      </c>
      <c r="B115" s="44" t="s">
        <v>512</v>
      </c>
      <c r="C115" s="44" t="s">
        <v>16</v>
      </c>
      <c r="D115" s="44">
        <v>2015</v>
      </c>
      <c r="E115" s="43">
        <f>+Precio_mes_puntoventa_2014_2020[[#This Row],[$ nominales con IVA / 25 kilos2]]*25</f>
        <v>9358.75</v>
      </c>
      <c r="F115" s="44">
        <v>374.35</v>
      </c>
    </row>
    <row r="116" spans="1:6" x14ac:dyDescent="0.35">
      <c r="A116" s="44" t="s">
        <v>520</v>
      </c>
      <c r="B116" s="44" t="s">
        <v>512</v>
      </c>
      <c r="C116" s="44" t="s">
        <v>17</v>
      </c>
      <c r="D116" s="44">
        <v>2015</v>
      </c>
      <c r="E116" s="43">
        <f>+Precio_mes_puntoventa_2014_2020[[#This Row],[$ nominales con IVA / 25 kilos2]]*25</f>
        <v>8611.5</v>
      </c>
      <c r="F116" s="44">
        <v>344.46</v>
      </c>
    </row>
    <row r="117" spans="1:6" x14ac:dyDescent="0.35">
      <c r="A117" s="44" t="s">
        <v>520</v>
      </c>
      <c r="B117" s="44" t="s">
        <v>512</v>
      </c>
      <c r="C117" s="44" t="s">
        <v>18</v>
      </c>
      <c r="D117" s="44">
        <v>2015</v>
      </c>
      <c r="E117" s="43">
        <f>+Precio_mes_puntoventa_2014_2020[[#This Row],[$ nominales con IVA / 25 kilos2]]*25</f>
        <v>9651.25</v>
      </c>
      <c r="F117" s="44">
        <v>386.05</v>
      </c>
    </row>
    <row r="118" spans="1:6" x14ac:dyDescent="0.35">
      <c r="A118" s="44" t="s">
        <v>520</v>
      </c>
      <c r="B118" s="44" t="s">
        <v>512</v>
      </c>
      <c r="C118" s="44" t="s">
        <v>19</v>
      </c>
      <c r="D118" s="44">
        <v>2015</v>
      </c>
      <c r="E118" s="43">
        <f>+Precio_mes_puntoventa_2014_2020[[#This Row],[$ nominales con IVA / 25 kilos2]]*25</f>
        <v>9902.75</v>
      </c>
      <c r="F118" s="44">
        <v>396.11</v>
      </c>
    </row>
    <row r="119" spans="1:6" x14ac:dyDescent="0.35">
      <c r="A119" s="44" t="s">
        <v>520</v>
      </c>
      <c r="B119" s="44" t="s">
        <v>512</v>
      </c>
      <c r="C119" s="44" t="s">
        <v>20</v>
      </c>
      <c r="D119" s="44">
        <v>2015</v>
      </c>
      <c r="E119" s="43">
        <f>+Precio_mes_puntoventa_2014_2020[[#This Row],[$ nominales con IVA / 25 kilos2]]*25</f>
        <v>6937.5</v>
      </c>
      <c r="F119" s="44">
        <v>277.5</v>
      </c>
    </row>
    <row r="120" spans="1:6" x14ac:dyDescent="0.35">
      <c r="A120" s="44" t="s">
        <v>520</v>
      </c>
      <c r="B120" s="44" t="s">
        <v>512</v>
      </c>
      <c r="C120" s="44" t="s">
        <v>6</v>
      </c>
      <c r="D120" s="44">
        <v>2014</v>
      </c>
      <c r="E120" s="43">
        <f>+Precio_mes_puntoventa_2014_2020[[#This Row],[$ nominales con IVA / 25 kilos2]]*25</f>
        <v>4604.75</v>
      </c>
      <c r="F120" s="44">
        <v>184.19</v>
      </c>
    </row>
    <row r="121" spans="1:6" x14ac:dyDescent="0.35">
      <c r="A121" s="44" t="s">
        <v>520</v>
      </c>
      <c r="B121" s="44" t="s">
        <v>512</v>
      </c>
      <c r="C121" s="44" t="s">
        <v>10</v>
      </c>
      <c r="D121" s="44">
        <v>2014</v>
      </c>
      <c r="E121" s="43">
        <f>+Precio_mes_puntoventa_2014_2020[[#This Row],[$ nominales con IVA / 25 kilos2]]*25</f>
        <v>6104</v>
      </c>
      <c r="F121" s="44">
        <v>244.16</v>
      </c>
    </row>
    <row r="122" spans="1:6" x14ac:dyDescent="0.35">
      <c r="A122" s="44" t="s">
        <v>520</v>
      </c>
      <c r="B122" s="44" t="s">
        <v>512</v>
      </c>
      <c r="C122" s="44" t="s">
        <v>11</v>
      </c>
      <c r="D122" s="44">
        <v>2014</v>
      </c>
      <c r="E122" s="43">
        <f>+Precio_mes_puntoventa_2014_2020[[#This Row],[$ nominales con IVA / 25 kilos2]]*25</f>
        <v>5218.75</v>
      </c>
      <c r="F122" s="44">
        <v>208.75</v>
      </c>
    </row>
    <row r="123" spans="1:6" x14ac:dyDescent="0.35">
      <c r="A123" s="44" t="s">
        <v>520</v>
      </c>
      <c r="B123" s="44" t="s">
        <v>512</v>
      </c>
      <c r="C123" s="44" t="s">
        <v>12</v>
      </c>
      <c r="D123" s="44">
        <v>2014</v>
      </c>
      <c r="E123" s="43">
        <f>+Precio_mes_puntoventa_2014_2020[[#This Row],[$ nominales con IVA / 25 kilos2]]*25</f>
        <v>5084</v>
      </c>
      <c r="F123" s="44">
        <v>203.36</v>
      </c>
    </row>
    <row r="124" spans="1:6" x14ac:dyDescent="0.35">
      <c r="A124" s="44" t="s">
        <v>520</v>
      </c>
      <c r="B124" s="44" t="s">
        <v>512</v>
      </c>
      <c r="C124" s="44" t="s">
        <v>13</v>
      </c>
      <c r="D124" s="44">
        <v>2014</v>
      </c>
      <c r="E124" s="43">
        <f>+Precio_mes_puntoventa_2014_2020[[#This Row],[$ nominales con IVA / 25 kilos2]]*25</f>
        <v>4993.75</v>
      </c>
      <c r="F124" s="44">
        <v>199.75</v>
      </c>
    </row>
    <row r="125" spans="1:6" x14ac:dyDescent="0.35">
      <c r="A125" s="44" t="s">
        <v>520</v>
      </c>
      <c r="B125" s="44" t="s">
        <v>512</v>
      </c>
      <c r="C125" s="44" t="s">
        <v>14</v>
      </c>
      <c r="D125" s="44">
        <v>2014</v>
      </c>
      <c r="E125" s="43">
        <f>+Precio_mes_puntoventa_2014_2020[[#This Row],[$ nominales con IVA / 25 kilos2]]*25</f>
        <v>5263</v>
      </c>
      <c r="F125" s="44">
        <v>210.52</v>
      </c>
    </row>
    <row r="126" spans="1:6" x14ac:dyDescent="0.35">
      <c r="A126" s="44" t="s">
        <v>520</v>
      </c>
      <c r="B126" s="44" t="s">
        <v>512</v>
      </c>
      <c r="C126" s="44" t="s">
        <v>15</v>
      </c>
      <c r="D126" s="44">
        <v>2014</v>
      </c>
      <c r="E126" s="43">
        <f>+Precio_mes_puntoventa_2014_2020[[#This Row],[$ nominales con IVA / 25 kilos2]]*25</f>
        <v>5555.25</v>
      </c>
      <c r="F126" s="44">
        <v>222.21</v>
      </c>
    </row>
    <row r="127" spans="1:6" x14ac:dyDescent="0.35">
      <c r="A127" s="44" t="s">
        <v>520</v>
      </c>
      <c r="B127" s="44" t="s">
        <v>512</v>
      </c>
      <c r="C127" s="44" t="s">
        <v>16</v>
      </c>
      <c r="D127" s="44">
        <v>2014</v>
      </c>
      <c r="E127" s="43">
        <f>+Precio_mes_puntoventa_2014_2020[[#This Row],[$ nominales con IVA / 25 kilos2]]*25</f>
        <v>5666</v>
      </c>
      <c r="F127" s="44">
        <v>226.64</v>
      </c>
    </row>
    <row r="128" spans="1:6" x14ac:dyDescent="0.35">
      <c r="A128" s="44" t="s">
        <v>520</v>
      </c>
      <c r="B128" s="44" t="s">
        <v>512</v>
      </c>
      <c r="C128" s="44" t="s">
        <v>17</v>
      </c>
      <c r="D128" s="44">
        <v>2014</v>
      </c>
      <c r="E128" s="43">
        <f>+Precio_mes_puntoventa_2014_2020[[#This Row],[$ nominales con IVA / 25 kilos2]]*25</f>
        <v>5690.25</v>
      </c>
      <c r="F128" s="44">
        <v>227.61</v>
      </c>
    </row>
    <row r="129" spans="1:6" x14ac:dyDescent="0.35">
      <c r="A129" s="44" t="s">
        <v>520</v>
      </c>
      <c r="B129" s="44" t="s">
        <v>512</v>
      </c>
      <c r="C129" s="44" t="s">
        <v>18</v>
      </c>
      <c r="D129" s="44">
        <v>2014</v>
      </c>
      <c r="E129" s="43">
        <f>+Precio_mes_puntoventa_2014_2020[[#This Row],[$ nominales con IVA / 25 kilos2]]*25</f>
        <v>5355.5</v>
      </c>
      <c r="F129" s="44">
        <v>214.22</v>
      </c>
    </row>
    <row r="130" spans="1:6" x14ac:dyDescent="0.35">
      <c r="A130" s="44" t="s">
        <v>520</v>
      </c>
      <c r="B130" s="44" t="s">
        <v>512</v>
      </c>
      <c r="C130" s="44" t="s">
        <v>19</v>
      </c>
      <c r="D130" s="44">
        <v>2014</v>
      </c>
      <c r="E130" s="43">
        <f>+Precio_mes_puntoventa_2014_2020[[#This Row],[$ nominales con IVA / 25 kilos2]]*25</f>
        <v>4927.75</v>
      </c>
      <c r="F130" s="44">
        <v>197.11</v>
      </c>
    </row>
    <row r="131" spans="1:6" x14ac:dyDescent="0.35">
      <c r="A131" s="44" t="s">
        <v>520</v>
      </c>
      <c r="B131" s="44" t="s">
        <v>512</v>
      </c>
      <c r="C131" s="44" t="s">
        <v>20</v>
      </c>
      <c r="D131" s="44">
        <v>2014</v>
      </c>
      <c r="E131" s="43">
        <f>+Precio_mes_puntoventa_2014_2020[[#This Row],[$ nominales con IVA / 25 kilos2]]*25</f>
        <v>4810.5</v>
      </c>
      <c r="F131" s="44">
        <v>192.42</v>
      </c>
    </row>
    <row r="132" spans="1:6" x14ac:dyDescent="0.35">
      <c r="A132" s="44" t="s">
        <v>519</v>
      </c>
      <c r="B132" s="43" t="s">
        <v>516</v>
      </c>
      <c r="C132" s="43" t="s">
        <v>6</v>
      </c>
      <c r="D132" s="43" t="s">
        <v>8</v>
      </c>
      <c r="E132" s="43">
        <f>+Precio_mes_puntoventa_2014_2020[[#This Row],[$ nominales con IVA / 25 kilos2]]*25</f>
        <v>9993.75</v>
      </c>
      <c r="F132" s="43">
        <v>399.75</v>
      </c>
    </row>
    <row r="133" spans="1:6" x14ac:dyDescent="0.35">
      <c r="A133" s="44" t="s">
        <v>519</v>
      </c>
      <c r="B133" s="43" t="s">
        <v>516</v>
      </c>
      <c r="C133" s="43" t="s">
        <v>6</v>
      </c>
      <c r="D133" s="43" t="s">
        <v>9</v>
      </c>
      <c r="E133" s="43">
        <f>+Precio_mes_puntoventa_2014_2020[[#This Row],[$ nominales con IVA / 25 kilos2]]*25</f>
        <v>12700</v>
      </c>
      <c r="F133" s="43">
        <v>508</v>
      </c>
    </row>
    <row r="134" spans="1:6" x14ac:dyDescent="0.35">
      <c r="A134" s="44" t="s">
        <v>519</v>
      </c>
      <c r="B134" s="43" t="s">
        <v>516</v>
      </c>
      <c r="C134" s="43" t="s">
        <v>10</v>
      </c>
      <c r="D134" s="43" t="s">
        <v>8</v>
      </c>
      <c r="E134" s="43">
        <f>+Precio_mes_puntoventa_2014_2020[[#This Row],[$ nominales con IVA / 25 kilos2]]*25</f>
        <v>11359.375</v>
      </c>
      <c r="F134" s="43">
        <v>454.375</v>
      </c>
    </row>
    <row r="135" spans="1:6" x14ac:dyDescent="0.35">
      <c r="A135" s="44" t="s">
        <v>519</v>
      </c>
      <c r="B135" s="43" t="s">
        <v>516</v>
      </c>
      <c r="C135" s="43" t="s">
        <v>10</v>
      </c>
      <c r="D135" s="43" t="s">
        <v>9</v>
      </c>
      <c r="E135" s="43">
        <f>+Precio_mes_puntoventa_2014_2020[[#This Row],[$ nominales con IVA / 25 kilos2]]*25</f>
        <v>12584.375</v>
      </c>
      <c r="F135" s="43">
        <v>503.375</v>
      </c>
    </row>
    <row r="136" spans="1:6" x14ac:dyDescent="0.35">
      <c r="A136" s="44" t="s">
        <v>519</v>
      </c>
      <c r="B136" s="43" t="s">
        <v>516</v>
      </c>
      <c r="C136" s="43" t="s">
        <v>11</v>
      </c>
      <c r="D136" s="43" t="s">
        <v>8</v>
      </c>
      <c r="E136" s="43">
        <f>+Precio_mes_puntoventa_2014_2020[[#This Row],[$ nominales con IVA / 25 kilos2]]*25</f>
        <v>11912.5</v>
      </c>
      <c r="F136" s="43">
        <v>476.5</v>
      </c>
    </row>
    <row r="137" spans="1:6" x14ac:dyDescent="0.35">
      <c r="A137" s="44" t="s">
        <v>519</v>
      </c>
      <c r="B137" s="43" t="s">
        <v>516</v>
      </c>
      <c r="C137" s="43" t="s">
        <v>11</v>
      </c>
      <c r="D137" s="43" t="s">
        <v>9</v>
      </c>
      <c r="E137" s="43">
        <f>+Precio_mes_puntoventa_2014_2020[[#This Row],[$ nominales con IVA / 25 kilos2]]*25</f>
        <v>12906.25</v>
      </c>
      <c r="F137" s="43">
        <v>516.25</v>
      </c>
    </row>
    <row r="138" spans="1:6" x14ac:dyDescent="0.35">
      <c r="A138" s="44" t="s">
        <v>519</v>
      </c>
      <c r="B138" s="43" t="s">
        <v>516</v>
      </c>
      <c r="C138" s="43" t="s">
        <v>12</v>
      </c>
      <c r="D138" s="43" t="s">
        <v>8</v>
      </c>
      <c r="E138" s="43">
        <f>+Precio_mes_puntoventa_2014_2020[[#This Row],[$ nominales con IVA / 25 kilos2]]*25</f>
        <v>11475</v>
      </c>
      <c r="F138" s="43">
        <v>459</v>
      </c>
    </row>
    <row r="139" spans="1:6" x14ac:dyDescent="0.35">
      <c r="A139" s="44" t="s">
        <v>519</v>
      </c>
      <c r="B139" s="43" t="s">
        <v>516</v>
      </c>
      <c r="C139" s="43" t="s">
        <v>12</v>
      </c>
      <c r="D139" s="43" t="s">
        <v>9</v>
      </c>
      <c r="E139" s="43">
        <f>+Precio_mes_puntoventa_2014_2020[[#This Row],[$ nominales con IVA / 25 kilos2]]*25</f>
        <v>13615.625</v>
      </c>
      <c r="F139" s="43">
        <v>544.625</v>
      </c>
    </row>
    <row r="140" spans="1:6" x14ac:dyDescent="0.35">
      <c r="A140" s="44" t="s">
        <v>519</v>
      </c>
      <c r="B140" s="43" t="s">
        <v>516</v>
      </c>
      <c r="C140" s="43" t="s">
        <v>13</v>
      </c>
      <c r="D140" s="43" t="s">
        <v>8</v>
      </c>
      <c r="E140" s="43">
        <f>+Precio_mes_puntoventa_2014_2020[[#This Row],[$ nominales con IVA / 25 kilos2]]*25</f>
        <v>11805</v>
      </c>
      <c r="F140" s="43">
        <v>472.2</v>
      </c>
    </row>
    <row r="141" spans="1:6" x14ac:dyDescent="0.35">
      <c r="A141" s="44" t="s">
        <v>519</v>
      </c>
      <c r="B141" s="43" t="s">
        <v>516</v>
      </c>
      <c r="C141" s="43" t="s">
        <v>13</v>
      </c>
      <c r="D141" s="43" t="s">
        <v>9</v>
      </c>
      <c r="E141" s="43">
        <f>+Precio_mes_puntoventa_2014_2020[[#This Row],[$ nominales con IVA / 25 kilos2]]*25</f>
        <v>12844.444444444445</v>
      </c>
      <c r="F141" s="43">
        <v>513.77777777777783</v>
      </c>
    </row>
    <row r="142" spans="1:6" x14ac:dyDescent="0.35">
      <c r="A142" s="44" t="s">
        <v>519</v>
      </c>
      <c r="B142" s="43" t="s">
        <v>516</v>
      </c>
      <c r="C142" s="43" t="s">
        <v>14</v>
      </c>
      <c r="D142" s="43" t="s">
        <v>8</v>
      </c>
      <c r="E142" s="43">
        <f>+Precio_mes_puntoventa_2014_2020[[#This Row],[$ nominales con IVA / 25 kilos2]]*25</f>
        <v>11906.25</v>
      </c>
      <c r="F142" s="43">
        <v>476.25</v>
      </c>
    </row>
    <row r="143" spans="1:6" x14ac:dyDescent="0.35">
      <c r="A143" s="44" t="s">
        <v>519</v>
      </c>
      <c r="B143" s="43" t="s">
        <v>516</v>
      </c>
      <c r="C143" s="43" t="s">
        <v>14</v>
      </c>
      <c r="D143" s="43" t="s">
        <v>9</v>
      </c>
      <c r="E143" s="43">
        <f>+Precio_mes_puntoventa_2014_2020[[#This Row],[$ nominales con IVA / 25 kilos2]]*25</f>
        <v>12109.375</v>
      </c>
      <c r="F143" s="43">
        <v>484.375</v>
      </c>
    </row>
    <row r="144" spans="1:6" x14ac:dyDescent="0.35">
      <c r="A144" s="44" t="s">
        <v>519</v>
      </c>
      <c r="B144" s="43" t="s">
        <v>516</v>
      </c>
      <c r="C144" s="43" t="s">
        <v>15</v>
      </c>
      <c r="D144" s="43" t="s">
        <v>8</v>
      </c>
      <c r="E144" s="43">
        <f>+Precio_mes_puntoventa_2014_2020[[#This Row],[$ nominales con IVA / 25 kilos2]]*25</f>
        <v>12006.25</v>
      </c>
      <c r="F144" s="43">
        <v>480.25</v>
      </c>
    </row>
    <row r="145" spans="1:6" x14ac:dyDescent="0.35">
      <c r="A145" s="44" t="s">
        <v>519</v>
      </c>
      <c r="B145" s="43" t="s">
        <v>516</v>
      </c>
      <c r="C145" s="43" t="s">
        <v>15</v>
      </c>
      <c r="D145" s="43" t="s">
        <v>9</v>
      </c>
      <c r="E145" s="43">
        <f>+Precio_mes_puntoventa_2014_2020[[#This Row],[$ nominales con IVA / 25 kilos2]]*25</f>
        <v>12842.500000000002</v>
      </c>
      <c r="F145" s="43">
        <v>513.70000000000005</v>
      </c>
    </row>
    <row r="146" spans="1:6" x14ac:dyDescent="0.35">
      <c r="A146" s="44" t="s">
        <v>519</v>
      </c>
      <c r="B146" s="43" t="s">
        <v>516</v>
      </c>
      <c r="C146" s="43" t="s">
        <v>16</v>
      </c>
      <c r="D146" s="43" t="s">
        <v>8</v>
      </c>
      <c r="E146" s="43">
        <f>+Precio_mes_puntoventa_2014_2020[[#This Row],[$ nominales con IVA / 25 kilos2]]*25</f>
        <v>11962.5</v>
      </c>
      <c r="F146" s="43">
        <v>478.5</v>
      </c>
    </row>
    <row r="147" spans="1:6" x14ac:dyDescent="0.35">
      <c r="A147" s="44" t="s">
        <v>519</v>
      </c>
      <c r="B147" s="43" t="s">
        <v>516</v>
      </c>
      <c r="C147" s="43" t="s">
        <v>16</v>
      </c>
      <c r="D147" s="43" t="s">
        <v>9</v>
      </c>
      <c r="E147" s="43">
        <f>+Precio_mes_puntoventa_2014_2020[[#This Row],[$ nominales con IVA / 25 kilos2]]*25</f>
        <v>11753.125</v>
      </c>
      <c r="F147" s="43">
        <v>470.125</v>
      </c>
    </row>
    <row r="148" spans="1:6" x14ac:dyDescent="0.35">
      <c r="A148" s="44" t="s">
        <v>519</v>
      </c>
      <c r="B148" s="43" t="s">
        <v>516</v>
      </c>
      <c r="C148" s="43" t="s">
        <v>17</v>
      </c>
      <c r="D148" s="43" t="s">
        <v>8</v>
      </c>
      <c r="E148" s="43">
        <f>+Precio_mes_puntoventa_2014_2020[[#This Row],[$ nominales con IVA / 25 kilos2]]*25</f>
        <v>12432.142857142857</v>
      </c>
      <c r="F148" s="43">
        <v>497.28571428571428</v>
      </c>
    </row>
    <row r="149" spans="1:6" x14ac:dyDescent="0.35">
      <c r="A149" s="44" t="s">
        <v>519</v>
      </c>
      <c r="B149" s="43" t="s">
        <v>516</v>
      </c>
      <c r="C149" s="43" t="s">
        <v>17</v>
      </c>
      <c r="D149" s="43" t="s">
        <v>9</v>
      </c>
      <c r="E149" s="43">
        <f>+Precio_mes_puntoventa_2014_2020[[#This Row],[$ nominales con IVA / 25 kilos2]]*25</f>
        <v>14396.875</v>
      </c>
      <c r="F149" s="43">
        <v>575.875</v>
      </c>
    </row>
    <row r="150" spans="1:6" x14ac:dyDescent="0.35">
      <c r="A150" s="44" t="s">
        <v>519</v>
      </c>
      <c r="B150" s="43" t="s">
        <v>516</v>
      </c>
      <c r="C150" s="43" t="s">
        <v>18</v>
      </c>
      <c r="D150" s="43" t="s">
        <v>8</v>
      </c>
      <c r="E150" s="43">
        <f>+Precio_mes_puntoventa_2014_2020[[#This Row],[$ nominales con IVA / 25 kilos2]]*25</f>
        <v>14125</v>
      </c>
      <c r="F150" s="43">
        <v>565</v>
      </c>
    </row>
    <row r="151" spans="1:6" x14ac:dyDescent="0.35">
      <c r="A151" s="44" t="s">
        <v>519</v>
      </c>
      <c r="B151" s="43" t="s">
        <v>516</v>
      </c>
      <c r="C151" s="43" t="s">
        <v>18</v>
      </c>
      <c r="D151" s="43" t="s">
        <v>9</v>
      </c>
      <c r="E151" s="43">
        <f>+Precio_mes_puntoventa_2014_2020[[#This Row],[$ nominales con IVA / 25 kilos2]]*25</f>
        <v>13307.499999999998</v>
      </c>
      <c r="F151" s="43">
        <v>532.29999999999995</v>
      </c>
    </row>
    <row r="152" spans="1:6" x14ac:dyDescent="0.35">
      <c r="A152" s="44" t="s">
        <v>519</v>
      </c>
      <c r="B152" s="43" t="s">
        <v>516</v>
      </c>
      <c r="C152" s="43" t="s">
        <v>19</v>
      </c>
      <c r="D152" s="43" t="s">
        <v>8</v>
      </c>
      <c r="E152" s="43">
        <f>+Precio_mes_puntoventa_2014_2020[[#This Row],[$ nominales con IVA / 25 kilos2]]*25</f>
        <v>13272.5</v>
      </c>
      <c r="F152" s="43">
        <v>530.9</v>
      </c>
    </row>
    <row r="153" spans="1:6" x14ac:dyDescent="0.35">
      <c r="A153" s="44" t="s">
        <v>519</v>
      </c>
      <c r="B153" s="43" t="s">
        <v>516</v>
      </c>
      <c r="C153" s="43" t="s">
        <v>20</v>
      </c>
      <c r="D153" s="43" t="s">
        <v>8</v>
      </c>
      <c r="E153" s="43">
        <f>+Precio_mes_puntoventa_2014_2020[[#This Row],[$ nominales con IVA / 25 kilos2]]*25</f>
        <v>11559.375</v>
      </c>
      <c r="F153" s="43">
        <v>462.375</v>
      </c>
    </row>
    <row r="154" spans="1:6" x14ac:dyDescent="0.35">
      <c r="A154" s="44" t="s">
        <v>519</v>
      </c>
      <c r="B154" s="43" t="s">
        <v>515</v>
      </c>
      <c r="C154" s="43" t="s">
        <v>6</v>
      </c>
      <c r="D154" s="43" t="s">
        <v>8</v>
      </c>
      <c r="E154" s="43">
        <f>+Precio_mes_puntoventa_2014_2020[[#This Row],[$ nominales con IVA / 25 kilos2]]*25</f>
        <v>34504.166666666672</v>
      </c>
      <c r="F154" s="43">
        <v>1380.1666666666667</v>
      </c>
    </row>
    <row r="155" spans="1:6" x14ac:dyDescent="0.35">
      <c r="A155" s="44" t="s">
        <v>519</v>
      </c>
      <c r="B155" s="43" t="s">
        <v>515</v>
      </c>
      <c r="C155" s="43" t="s">
        <v>6</v>
      </c>
      <c r="D155" s="43" t="s">
        <v>9</v>
      </c>
      <c r="E155" s="43">
        <f>+Precio_mes_puntoventa_2014_2020[[#This Row],[$ nominales con IVA / 25 kilos2]]*25</f>
        <v>29434.375</v>
      </c>
      <c r="F155" s="43">
        <v>1177.375</v>
      </c>
    </row>
    <row r="156" spans="1:6" x14ac:dyDescent="0.35">
      <c r="A156" s="44" t="s">
        <v>519</v>
      </c>
      <c r="B156" s="43" t="s">
        <v>515</v>
      </c>
      <c r="C156" s="43" t="s">
        <v>10</v>
      </c>
      <c r="D156" s="43" t="s">
        <v>8</v>
      </c>
      <c r="E156" s="43">
        <f>+Precio_mes_puntoventa_2014_2020[[#This Row],[$ nominales con IVA / 25 kilos2]]*25</f>
        <v>31100</v>
      </c>
      <c r="F156" s="43">
        <v>1244</v>
      </c>
    </row>
    <row r="157" spans="1:6" x14ac:dyDescent="0.35">
      <c r="A157" s="44" t="s">
        <v>519</v>
      </c>
      <c r="B157" s="43" t="s">
        <v>515</v>
      </c>
      <c r="C157" s="43" t="s">
        <v>10</v>
      </c>
      <c r="D157" s="43" t="s">
        <v>9</v>
      </c>
      <c r="E157" s="43">
        <f>+Precio_mes_puntoventa_2014_2020[[#This Row],[$ nominales con IVA / 25 kilos2]]*25</f>
        <v>29067.857142857145</v>
      </c>
      <c r="F157" s="43">
        <v>1162.7142857142858</v>
      </c>
    </row>
    <row r="158" spans="1:6" x14ac:dyDescent="0.35">
      <c r="A158" s="44" t="s">
        <v>519</v>
      </c>
      <c r="B158" s="43" t="s">
        <v>515</v>
      </c>
      <c r="C158" s="43" t="s">
        <v>11</v>
      </c>
      <c r="D158" s="43" t="s">
        <v>8</v>
      </c>
      <c r="E158" s="43">
        <f>+Precio_mes_puntoventa_2014_2020[[#This Row],[$ nominales con IVA / 25 kilos2]]*25</f>
        <v>28970</v>
      </c>
      <c r="F158" s="43">
        <v>1158.8</v>
      </c>
    </row>
    <row r="159" spans="1:6" x14ac:dyDescent="0.35">
      <c r="A159" s="44" t="s">
        <v>519</v>
      </c>
      <c r="B159" s="43" t="s">
        <v>515</v>
      </c>
      <c r="C159" s="43" t="s">
        <v>11</v>
      </c>
      <c r="D159" s="43" t="s">
        <v>9</v>
      </c>
      <c r="E159" s="43">
        <f>+Precio_mes_puntoventa_2014_2020[[#This Row],[$ nominales con IVA / 25 kilos2]]*25</f>
        <v>29962.5</v>
      </c>
      <c r="F159" s="43">
        <v>1198.5</v>
      </c>
    </row>
    <row r="160" spans="1:6" x14ac:dyDescent="0.35">
      <c r="A160" s="44" t="s">
        <v>519</v>
      </c>
      <c r="B160" s="43" t="s">
        <v>515</v>
      </c>
      <c r="C160" s="43" t="s">
        <v>12</v>
      </c>
      <c r="D160" s="43" t="s">
        <v>8</v>
      </c>
      <c r="E160" s="43">
        <f>+Precio_mes_puntoventa_2014_2020[[#This Row],[$ nominales con IVA / 25 kilos2]]*25</f>
        <v>29300</v>
      </c>
      <c r="F160" s="43">
        <v>1172</v>
      </c>
    </row>
    <row r="161" spans="1:6" x14ac:dyDescent="0.35">
      <c r="A161" s="44" t="s">
        <v>519</v>
      </c>
      <c r="B161" s="43" t="s">
        <v>515</v>
      </c>
      <c r="C161" s="43" t="s">
        <v>12</v>
      </c>
      <c r="D161" s="43" t="s">
        <v>9</v>
      </c>
      <c r="E161" s="43">
        <f>+Precio_mes_puntoventa_2014_2020[[#This Row],[$ nominales con IVA / 25 kilos2]]*25</f>
        <v>29750</v>
      </c>
      <c r="F161" s="43">
        <v>1190</v>
      </c>
    </row>
    <row r="162" spans="1:6" x14ac:dyDescent="0.35">
      <c r="A162" s="44" t="s">
        <v>519</v>
      </c>
      <c r="B162" s="43" t="s">
        <v>515</v>
      </c>
      <c r="C162" s="43" t="s">
        <v>13</v>
      </c>
      <c r="D162" s="43" t="s">
        <v>8</v>
      </c>
      <c r="E162" s="43">
        <f>+Precio_mes_puntoventa_2014_2020[[#This Row],[$ nominales con IVA / 25 kilos2]]*25</f>
        <v>28705</v>
      </c>
      <c r="F162" s="43">
        <v>1148.2</v>
      </c>
    </row>
    <row r="163" spans="1:6" x14ac:dyDescent="0.35">
      <c r="A163" s="44" t="s">
        <v>519</v>
      </c>
      <c r="B163" s="43" t="s">
        <v>515</v>
      </c>
      <c r="C163" s="43" t="s">
        <v>13</v>
      </c>
      <c r="D163" s="43" t="s">
        <v>9</v>
      </c>
      <c r="E163" s="43">
        <f>+Precio_mes_puntoventa_2014_2020[[#This Row],[$ nominales con IVA / 25 kilos2]]*25</f>
        <v>29612.5</v>
      </c>
      <c r="F163" s="43">
        <v>1184.5</v>
      </c>
    </row>
    <row r="164" spans="1:6" x14ac:dyDescent="0.35">
      <c r="A164" s="44" t="s">
        <v>519</v>
      </c>
      <c r="B164" s="43" t="s">
        <v>515</v>
      </c>
      <c r="C164" s="43" t="s">
        <v>14</v>
      </c>
      <c r="D164" s="43" t="s">
        <v>8</v>
      </c>
      <c r="E164" s="43">
        <f>+Precio_mes_puntoventa_2014_2020[[#This Row],[$ nominales con IVA / 25 kilos2]]*25</f>
        <v>28943.75</v>
      </c>
      <c r="F164" s="43">
        <v>1157.75</v>
      </c>
    </row>
    <row r="165" spans="1:6" x14ac:dyDescent="0.35">
      <c r="A165" s="44" t="s">
        <v>519</v>
      </c>
      <c r="B165" s="43" t="s">
        <v>515</v>
      </c>
      <c r="C165" s="43" t="s">
        <v>14</v>
      </c>
      <c r="D165" s="43" t="s">
        <v>9</v>
      </c>
      <c r="E165" s="43">
        <f>+Precio_mes_puntoventa_2014_2020[[#This Row],[$ nominales con IVA / 25 kilos2]]*25</f>
        <v>27904.166666666668</v>
      </c>
      <c r="F165" s="43">
        <v>1116.1666666666667</v>
      </c>
    </row>
    <row r="166" spans="1:6" x14ac:dyDescent="0.35">
      <c r="A166" s="44" t="s">
        <v>519</v>
      </c>
      <c r="B166" s="43" t="s">
        <v>515</v>
      </c>
      <c r="C166" s="43" t="s">
        <v>15</v>
      </c>
      <c r="D166" s="43" t="s">
        <v>8</v>
      </c>
      <c r="E166" s="43">
        <f>+Precio_mes_puntoventa_2014_2020[[#This Row],[$ nominales con IVA / 25 kilos2]]*25</f>
        <v>29334.375</v>
      </c>
      <c r="F166" s="43">
        <v>1173.375</v>
      </c>
    </row>
    <row r="167" spans="1:6" x14ac:dyDescent="0.35">
      <c r="A167" s="44" t="s">
        <v>519</v>
      </c>
      <c r="B167" s="43" t="s">
        <v>515</v>
      </c>
      <c r="C167" s="43" t="s">
        <v>15</v>
      </c>
      <c r="D167" s="43" t="s">
        <v>9</v>
      </c>
      <c r="E167" s="43">
        <f>+Precio_mes_puntoventa_2014_2020[[#This Row],[$ nominales con IVA / 25 kilos2]]*25</f>
        <v>28545</v>
      </c>
      <c r="F167" s="43">
        <v>1141.8</v>
      </c>
    </row>
    <row r="168" spans="1:6" x14ac:dyDescent="0.35">
      <c r="A168" s="44" t="s">
        <v>519</v>
      </c>
      <c r="B168" s="43" t="s">
        <v>515</v>
      </c>
      <c r="C168" s="43" t="s">
        <v>16</v>
      </c>
      <c r="D168" s="43" t="s">
        <v>8</v>
      </c>
      <c r="E168" s="43">
        <f>+Precio_mes_puntoventa_2014_2020[[#This Row],[$ nominales con IVA / 25 kilos2]]*25</f>
        <v>29045</v>
      </c>
      <c r="F168" s="43">
        <v>1161.8</v>
      </c>
    </row>
    <row r="169" spans="1:6" x14ac:dyDescent="0.35">
      <c r="A169" s="44" t="s">
        <v>519</v>
      </c>
      <c r="B169" s="43" t="s">
        <v>515</v>
      </c>
      <c r="C169" s="43" t="s">
        <v>16</v>
      </c>
      <c r="D169" s="43" t="s">
        <v>9</v>
      </c>
      <c r="E169" s="43">
        <f>+Precio_mes_puntoventa_2014_2020[[#This Row],[$ nominales con IVA / 25 kilos2]]*25</f>
        <v>29295</v>
      </c>
      <c r="F169" s="43">
        <v>1171.8</v>
      </c>
    </row>
    <row r="170" spans="1:6" x14ac:dyDescent="0.35">
      <c r="A170" s="44" t="s">
        <v>519</v>
      </c>
      <c r="B170" s="43" t="s">
        <v>515</v>
      </c>
      <c r="C170" s="43" t="s">
        <v>17</v>
      </c>
      <c r="D170" s="43" t="s">
        <v>8</v>
      </c>
      <c r="E170" s="43">
        <f>+Precio_mes_puntoventa_2014_2020[[#This Row],[$ nominales con IVA / 25 kilos2]]*25</f>
        <v>28525</v>
      </c>
      <c r="F170" s="43">
        <v>1141</v>
      </c>
    </row>
    <row r="171" spans="1:6" x14ac:dyDescent="0.35">
      <c r="A171" s="44" t="s">
        <v>519</v>
      </c>
      <c r="B171" s="43" t="s">
        <v>515</v>
      </c>
      <c r="C171" s="43" t="s">
        <v>17</v>
      </c>
      <c r="D171" s="43" t="s">
        <v>9</v>
      </c>
      <c r="E171" s="43">
        <f>+Precio_mes_puntoventa_2014_2020[[#This Row],[$ nominales con IVA / 25 kilos2]]*25</f>
        <v>28487.5</v>
      </c>
      <c r="F171" s="43">
        <v>1139.5</v>
      </c>
    </row>
    <row r="172" spans="1:6" x14ac:dyDescent="0.35">
      <c r="A172" s="44" t="s">
        <v>519</v>
      </c>
      <c r="B172" s="43" t="s">
        <v>515</v>
      </c>
      <c r="C172" s="43" t="s">
        <v>18</v>
      </c>
      <c r="D172" s="43" t="s">
        <v>8</v>
      </c>
      <c r="E172" s="43">
        <f>+Precio_mes_puntoventa_2014_2020[[#This Row],[$ nominales con IVA / 25 kilos2]]*25</f>
        <v>29050</v>
      </c>
      <c r="F172" s="43">
        <v>1162</v>
      </c>
    </row>
    <row r="173" spans="1:6" x14ac:dyDescent="0.35">
      <c r="A173" s="44" t="s">
        <v>519</v>
      </c>
      <c r="B173" s="43" t="s">
        <v>515</v>
      </c>
      <c r="C173" s="43" t="s">
        <v>18</v>
      </c>
      <c r="D173" s="43" t="s">
        <v>9</v>
      </c>
      <c r="E173" s="43">
        <f>+Precio_mes_puntoventa_2014_2020[[#This Row],[$ nominales con IVA / 25 kilos2]]*25</f>
        <v>29772.500000000004</v>
      </c>
      <c r="F173" s="43">
        <v>1190.9000000000001</v>
      </c>
    </row>
    <row r="174" spans="1:6" x14ac:dyDescent="0.35">
      <c r="A174" s="44" t="s">
        <v>519</v>
      </c>
      <c r="B174" s="43" t="s">
        <v>515</v>
      </c>
      <c r="C174" s="43" t="s">
        <v>19</v>
      </c>
      <c r="D174" s="43" t="s">
        <v>8</v>
      </c>
      <c r="E174" s="43">
        <f>+Precio_mes_puntoventa_2014_2020[[#This Row],[$ nominales con IVA / 25 kilos2]]*25</f>
        <v>29212.5</v>
      </c>
      <c r="F174" s="43">
        <v>1168.5</v>
      </c>
    </row>
    <row r="175" spans="1:6" x14ac:dyDescent="0.35">
      <c r="A175" s="44" t="s">
        <v>519</v>
      </c>
      <c r="B175" s="43" t="s">
        <v>515</v>
      </c>
      <c r="C175" s="43" t="s">
        <v>20</v>
      </c>
      <c r="D175" s="43" t="s">
        <v>8</v>
      </c>
      <c r="E175" s="43">
        <f>+Precio_mes_puntoventa_2014_2020[[#This Row],[$ nominales con IVA / 25 kilos2]]*25</f>
        <v>29968.75</v>
      </c>
      <c r="F175" s="43">
        <v>1198.75</v>
      </c>
    </row>
    <row r="176" spans="1:6" x14ac:dyDescent="0.35">
      <c r="A176" s="44" t="s">
        <v>519</v>
      </c>
      <c r="B176" s="43" t="s">
        <v>515</v>
      </c>
      <c r="C176" s="43" t="s">
        <v>6</v>
      </c>
      <c r="D176" s="43" t="s">
        <v>8</v>
      </c>
      <c r="E176" s="43">
        <f>+Precio_mes_puntoventa_2014_2020[[#This Row],[$ nominales con IVA / 25 kilos2]]*25</f>
        <v>9993.75</v>
      </c>
      <c r="F176" s="43">
        <v>399.75</v>
      </c>
    </row>
    <row r="177" spans="1:6" x14ac:dyDescent="0.35">
      <c r="A177" s="44" t="s">
        <v>519</v>
      </c>
      <c r="B177" s="43" t="s">
        <v>515</v>
      </c>
      <c r="C177" s="43" t="s">
        <v>6</v>
      </c>
      <c r="D177" s="43" t="s">
        <v>9</v>
      </c>
      <c r="E177" s="43">
        <f>+Precio_mes_puntoventa_2014_2020[[#This Row],[$ nominales con IVA / 25 kilos2]]*25</f>
        <v>12700</v>
      </c>
      <c r="F177" s="43">
        <v>508</v>
      </c>
    </row>
    <row r="178" spans="1:6" x14ac:dyDescent="0.35">
      <c r="A178" s="44" t="s">
        <v>519</v>
      </c>
      <c r="B178" s="43" t="s">
        <v>515</v>
      </c>
      <c r="C178" s="43" t="s">
        <v>10</v>
      </c>
      <c r="D178" s="43" t="s">
        <v>8</v>
      </c>
      <c r="E178" s="43">
        <f>+Precio_mes_puntoventa_2014_2020[[#This Row],[$ nominales con IVA / 25 kilos2]]*25</f>
        <v>11359.375</v>
      </c>
      <c r="F178" s="43">
        <v>454.375</v>
      </c>
    </row>
    <row r="179" spans="1:6" x14ac:dyDescent="0.35">
      <c r="A179" s="44" t="s">
        <v>519</v>
      </c>
      <c r="B179" s="43" t="s">
        <v>515</v>
      </c>
      <c r="C179" s="43" t="s">
        <v>10</v>
      </c>
      <c r="D179" s="43" t="s">
        <v>9</v>
      </c>
      <c r="E179" s="43">
        <f>+Precio_mes_puntoventa_2014_2020[[#This Row],[$ nominales con IVA / 25 kilos2]]*25</f>
        <v>12584.375</v>
      </c>
      <c r="F179" s="43">
        <v>503.375</v>
      </c>
    </row>
    <row r="180" spans="1:6" x14ac:dyDescent="0.35">
      <c r="A180" s="44" t="s">
        <v>519</v>
      </c>
      <c r="B180" s="43" t="s">
        <v>515</v>
      </c>
      <c r="C180" s="43" t="s">
        <v>11</v>
      </c>
      <c r="D180" s="43" t="s">
        <v>8</v>
      </c>
      <c r="E180" s="43">
        <f>+Precio_mes_puntoventa_2014_2020[[#This Row],[$ nominales con IVA / 25 kilos2]]*25</f>
        <v>11912.5</v>
      </c>
      <c r="F180" s="43">
        <v>476.5</v>
      </c>
    </row>
    <row r="181" spans="1:6" x14ac:dyDescent="0.35">
      <c r="A181" s="44" t="s">
        <v>519</v>
      </c>
      <c r="B181" s="43" t="s">
        <v>515</v>
      </c>
      <c r="C181" s="43" t="s">
        <v>11</v>
      </c>
      <c r="D181" s="43" t="s">
        <v>9</v>
      </c>
      <c r="E181" s="43">
        <f>+Precio_mes_puntoventa_2014_2020[[#This Row],[$ nominales con IVA / 25 kilos2]]*25</f>
        <v>12906.25</v>
      </c>
      <c r="F181" s="43">
        <v>516.25</v>
      </c>
    </row>
    <row r="182" spans="1:6" x14ac:dyDescent="0.35">
      <c r="A182" s="44" t="s">
        <v>519</v>
      </c>
      <c r="B182" s="43" t="s">
        <v>515</v>
      </c>
      <c r="C182" s="43" t="s">
        <v>12</v>
      </c>
      <c r="D182" s="43" t="s">
        <v>8</v>
      </c>
      <c r="E182" s="43">
        <f>+Precio_mes_puntoventa_2014_2020[[#This Row],[$ nominales con IVA / 25 kilos2]]*25</f>
        <v>11475</v>
      </c>
      <c r="F182" s="43">
        <v>459</v>
      </c>
    </row>
    <row r="183" spans="1:6" x14ac:dyDescent="0.35">
      <c r="A183" s="44" t="s">
        <v>519</v>
      </c>
      <c r="B183" s="43" t="s">
        <v>515</v>
      </c>
      <c r="C183" s="43" t="s">
        <v>12</v>
      </c>
      <c r="D183" s="43" t="s">
        <v>9</v>
      </c>
      <c r="E183" s="43">
        <f>+Precio_mes_puntoventa_2014_2020[[#This Row],[$ nominales con IVA / 25 kilos2]]*25</f>
        <v>13615.625</v>
      </c>
      <c r="F183" s="43">
        <v>544.625</v>
      </c>
    </row>
    <row r="184" spans="1:6" x14ac:dyDescent="0.35">
      <c r="A184" s="44" t="s">
        <v>519</v>
      </c>
      <c r="B184" s="43" t="s">
        <v>515</v>
      </c>
      <c r="C184" s="43" t="s">
        <v>13</v>
      </c>
      <c r="D184" s="43" t="s">
        <v>8</v>
      </c>
      <c r="E184" s="43">
        <f>+Precio_mes_puntoventa_2014_2020[[#This Row],[$ nominales con IVA / 25 kilos2]]*25</f>
        <v>11805</v>
      </c>
      <c r="F184" s="43">
        <v>472.2</v>
      </c>
    </row>
    <row r="185" spans="1:6" x14ac:dyDescent="0.35">
      <c r="A185" s="44" t="s">
        <v>519</v>
      </c>
      <c r="B185" s="43" t="s">
        <v>515</v>
      </c>
      <c r="C185" s="43" t="s">
        <v>13</v>
      </c>
      <c r="D185" s="43" t="s">
        <v>9</v>
      </c>
      <c r="E185" s="43">
        <f>+Precio_mes_puntoventa_2014_2020[[#This Row],[$ nominales con IVA / 25 kilos2]]*25</f>
        <v>12844.444444444445</v>
      </c>
      <c r="F185" s="43">
        <v>513.77777777777783</v>
      </c>
    </row>
    <row r="186" spans="1:6" x14ac:dyDescent="0.35">
      <c r="A186" s="44" t="s">
        <v>519</v>
      </c>
      <c r="B186" s="43" t="s">
        <v>515</v>
      </c>
      <c r="C186" s="43" t="s">
        <v>14</v>
      </c>
      <c r="D186" s="43" t="s">
        <v>8</v>
      </c>
      <c r="E186" s="43">
        <f>+Precio_mes_puntoventa_2014_2020[[#This Row],[$ nominales con IVA / 25 kilos2]]*25</f>
        <v>11906.25</v>
      </c>
      <c r="F186" s="43">
        <v>476.25</v>
      </c>
    </row>
    <row r="187" spans="1:6" x14ac:dyDescent="0.35">
      <c r="A187" s="44" t="s">
        <v>519</v>
      </c>
      <c r="B187" s="43" t="s">
        <v>515</v>
      </c>
      <c r="C187" s="43" t="s">
        <v>14</v>
      </c>
      <c r="D187" s="43" t="s">
        <v>9</v>
      </c>
      <c r="E187" s="43">
        <f>+Precio_mes_puntoventa_2014_2020[[#This Row],[$ nominales con IVA / 25 kilos2]]*25</f>
        <v>12109.375</v>
      </c>
      <c r="F187" s="43">
        <v>484.375</v>
      </c>
    </row>
    <row r="188" spans="1:6" x14ac:dyDescent="0.35">
      <c r="A188" s="44" t="s">
        <v>519</v>
      </c>
      <c r="B188" s="43" t="s">
        <v>515</v>
      </c>
      <c r="C188" s="43" t="s">
        <v>15</v>
      </c>
      <c r="D188" s="43" t="s">
        <v>8</v>
      </c>
      <c r="E188" s="43">
        <f>+Precio_mes_puntoventa_2014_2020[[#This Row],[$ nominales con IVA / 25 kilos2]]*25</f>
        <v>12006.25</v>
      </c>
      <c r="F188" s="43">
        <v>480.25</v>
      </c>
    </row>
    <row r="189" spans="1:6" x14ac:dyDescent="0.35">
      <c r="A189" s="44" t="s">
        <v>519</v>
      </c>
      <c r="B189" s="43" t="s">
        <v>515</v>
      </c>
      <c r="C189" s="43" t="s">
        <v>15</v>
      </c>
      <c r="D189" s="43" t="s">
        <v>9</v>
      </c>
      <c r="E189" s="43">
        <f>+Precio_mes_puntoventa_2014_2020[[#This Row],[$ nominales con IVA / 25 kilos2]]*25</f>
        <v>12842.500000000002</v>
      </c>
      <c r="F189" s="43">
        <v>513.70000000000005</v>
      </c>
    </row>
    <row r="190" spans="1:6" x14ac:dyDescent="0.35">
      <c r="A190" s="44" t="s">
        <v>519</v>
      </c>
      <c r="B190" s="43" t="s">
        <v>515</v>
      </c>
      <c r="C190" s="43" t="s">
        <v>16</v>
      </c>
      <c r="D190" s="43" t="s">
        <v>8</v>
      </c>
      <c r="E190" s="43">
        <f>+Precio_mes_puntoventa_2014_2020[[#This Row],[$ nominales con IVA / 25 kilos2]]*25</f>
        <v>11962.5</v>
      </c>
      <c r="F190" s="43">
        <v>478.5</v>
      </c>
    </row>
    <row r="191" spans="1:6" x14ac:dyDescent="0.35">
      <c r="A191" s="44" t="s">
        <v>519</v>
      </c>
      <c r="B191" s="43" t="s">
        <v>515</v>
      </c>
      <c r="C191" s="43" t="s">
        <v>16</v>
      </c>
      <c r="D191" s="43" t="s">
        <v>9</v>
      </c>
      <c r="E191" s="43">
        <f>+Precio_mes_puntoventa_2014_2020[[#This Row],[$ nominales con IVA / 25 kilos2]]*25</f>
        <v>11753.125</v>
      </c>
      <c r="F191" s="43">
        <v>470.125</v>
      </c>
    </row>
    <row r="192" spans="1:6" x14ac:dyDescent="0.35">
      <c r="A192" s="44" t="s">
        <v>519</v>
      </c>
      <c r="B192" s="43" t="s">
        <v>515</v>
      </c>
      <c r="C192" s="43" t="s">
        <v>17</v>
      </c>
      <c r="D192" s="43" t="s">
        <v>8</v>
      </c>
      <c r="E192" s="43">
        <f>+Precio_mes_puntoventa_2014_2020[[#This Row],[$ nominales con IVA / 25 kilos2]]*25</f>
        <v>12432.142857142857</v>
      </c>
      <c r="F192" s="43">
        <v>497.28571428571428</v>
      </c>
    </row>
    <row r="193" spans="1:6" x14ac:dyDescent="0.35">
      <c r="A193" s="44" t="s">
        <v>519</v>
      </c>
      <c r="B193" s="43" t="s">
        <v>515</v>
      </c>
      <c r="C193" s="43" t="s">
        <v>17</v>
      </c>
      <c r="D193" s="43" t="s">
        <v>9</v>
      </c>
      <c r="E193" s="43">
        <f>+Precio_mes_puntoventa_2014_2020[[#This Row],[$ nominales con IVA / 25 kilos2]]*25</f>
        <v>14396.875</v>
      </c>
      <c r="F193" s="43">
        <v>575.875</v>
      </c>
    </row>
    <row r="194" spans="1:6" x14ac:dyDescent="0.35">
      <c r="A194" s="44" t="s">
        <v>519</v>
      </c>
      <c r="B194" s="43" t="s">
        <v>515</v>
      </c>
      <c r="C194" s="43" t="s">
        <v>18</v>
      </c>
      <c r="D194" s="43" t="s">
        <v>8</v>
      </c>
      <c r="E194" s="43">
        <f>+Precio_mes_puntoventa_2014_2020[[#This Row],[$ nominales con IVA / 25 kilos2]]*25</f>
        <v>14125</v>
      </c>
      <c r="F194" s="43">
        <v>565</v>
      </c>
    </row>
    <row r="195" spans="1:6" x14ac:dyDescent="0.35">
      <c r="A195" s="44" t="s">
        <v>519</v>
      </c>
      <c r="B195" s="43" t="s">
        <v>515</v>
      </c>
      <c r="C195" s="43" t="s">
        <v>18</v>
      </c>
      <c r="D195" s="43" t="s">
        <v>9</v>
      </c>
      <c r="E195" s="43">
        <f>+Precio_mes_puntoventa_2014_2020[[#This Row],[$ nominales con IVA / 25 kilos2]]*25</f>
        <v>13307.499999999998</v>
      </c>
      <c r="F195" s="43">
        <v>532.29999999999995</v>
      </c>
    </row>
    <row r="196" spans="1:6" x14ac:dyDescent="0.35">
      <c r="A196" s="44" t="s">
        <v>519</v>
      </c>
      <c r="B196" s="43" t="s">
        <v>515</v>
      </c>
      <c r="C196" s="43" t="s">
        <v>19</v>
      </c>
      <c r="D196" s="43" t="s">
        <v>8</v>
      </c>
      <c r="E196" s="43">
        <f>+Precio_mes_puntoventa_2014_2020[[#This Row],[$ nominales con IVA / 25 kilos2]]*25</f>
        <v>13272.5</v>
      </c>
      <c r="F196" s="43">
        <v>530.9</v>
      </c>
    </row>
    <row r="197" spans="1:6" x14ac:dyDescent="0.35">
      <c r="A197" s="44" t="s">
        <v>519</v>
      </c>
      <c r="B197" s="43" t="s">
        <v>515</v>
      </c>
      <c r="C197" s="43" t="s">
        <v>20</v>
      </c>
      <c r="D197" s="43" t="s">
        <v>8</v>
      </c>
      <c r="E197" s="43">
        <f>+Precio_mes_puntoventa_2014_2020[[#This Row],[$ nominales con IVA / 25 kilos2]]*25</f>
        <v>11559.375</v>
      </c>
      <c r="F197" s="43">
        <v>462.375</v>
      </c>
    </row>
    <row r="198" spans="1:6" x14ac:dyDescent="0.35">
      <c r="A198" s="44" t="s">
        <v>519</v>
      </c>
      <c r="B198" s="44" t="s">
        <v>515</v>
      </c>
      <c r="C198" s="44" t="s">
        <v>6</v>
      </c>
      <c r="D198" s="44">
        <v>2018</v>
      </c>
      <c r="E198" s="43">
        <f>+Precio_mes_puntoventa_2014_2020[[#This Row],[$ nominales con IVA / 25 kilos2]]*25</f>
        <v>26856.25</v>
      </c>
      <c r="F198" s="44">
        <v>1074.25</v>
      </c>
    </row>
    <row r="199" spans="1:6" x14ac:dyDescent="0.35">
      <c r="A199" s="44" t="s">
        <v>519</v>
      </c>
      <c r="B199" s="44" t="s">
        <v>515</v>
      </c>
      <c r="C199" s="44" t="s">
        <v>10</v>
      </c>
      <c r="D199" s="44">
        <v>2018</v>
      </c>
      <c r="E199" s="43">
        <f>+Precio_mes_puntoventa_2014_2020[[#This Row],[$ nominales con IVA / 25 kilos2]]*25</f>
        <v>27475</v>
      </c>
      <c r="F199" s="44">
        <v>1099</v>
      </c>
    </row>
    <row r="200" spans="1:6" x14ac:dyDescent="0.35">
      <c r="A200" s="44" t="s">
        <v>519</v>
      </c>
      <c r="B200" s="44" t="s">
        <v>515</v>
      </c>
      <c r="C200" s="44" t="s">
        <v>11</v>
      </c>
      <c r="D200" s="44">
        <v>2018</v>
      </c>
      <c r="E200" s="43">
        <f>+Precio_mes_puntoventa_2014_2020[[#This Row],[$ nominales con IVA / 25 kilos2]]*25</f>
        <v>27772.500000000004</v>
      </c>
      <c r="F200" s="44">
        <v>1110.9000000000001</v>
      </c>
    </row>
    <row r="201" spans="1:6" x14ac:dyDescent="0.35">
      <c r="A201" s="44" t="s">
        <v>519</v>
      </c>
      <c r="B201" s="44" t="s">
        <v>515</v>
      </c>
      <c r="C201" s="44" t="s">
        <v>12</v>
      </c>
      <c r="D201" s="44">
        <v>2018</v>
      </c>
      <c r="E201" s="43">
        <f>+Precio_mes_puntoventa_2014_2020[[#This Row],[$ nominales con IVA / 25 kilos2]]*25</f>
        <v>27621.875</v>
      </c>
      <c r="F201" s="44">
        <v>1104.875</v>
      </c>
    </row>
    <row r="202" spans="1:6" x14ac:dyDescent="0.35">
      <c r="A202" s="44" t="s">
        <v>519</v>
      </c>
      <c r="B202" s="44" t="s">
        <v>515</v>
      </c>
      <c r="C202" s="44" t="s">
        <v>13</v>
      </c>
      <c r="D202" s="44">
        <v>2018</v>
      </c>
      <c r="E202" s="43">
        <f>+Precio_mes_puntoventa_2014_2020[[#This Row],[$ nominales con IVA / 25 kilos2]]*25</f>
        <v>27050</v>
      </c>
      <c r="F202" s="44">
        <v>1082</v>
      </c>
    </row>
    <row r="203" spans="1:6" x14ac:dyDescent="0.35">
      <c r="A203" s="44" t="s">
        <v>519</v>
      </c>
      <c r="B203" s="44" t="s">
        <v>515</v>
      </c>
      <c r="C203" s="44" t="s">
        <v>14</v>
      </c>
      <c r="D203" s="44">
        <v>2018</v>
      </c>
      <c r="E203" s="43">
        <f>+Precio_mes_puntoventa_2014_2020[[#This Row],[$ nominales con IVA / 25 kilos2]]*25</f>
        <v>26272.500000000004</v>
      </c>
      <c r="F203" s="44">
        <v>1050.9000000000001</v>
      </c>
    </row>
    <row r="204" spans="1:6" x14ac:dyDescent="0.35">
      <c r="A204" s="44" t="s">
        <v>519</v>
      </c>
      <c r="B204" s="44" t="s">
        <v>515</v>
      </c>
      <c r="C204" s="44" t="s">
        <v>15</v>
      </c>
      <c r="D204" s="44">
        <v>2018</v>
      </c>
      <c r="E204" s="43">
        <f>+Precio_mes_puntoventa_2014_2020[[#This Row],[$ nominales con IVA / 25 kilos2]]*25</f>
        <v>24200</v>
      </c>
      <c r="F204" s="44">
        <v>968</v>
      </c>
    </row>
    <row r="205" spans="1:6" x14ac:dyDescent="0.35">
      <c r="A205" s="44" t="s">
        <v>519</v>
      </c>
      <c r="B205" s="44" t="s">
        <v>515</v>
      </c>
      <c r="C205" s="44" t="s">
        <v>16</v>
      </c>
      <c r="D205" s="44">
        <v>2018</v>
      </c>
      <c r="E205" s="43">
        <f>+Precio_mes_puntoventa_2014_2020[[#This Row],[$ nominales con IVA / 25 kilos2]]*25</f>
        <v>24455</v>
      </c>
      <c r="F205" s="44">
        <v>978.2</v>
      </c>
    </row>
    <row r="206" spans="1:6" x14ac:dyDescent="0.35">
      <c r="A206" s="44" t="s">
        <v>519</v>
      </c>
      <c r="B206" s="44" t="s">
        <v>515</v>
      </c>
      <c r="C206" s="44" t="s">
        <v>17</v>
      </c>
      <c r="D206" s="44">
        <v>2018</v>
      </c>
      <c r="E206" s="43">
        <f>+Precio_mes_puntoventa_2014_2020[[#This Row],[$ nominales con IVA / 25 kilos2]]*25</f>
        <v>25812.5</v>
      </c>
      <c r="F206" s="44">
        <v>1032.5</v>
      </c>
    </row>
    <row r="207" spans="1:6" x14ac:dyDescent="0.35">
      <c r="A207" s="44" t="s">
        <v>519</v>
      </c>
      <c r="B207" s="44" t="s">
        <v>515</v>
      </c>
      <c r="C207" s="44" t="s">
        <v>18</v>
      </c>
      <c r="D207" s="44">
        <v>2018</v>
      </c>
      <c r="E207" s="43">
        <f>+Precio_mes_puntoventa_2014_2020[[#This Row],[$ nominales con IVA / 25 kilos2]]*25</f>
        <v>34884.375</v>
      </c>
      <c r="F207" s="44">
        <v>1395.375</v>
      </c>
    </row>
    <row r="208" spans="1:6" x14ac:dyDescent="0.35">
      <c r="A208" s="44" t="s">
        <v>519</v>
      </c>
      <c r="B208" s="44" t="s">
        <v>515</v>
      </c>
      <c r="C208" s="44" t="s">
        <v>19</v>
      </c>
      <c r="D208" s="44">
        <v>2018</v>
      </c>
      <c r="E208" s="43">
        <f>+Precio_mes_puntoventa_2014_2020[[#This Row],[$ nominales con IVA / 25 kilos2]]*25</f>
        <v>41092.5</v>
      </c>
      <c r="F208" s="44">
        <v>1643.7</v>
      </c>
    </row>
    <row r="209" spans="1:6" x14ac:dyDescent="0.35">
      <c r="A209" s="44" t="s">
        <v>519</v>
      </c>
      <c r="B209" s="44" t="s">
        <v>515</v>
      </c>
      <c r="C209" s="44" t="s">
        <v>20</v>
      </c>
      <c r="D209" s="44">
        <v>2018</v>
      </c>
      <c r="E209" s="43">
        <f>+Precio_mes_puntoventa_2014_2020[[#This Row],[$ nominales con IVA / 25 kilos2]]*25</f>
        <v>39250</v>
      </c>
      <c r="F209" s="44">
        <v>1570</v>
      </c>
    </row>
    <row r="210" spans="1:6" x14ac:dyDescent="0.35">
      <c r="A210" s="44" t="s">
        <v>519</v>
      </c>
      <c r="B210" s="44" t="s">
        <v>515</v>
      </c>
      <c r="C210" s="44" t="s">
        <v>6</v>
      </c>
      <c r="D210" s="44">
        <v>2016</v>
      </c>
      <c r="E210" s="43">
        <f>+Precio_mes_puntoventa_2014_2020[[#This Row],[$ nominales con IVA / 25 kilos2]]*25</f>
        <v>35225</v>
      </c>
      <c r="F210" s="44">
        <v>1409</v>
      </c>
    </row>
    <row r="211" spans="1:6" x14ac:dyDescent="0.35">
      <c r="A211" s="44" t="s">
        <v>519</v>
      </c>
      <c r="B211" s="44" t="s">
        <v>515</v>
      </c>
      <c r="C211" s="44" t="s">
        <v>10</v>
      </c>
      <c r="D211" s="44">
        <v>2016</v>
      </c>
      <c r="E211" s="43">
        <f>+Precio_mes_puntoventa_2014_2020[[#This Row],[$ nominales con IVA / 25 kilos2]]*25</f>
        <v>34900</v>
      </c>
      <c r="F211" s="44">
        <v>1396</v>
      </c>
    </row>
    <row r="212" spans="1:6" x14ac:dyDescent="0.35">
      <c r="A212" s="44" t="s">
        <v>519</v>
      </c>
      <c r="B212" s="44" t="s">
        <v>515</v>
      </c>
      <c r="C212" s="44" t="s">
        <v>11</v>
      </c>
      <c r="D212" s="44">
        <v>2016</v>
      </c>
      <c r="E212" s="43">
        <f>+Precio_mes_puntoventa_2014_2020[[#This Row],[$ nominales con IVA / 25 kilos2]]*25</f>
        <v>29925</v>
      </c>
      <c r="F212" s="44">
        <v>1197</v>
      </c>
    </row>
    <row r="213" spans="1:6" x14ac:dyDescent="0.35">
      <c r="A213" s="44" t="s">
        <v>519</v>
      </c>
      <c r="B213" s="44" t="s">
        <v>515</v>
      </c>
      <c r="C213" s="44" t="s">
        <v>12</v>
      </c>
      <c r="D213" s="44">
        <v>2016</v>
      </c>
      <c r="E213" s="43">
        <f>+Precio_mes_puntoventa_2014_2020[[#This Row],[$ nominales con IVA / 25 kilos2]]*25</f>
        <v>27925</v>
      </c>
      <c r="F213" s="44">
        <v>1117</v>
      </c>
    </row>
    <row r="214" spans="1:6" x14ac:dyDescent="0.35">
      <c r="A214" s="44" t="s">
        <v>519</v>
      </c>
      <c r="B214" s="44" t="s">
        <v>515</v>
      </c>
      <c r="C214" s="44" t="s">
        <v>13</v>
      </c>
      <c r="D214" s="44">
        <v>2016</v>
      </c>
      <c r="E214" s="43">
        <f>+Precio_mes_puntoventa_2014_2020[[#This Row],[$ nominales con IVA / 25 kilos2]]*25</f>
        <v>27250</v>
      </c>
      <c r="F214" s="44">
        <v>1090</v>
      </c>
    </row>
    <row r="215" spans="1:6" x14ac:dyDescent="0.35">
      <c r="A215" s="44" t="s">
        <v>519</v>
      </c>
      <c r="B215" s="44" t="s">
        <v>515</v>
      </c>
      <c r="C215" s="44" t="s">
        <v>14</v>
      </c>
      <c r="D215" s="44">
        <v>2016</v>
      </c>
      <c r="E215" s="43">
        <f>+Precio_mes_puntoventa_2014_2020[[#This Row],[$ nominales con IVA / 25 kilos2]]*25</f>
        <v>28400</v>
      </c>
      <c r="F215" s="44">
        <v>1136</v>
      </c>
    </row>
    <row r="216" spans="1:6" x14ac:dyDescent="0.35">
      <c r="A216" s="44" t="s">
        <v>519</v>
      </c>
      <c r="B216" s="44" t="s">
        <v>515</v>
      </c>
      <c r="C216" s="44" t="s">
        <v>15</v>
      </c>
      <c r="D216" s="44">
        <v>2016</v>
      </c>
      <c r="E216" s="43">
        <f>+Precio_mes_puntoventa_2014_2020[[#This Row],[$ nominales con IVA / 25 kilos2]]*25</f>
        <v>26675</v>
      </c>
      <c r="F216" s="44">
        <v>1067</v>
      </c>
    </row>
    <row r="217" spans="1:6" x14ac:dyDescent="0.35">
      <c r="A217" s="44" t="s">
        <v>519</v>
      </c>
      <c r="B217" s="44" t="s">
        <v>515</v>
      </c>
      <c r="C217" s="44" t="s">
        <v>16</v>
      </c>
      <c r="D217" s="44">
        <v>2016</v>
      </c>
      <c r="E217" s="43">
        <f>+Precio_mes_puntoventa_2014_2020[[#This Row],[$ nominales con IVA / 25 kilos2]]*25</f>
        <v>26075</v>
      </c>
      <c r="F217" s="44">
        <v>1043</v>
      </c>
    </row>
    <row r="218" spans="1:6" x14ac:dyDescent="0.35">
      <c r="A218" s="44" t="s">
        <v>519</v>
      </c>
      <c r="B218" s="44" t="s">
        <v>515</v>
      </c>
      <c r="C218" s="44" t="s">
        <v>17</v>
      </c>
      <c r="D218" s="44">
        <v>2016</v>
      </c>
      <c r="E218" s="43">
        <f>+Precio_mes_puntoventa_2014_2020[[#This Row],[$ nominales con IVA / 25 kilos2]]*25</f>
        <v>25900</v>
      </c>
      <c r="F218" s="44">
        <v>1036</v>
      </c>
    </row>
    <row r="219" spans="1:6" x14ac:dyDescent="0.35">
      <c r="A219" s="44" t="s">
        <v>519</v>
      </c>
      <c r="B219" s="44" t="s">
        <v>515</v>
      </c>
      <c r="C219" s="44" t="s">
        <v>18</v>
      </c>
      <c r="D219" s="44">
        <v>2016</v>
      </c>
      <c r="E219" s="43">
        <f>+Precio_mes_puntoventa_2014_2020[[#This Row],[$ nominales con IVA / 25 kilos2]]*25</f>
        <v>28425</v>
      </c>
      <c r="F219" s="44">
        <v>1137</v>
      </c>
    </row>
    <row r="220" spans="1:6" x14ac:dyDescent="0.35">
      <c r="A220" s="44" t="s">
        <v>519</v>
      </c>
      <c r="B220" s="44" t="s">
        <v>515</v>
      </c>
      <c r="C220" s="44" t="s">
        <v>19</v>
      </c>
      <c r="D220" s="44">
        <v>2016</v>
      </c>
      <c r="E220" s="43">
        <f>+Precio_mes_puntoventa_2014_2020[[#This Row],[$ nominales con IVA / 25 kilos2]]*25</f>
        <v>28250</v>
      </c>
      <c r="F220" s="44">
        <v>1130</v>
      </c>
    </row>
    <row r="221" spans="1:6" x14ac:dyDescent="0.35">
      <c r="A221" s="44" t="s">
        <v>519</v>
      </c>
      <c r="B221" s="44" t="s">
        <v>515</v>
      </c>
      <c r="C221" s="44" t="s">
        <v>20</v>
      </c>
      <c r="D221" s="44">
        <v>2016</v>
      </c>
      <c r="E221" s="43">
        <f>+Precio_mes_puntoventa_2014_2020[[#This Row],[$ nominales con IVA / 25 kilos2]]*25</f>
        <v>27050</v>
      </c>
      <c r="F221" s="44">
        <v>1082</v>
      </c>
    </row>
    <row r="222" spans="1:6" x14ac:dyDescent="0.35">
      <c r="A222" s="44" t="s">
        <v>519</v>
      </c>
      <c r="B222" s="44" t="s">
        <v>515</v>
      </c>
      <c r="C222" s="44" t="s">
        <v>6</v>
      </c>
      <c r="D222" s="44">
        <v>2015</v>
      </c>
      <c r="E222" s="43">
        <f>+Precio_mes_puntoventa_2014_2020[[#This Row],[$ nominales con IVA / 25 kilos2]]*25</f>
        <v>26425</v>
      </c>
      <c r="F222" s="44">
        <v>1057</v>
      </c>
    </row>
    <row r="223" spans="1:6" x14ac:dyDescent="0.35">
      <c r="A223" s="44" t="s">
        <v>519</v>
      </c>
      <c r="B223" s="44" t="s">
        <v>515</v>
      </c>
      <c r="C223" s="44" t="s">
        <v>10</v>
      </c>
      <c r="D223" s="44">
        <v>2015</v>
      </c>
      <c r="E223" s="43">
        <f>+Precio_mes_puntoventa_2014_2020[[#This Row],[$ nominales con IVA / 25 kilos2]]*25</f>
        <v>24525</v>
      </c>
      <c r="F223" s="44">
        <v>981</v>
      </c>
    </row>
    <row r="224" spans="1:6" x14ac:dyDescent="0.35">
      <c r="A224" s="44" t="s">
        <v>519</v>
      </c>
      <c r="B224" s="44" t="s">
        <v>515</v>
      </c>
      <c r="C224" s="44" t="s">
        <v>11</v>
      </c>
      <c r="D224" s="44">
        <v>2015</v>
      </c>
      <c r="E224" s="43">
        <f>+Precio_mes_puntoventa_2014_2020[[#This Row],[$ nominales con IVA / 25 kilos2]]*25</f>
        <v>25050</v>
      </c>
      <c r="F224" s="44">
        <v>1002</v>
      </c>
    </row>
    <row r="225" spans="1:6" x14ac:dyDescent="0.35">
      <c r="A225" s="44" t="s">
        <v>519</v>
      </c>
      <c r="B225" s="44" t="s">
        <v>515</v>
      </c>
      <c r="C225" s="44" t="s">
        <v>12</v>
      </c>
      <c r="D225" s="44">
        <v>2015</v>
      </c>
      <c r="E225" s="43">
        <f>+Precio_mes_puntoventa_2014_2020[[#This Row],[$ nominales con IVA / 25 kilos2]]*25</f>
        <v>24775</v>
      </c>
      <c r="F225" s="44">
        <v>991</v>
      </c>
    </row>
    <row r="226" spans="1:6" x14ac:dyDescent="0.35">
      <c r="A226" s="44" t="s">
        <v>519</v>
      </c>
      <c r="B226" s="44" t="s">
        <v>515</v>
      </c>
      <c r="C226" s="44" t="s">
        <v>13</v>
      </c>
      <c r="D226" s="44">
        <v>2015</v>
      </c>
      <c r="E226" s="43">
        <f>+Precio_mes_puntoventa_2014_2020[[#This Row],[$ nominales con IVA / 25 kilos2]]*25</f>
        <v>24250</v>
      </c>
      <c r="F226" s="44">
        <v>970</v>
      </c>
    </row>
    <row r="227" spans="1:6" x14ac:dyDescent="0.35">
      <c r="A227" s="44" t="s">
        <v>519</v>
      </c>
      <c r="B227" s="44" t="s">
        <v>515</v>
      </c>
      <c r="C227" s="44" t="s">
        <v>14</v>
      </c>
      <c r="D227" s="44">
        <v>2015</v>
      </c>
      <c r="E227" s="43">
        <f>+Precio_mes_puntoventa_2014_2020[[#This Row],[$ nominales con IVA / 25 kilos2]]*25</f>
        <v>23850</v>
      </c>
      <c r="F227" s="44">
        <v>954</v>
      </c>
    </row>
    <row r="228" spans="1:6" x14ac:dyDescent="0.35">
      <c r="A228" s="44" t="s">
        <v>519</v>
      </c>
      <c r="B228" s="44" t="s">
        <v>515</v>
      </c>
      <c r="C228" s="44" t="s">
        <v>15</v>
      </c>
      <c r="D228" s="44">
        <v>2015</v>
      </c>
      <c r="E228" s="43">
        <f>+Precio_mes_puntoventa_2014_2020[[#This Row],[$ nominales con IVA / 25 kilos2]]*25</f>
        <v>24350</v>
      </c>
      <c r="F228" s="44">
        <v>974</v>
      </c>
    </row>
    <row r="229" spans="1:6" x14ac:dyDescent="0.35">
      <c r="A229" s="44" t="s">
        <v>519</v>
      </c>
      <c r="B229" s="44" t="s">
        <v>515</v>
      </c>
      <c r="C229" s="44" t="s">
        <v>16</v>
      </c>
      <c r="D229" s="44">
        <v>2015</v>
      </c>
      <c r="E229" s="43">
        <f>+Precio_mes_puntoventa_2014_2020[[#This Row],[$ nominales con IVA / 25 kilos2]]*25</f>
        <v>27350</v>
      </c>
      <c r="F229" s="44">
        <v>1094</v>
      </c>
    </row>
    <row r="230" spans="1:6" x14ac:dyDescent="0.35">
      <c r="A230" s="44" t="s">
        <v>519</v>
      </c>
      <c r="B230" s="44" t="s">
        <v>515</v>
      </c>
      <c r="C230" s="44" t="s">
        <v>17</v>
      </c>
      <c r="D230" s="44">
        <v>2015</v>
      </c>
      <c r="E230" s="43">
        <f>+Precio_mes_puntoventa_2014_2020[[#This Row],[$ nominales con IVA / 25 kilos2]]*25</f>
        <v>32475</v>
      </c>
      <c r="F230" s="44">
        <v>1299</v>
      </c>
    </row>
    <row r="231" spans="1:6" x14ac:dyDescent="0.35">
      <c r="A231" s="44" t="s">
        <v>519</v>
      </c>
      <c r="B231" s="44" t="s">
        <v>515</v>
      </c>
      <c r="C231" s="44" t="s">
        <v>18</v>
      </c>
      <c r="D231" s="44">
        <v>2015</v>
      </c>
      <c r="E231" s="43">
        <f>+Precio_mes_puntoventa_2014_2020[[#This Row],[$ nominales con IVA / 25 kilos2]]*25</f>
        <v>34175</v>
      </c>
      <c r="F231" s="44">
        <v>1367</v>
      </c>
    </row>
    <row r="232" spans="1:6" x14ac:dyDescent="0.35">
      <c r="A232" s="44" t="s">
        <v>519</v>
      </c>
      <c r="B232" s="44" t="s">
        <v>515</v>
      </c>
      <c r="C232" s="44" t="s">
        <v>19</v>
      </c>
      <c r="D232" s="44">
        <v>2015</v>
      </c>
      <c r="E232" s="43">
        <f>+Precio_mes_puntoventa_2014_2020[[#This Row],[$ nominales con IVA / 25 kilos2]]*25</f>
        <v>36700</v>
      </c>
      <c r="F232" s="44">
        <v>1468</v>
      </c>
    </row>
    <row r="233" spans="1:6" x14ac:dyDescent="0.35">
      <c r="A233" s="44" t="s">
        <v>519</v>
      </c>
      <c r="B233" s="44" t="s">
        <v>515</v>
      </c>
      <c r="C233" s="44" t="s">
        <v>20</v>
      </c>
      <c r="D233" s="44">
        <v>2015</v>
      </c>
      <c r="E233" s="43">
        <f>+Precio_mes_puntoventa_2014_2020[[#This Row],[$ nominales con IVA / 25 kilos2]]*25</f>
        <v>37250</v>
      </c>
      <c r="F233" s="44">
        <v>1490</v>
      </c>
    </row>
    <row r="234" spans="1:6" x14ac:dyDescent="0.35">
      <c r="A234" s="44" t="s">
        <v>519</v>
      </c>
      <c r="B234" s="44" t="s">
        <v>515</v>
      </c>
      <c r="C234" s="44" t="s">
        <v>6</v>
      </c>
      <c r="D234" s="44">
        <v>2017</v>
      </c>
      <c r="E234" s="43">
        <f>+Precio_mes_puntoventa_2014_2020[[#This Row],[$ nominales con IVA / 25 kilos2]]*25</f>
        <v>27275</v>
      </c>
      <c r="F234" s="54">
        <v>1091</v>
      </c>
    </row>
    <row r="235" spans="1:6" x14ac:dyDescent="0.35">
      <c r="A235" s="44" t="s">
        <v>519</v>
      </c>
      <c r="B235" s="44" t="s">
        <v>515</v>
      </c>
      <c r="C235" s="44" t="s">
        <v>10</v>
      </c>
      <c r="D235" s="44">
        <v>2017</v>
      </c>
      <c r="E235" s="43">
        <f>+Precio_mes_puntoventa_2014_2020[[#This Row],[$ nominales con IVA / 25 kilos2]]*25</f>
        <v>27300</v>
      </c>
      <c r="F235" s="54">
        <v>1092</v>
      </c>
    </row>
    <row r="236" spans="1:6" x14ac:dyDescent="0.35">
      <c r="A236" s="44" t="s">
        <v>519</v>
      </c>
      <c r="B236" s="44" t="s">
        <v>515</v>
      </c>
      <c r="C236" s="44" t="s">
        <v>11</v>
      </c>
      <c r="D236" s="44">
        <v>2017</v>
      </c>
      <c r="E236" s="43">
        <f>+Precio_mes_puntoventa_2014_2020[[#This Row],[$ nominales con IVA / 25 kilos2]]*25</f>
        <v>27725</v>
      </c>
      <c r="F236" s="54">
        <v>1109</v>
      </c>
    </row>
    <row r="237" spans="1:6" x14ac:dyDescent="0.35">
      <c r="A237" s="44" t="s">
        <v>519</v>
      </c>
      <c r="B237" s="44" t="s">
        <v>515</v>
      </c>
      <c r="C237" s="44" t="s">
        <v>12</v>
      </c>
      <c r="D237" s="44">
        <v>2017</v>
      </c>
      <c r="E237" s="43">
        <f>+Precio_mes_puntoventa_2014_2020[[#This Row],[$ nominales con IVA / 25 kilos2]]*25</f>
        <v>26900</v>
      </c>
      <c r="F237" s="54">
        <v>1076</v>
      </c>
    </row>
    <row r="238" spans="1:6" x14ac:dyDescent="0.35">
      <c r="A238" s="44" t="s">
        <v>519</v>
      </c>
      <c r="B238" s="44" t="s">
        <v>515</v>
      </c>
      <c r="C238" s="44" t="s">
        <v>13</v>
      </c>
      <c r="D238" s="44">
        <v>2017</v>
      </c>
      <c r="E238" s="43">
        <f>+Precio_mes_puntoventa_2014_2020[[#This Row],[$ nominales con IVA / 25 kilos2]]*25</f>
        <v>26650</v>
      </c>
      <c r="F238" s="54">
        <v>1066</v>
      </c>
    </row>
    <row r="239" spans="1:6" x14ac:dyDescent="0.35">
      <c r="A239" s="44" t="s">
        <v>519</v>
      </c>
      <c r="B239" s="44" t="s">
        <v>515</v>
      </c>
      <c r="C239" s="44" t="s">
        <v>14</v>
      </c>
      <c r="D239" s="44">
        <v>2017</v>
      </c>
      <c r="E239" s="43">
        <f>+Precio_mes_puntoventa_2014_2020[[#This Row],[$ nominales con IVA / 25 kilos2]]*25</f>
        <v>24225</v>
      </c>
      <c r="F239" s="43">
        <v>969</v>
      </c>
    </row>
    <row r="240" spans="1:6" x14ac:dyDescent="0.35">
      <c r="A240" s="44" t="s">
        <v>519</v>
      </c>
      <c r="B240" s="44" t="s">
        <v>515</v>
      </c>
      <c r="C240" s="44" t="s">
        <v>15</v>
      </c>
      <c r="D240" s="44">
        <v>2017</v>
      </c>
      <c r="E240" s="43">
        <f>+Precio_mes_puntoventa_2014_2020[[#This Row],[$ nominales con IVA / 25 kilos2]]*25</f>
        <v>22625</v>
      </c>
      <c r="F240" s="43">
        <v>905</v>
      </c>
    </row>
    <row r="241" spans="1:6" x14ac:dyDescent="0.35">
      <c r="A241" s="44" t="s">
        <v>519</v>
      </c>
      <c r="B241" s="44" t="s">
        <v>515</v>
      </c>
      <c r="C241" s="44" t="s">
        <v>16</v>
      </c>
      <c r="D241" s="44">
        <v>2017</v>
      </c>
      <c r="E241" s="43">
        <f>+Precio_mes_puntoventa_2014_2020[[#This Row],[$ nominales con IVA / 25 kilos2]]*25</f>
        <v>23000</v>
      </c>
      <c r="F241" s="43">
        <v>920</v>
      </c>
    </row>
    <row r="242" spans="1:6" x14ac:dyDescent="0.35">
      <c r="A242" s="44" t="s">
        <v>519</v>
      </c>
      <c r="B242" s="44" t="s">
        <v>515</v>
      </c>
      <c r="C242" s="44" t="s">
        <v>17</v>
      </c>
      <c r="D242" s="44">
        <v>2017</v>
      </c>
      <c r="E242" s="43">
        <f>+Precio_mes_puntoventa_2014_2020[[#This Row],[$ nominales con IVA / 25 kilos2]]*25</f>
        <v>23825</v>
      </c>
      <c r="F242" s="43">
        <v>953</v>
      </c>
    </row>
    <row r="243" spans="1:6" x14ac:dyDescent="0.35">
      <c r="A243" s="44" t="s">
        <v>519</v>
      </c>
      <c r="B243" s="44" t="s">
        <v>515</v>
      </c>
      <c r="C243" s="44" t="s">
        <v>18</v>
      </c>
      <c r="D243" s="44">
        <v>2017</v>
      </c>
      <c r="E243" s="43">
        <f>+Precio_mes_puntoventa_2014_2020[[#This Row],[$ nominales con IVA / 25 kilos2]]*25</f>
        <v>22800</v>
      </c>
      <c r="F243" s="43">
        <v>912</v>
      </c>
    </row>
    <row r="244" spans="1:6" x14ac:dyDescent="0.35">
      <c r="A244" s="44" t="s">
        <v>519</v>
      </c>
      <c r="B244" s="44" t="s">
        <v>515</v>
      </c>
      <c r="C244" s="44" t="s">
        <v>19</v>
      </c>
      <c r="D244" s="44">
        <v>2017</v>
      </c>
      <c r="E244" s="43">
        <f>+Precio_mes_puntoventa_2014_2020[[#This Row],[$ nominales con IVA / 25 kilos2]]*25</f>
        <v>23650</v>
      </c>
      <c r="F244" s="43">
        <v>946</v>
      </c>
    </row>
    <row r="245" spans="1:6" x14ac:dyDescent="0.35">
      <c r="A245" s="44" t="s">
        <v>519</v>
      </c>
      <c r="B245" s="44" t="s">
        <v>515</v>
      </c>
      <c r="C245" s="44" t="s">
        <v>20</v>
      </c>
      <c r="D245" s="44">
        <v>2017</v>
      </c>
      <c r="E245" s="43">
        <f>+Precio_mes_puntoventa_2014_2020[[#This Row],[$ nominales con IVA / 25 kilos2]]*25</f>
        <v>25575</v>
      </c>
      <c r="F245" s="54">
        <v>1023</v>
      </c>
    </row>
    <row r="246" spans="1:6" x14ac:dyDescent="0.35">
      <c r="A246" s="44" t="s">
        <v>519</v>
      </c>
      <c r="B246" s="44" t="s">
        <v>515</v>
      </c>
      <c r="C246" s="44" t="s">
        <v>6</v>
      </c>
      <c r="D246" s="44">
        <v>2014</v>
      </c>
      <c r="E246" s="43">
        <f>+Precio_mes_puntoventa_2014_2020[[#This Row],[$ nominales con IVA / 25 kilos2]]*25</f>
        <v>23525</v>
      </c>
      <c r="F246" s="44">
        <v>941</v>
      </c>
    </row>
    <row r="247" spans="1:6" x14ac:dyDescent="0.35">
      <c r="A247" s="44" t="s">
        <v>519</v>
      </c>
      <c r="B247" s="44" t="s">
        <v>515</v>
      </c>
      <c r="C247" s="44" t="s">
        <v>10</v>
      </c>
      <c r="D247" s="44">
        <v>2014</v>
      </c>
      <c r="E247" s="43">
        <f>+Precio_mes_puntoventa_2014_2020[[#This Row],[$ nominales con IVA / 25 kilos2]]*25</f>
        <v>22150</v>
      </c>
      <c r="F247" s="44">
        <v>886</v>
      </c>
    </row>
    <row r="248" spans="1:6" x14ac:dyDescent="0.35">
      <c r="A248" s="44" t="s">
        <v>519</v>
      </c>
      <c r="B248" s="44" t="s">
        <v>515</v>
      </c>
      <c r="C248" s="44" t="s">
        <v>11</v>
      </c>
      <c r="D248" s="44">
        <v>2014</v>
      </c>
      <c r="E248" s="43">
        <f>+Precio_mes_puntoventa_2014_2020[[#This Row],[$ nominales con IVA / 25 kilos2]]*25</f>
        <v>22550</v>
      </c>
      <c r="F248" s="44">
        <v>902</v>
      </c>
    </row>
    <row r="249" spans="1:6" x14ac:dyDescent="0.35">
      <c r="A249" s="44" t="s">
        <v>519</v>
      </c>
      <c r="B249" s="44" t="s">
        <v>515</v>
      </c>
      <c r="C249" s="44" t="s">
        <v>12</v>
      </c>
      <c r="D249" s="44">
        <v>2014</v>
      </c>
      <c r="E249" s="43">
        <f>+Precio_mes_puntoventa_2014_2020[[#This Row],[$ nominales con IVA / 25 kilos2]]*25</f>
        <v>20400</v>
      </c>
      <c r="F249" s="44">
        <v>816</v>
      </c>
    </row>
    <row r="250" spans="1:6" x14ac:dyDescent="0.35">
      <c r="A250" s="44" t="s">
        <v>519</v>
      </c>
      <c r="B250" s="44" t="s">
        <v>515</v>
      </c>
      <c r="C250" s="44" t="s">
        <v>13</v>
      </c>
      <c r="D250" s="44">
        <v>2014</v>
      </c>
      <c r="E250" s="43">
        <f>+Precio_mes_puntoventa_2014_2020[[#This Row],[$ nominales con IVA / 25 kilos2]]*25</f>
        <v>21275</v>
      </c>
      <c r="F250" s="44">
        <v>851</v>
      </c>
    </row>
    <row r="251" spans="1:6" x14ac:dyDescent="0.35">
      <c r="A251" s="44" t="s">
        <v>519</v>
      </c>
      <c r="B251" s="44" t="s">
        <v>515</v>
      </c>
      <c r="C251" s="44" t="s">
        <v>14</v>
      </c>
      <c r="D251" s="44">
        <v>2014</v>
      </c>
      <c r="E251" s="43">
        <f>+Precio_mes_puntoventa_2014_2020[[#This Row],[$ nominales con IVA / 25 kilos2]]*25</f>
        <v>22600</v>
      </c>
      <c r="F251" s="44">
        <v>904</v>
      </c>
    </row>
    <row r="252" spans="1:6" x14ac:dyDescent="0.35">
      <c r="A252" s="44" t="s">
        <v>519</v>
      </c>
      <c r="B252" s="44" t="s">
        <v>515</v>
      </c>
      <c r="C252" s="44" t="s">
        <v>15</v>
      </c>
      <c r="D252" s="44">
        <v>2014</v>
      </c>
      <c r="E252" s="43">
        <f>+Precio_mes_puntoventa_2014_2020[[#This Row],[$ nominales con IVA / 25 kilos2]]*25</f>
        <v>23600</v>
      </c>
      <c r="F252" s="44">
        <v>944</v>
      </c>
    </row>
    <row r="253" spans="1:6" x14ac:dyDescent="0.35">
      <c r="A253" s="44" t="s">
        <v>519</v>
      </c>
      <c r="B253" s="44" t="s">
        <v>515</v>
      </c>
      <c r="C253" s="44" t="s">
        <v>16</v>
      </c>
      <c r="D253" s="44">
        <v>2014</v>
      </c>
      <c r="E253" s="43">
        <f>+Precio_mes_puntoventa_2014_2020[[#This Row],[$ nominales con IVA / 25 kilos2]]*25</f>
        <v>21200</v>
      </c>
      <c r="F253" s="44">
        <v>848</v>
      </c>
    </row>
    <row r="254" spans="1:6" x14ac:dyDescent="0.35">
      <c r="A254" s="44" t="s">
        <v>519</v>
      </c>
      <c r="B254" s="44" t="s">
        <v>515</v>
      </c>
      <c r="C254" s="44" t="s">
        <v>17</v>
      </c>
      <c r="D254" s="44">
        <v>2014</v>
      </c>
      <c r="E254" s="43">
        <f>+Precio_mes_puntoventa_2014_2020[[#This Row],[$ nominales con IVA / 25 kilos2]]*25</f>
        <v>24475</v>
      </c>
      <c r="F254" s="44">
        <v>979</v>
      </c>
    </row>
    <row r="255" spans="1:6" x14ac:dyDescent="0.35">
      <c r="A255" s="44" t="s">
        <v>519</v>
      </c>
      <c r="B255" s="44" t="s">
        <v>515</v>
      </c>
      <c r="C255" s="44" t="s">
        <v>18</v>
      </c>
      <c r="D255" s="44">
        <v>2014</v>
      </c>
      <c r="E255" s="43">
        <f>+Precio_mes_puntoventa_2014_2020[[#This Row],[$ nominales con IVA / 25 kilos2]]*25</f>
        <v>23475</v>
      </c>
      <c r="F255" s="44">
        <v>939</v>
      </c>
    </row>
    <row r="256" spans="1:6" x14ac:dyDescent="0.35">
      <c r="A256" s="44" t="s">
        <v>519</v>
      </c>
      <c r="B256" s="44" t="s">
        <v>515</v>
      </c>
      <c r="C256" s="44" t="s">
        <v>19</v>
      </c>
      <c r="D256" s="44">
        <v>2014</v>
      </c>
      <c r="E256" s="43">
        <f>+Precio_mes_puntoventa_2014_2020[[#This Row],[$ nominales con IVA / 25 kilos2]]*25</f>
        <v>27025</v>
      </c>
      <c r="F256" s="44">
        <v>1081</v>
      </c>
    </row>
    <row r="257" spans="1:6" x14ac:dyDescent="0.35">
      <c r="A257" s="44" t="s">
        <v>519</v>
      </c>
      <c r="B257" s="44" t="s">
        <v>515</v>
      </c>
      <c r="C257" s="44" t="s">
        <v>20</v>
      </c>
      <c r="D257" s="44">
        <v>2014</v>
      </c>
      <c r="E257" s="43">
        <f>+Precio_mes_puntoventa_2014_2020[[#This Row],[$ nominales con IVA / 25 kilos2]]*25</f>
        <v>26775</v>
      </c>
      <c r="F257" s="44">
        <v>1071</v>
      </c>
    </row>
    <row r="258" spans="1:6" x14ac:dyDescent="0.35">
      <c r="A258" s="44" t="s">
        <v>519</v>
      </c>
      <c r="B258" s="44" t="s">
        <v>516</v>
      </c>
      <c r="C258" s="44" t="s">
        <v>6</v>
      </c>
      <c r="D258" s="44">
        <v>2014</v>
      </c>
      <c r="E258" s="43">
        <f>+Precio_mes_puntoventa_2014_2020[[#This Row],[$ nominales con IVA / 25 kilos2]]*25</f>
        <v>9675</v>
      </c>
      <c r="F258" s="44">
        <v>387</v>
      </c>
    </row>
    <row r="259" spans="1:6" x14ac:dyDescent="0.35">
      <c r="A259" s="44" t="s">
        <v>519</v>
      </c>
      <c r="B259" s="44" t="s">
        <v>516</v>
      </c>
      <c r="C259" s="44" t="s">
        <v>10</v>
      </c>
      <c r="D259" s="44">
        <v>2014</v>
      </c>
      <c r="E259" s="43">
        <f>+Precio_mes_puntoventa_2014_2020[[#This Row],[$ nominales con IVA / 25 kilos2]]*25</f>
        <v>11550</v>
      </c>
      <c r="F259" s="44">
        <v>462</v>
      </c>
    </row>
    <row r="260" spans="1:6" x14ac:dyDescent="0.35">
      <c r="A260" s="44" t="s">
        <v>519</v>
      </c>
      <c r="B260" s="44" t="s">
        <v>516</v>
      </c>
      <c r="C260" s="44" t="s">
        <v>11</v>
      </c>
      <c r="D260" s="44">
        <v>2014</v>
      </c>
      <c r="E260" s="43">
        <f>+Precio_mes_puntoventa_2014_2020[[#This Row],[$ nominales con IVA / 25 kilos2]]*25</f>
        <v>11125</v>
      </c>
      <c r="F260" s="44">
        <v>445</v>
      </c>
    </row>
    <row r="261" spans="1:6" x14ac:dyDescent="0.35">
      <c r="A261" s="44" t="s">
        <v>519</v>
      </c>
      <c r="B261" s="44" t="s">
        <v>516</v>
      </c>
      <c r="C261" s="44" t="s">
        <v>12</v>
      </c>
      <c r="D261" s="44">
        <v>2014</v>
      </c>
      <c r="E261" s="43">
        <f>+Precio_mes_puntoventa_2014_2020[[#This Row],[$ nominales con IVA / 25 kilos2]]*25</f>
        <v>11050</v>
      </c>
      <c r="F261" s="44">
        <v>442</v>
      </c>
    </row>
    <row r="262" spans="1:6" x14ac:dyDescent="0.35">
      <c r="A262" s="44" t="s">
        <v>519</v>
      </c>
      <c r="B262" s="44" t="s">
        <v>516</v>
      </c>
      <c r="C262" s="44" t="s">
        <v>13</v>
      </c>
      <c r="D262" s="44">
        <v>2014</v>
      </c>
      <c r="E262" s="43">
        <f>+Precio_mes_puntoventa_2014_2020[[#This Row],[$ nominales con IVA / 25 kilos2]]*25</f>
        <v>11550</v>
      </c>
      <c r="F262" s="44">
        <v>462</v>
      </c>
    </row>
    <row r="263" spans="1:6" x14ac:dyDescent="0.35">
      <c r="A263" s="44" t="s">
        <v>519</v>
      </c>
      <c r="B263" s="44" t="s">
        <v>516</v>
      </c>
      <c r="C263" s="44" t="s">
        <v>14</v>
      </c>
      <c r="D263" s="44">
        <v>2014</v>
      </c>
      <c r="E263" s="43">
        <f>+Precio_mes_puntoventa_2014_2020[[#This Row],[$ nominales con IVA / 25 kilos2]]*25</f>
        <v>11700</v>
      </c>
      <c r="F263" s="44">
        <v>468</v>
      </c>
    </row>
    <row r="264" spans="1:6" x14ac:dyDescent="0.35">
      <c r="A264" s="44" t="s">
        <v>519</v>
      </c>
      <c r="B264" s="44" t="s">
        <v>516</v>
      </c>
      <c r="C264" s="44" t="s">
        <v>15</v>
      </c>
      <c r="D264" s="44">
        <v>2014</v>
      </c>
      <c r="E264" s="43">
        <f>+Precio_mes_puntoventa_2014_2020[[#This Row],[$ nominales con IVA / 25 kilos2]]*25</f>
        <v>11225</v>
      </c>
      <c r="F264" s="44">
        <v>449</v>
      </c>
    </row>
    <row r="265" spans="1:6" x14ac:dyDescent="0.35">
      <c r="A265" s="44" t="s">
        <v>519</v>
      </c>
      <c r="B265" s="44" t="s">
        <v>516</v>
      </c>
      <c r="C265" s="44" t="s">
        <v>16</v>
      </c>
      <c r="D265" s="44">
        <v>2014</v>
      </c>
      <c r="E265" s="43">
        <f>+Precio_mes_puntoventa_2014_2020[[#This Row],[$ nominales con IVA / 25 kilos2]]*25</f>
        <v>10875</v>
      </c>
      <c r="F265" s="44">
        <v>435</v>
      </c>
    </row>
    <row r="266" spans="1:6" x14ac:dyDescent="0.35">
      <c r="A266" s="44" t="s">
        <v>519</v>
      </c>
      <c r="B266" s="44" t="s">
        <v>516</v>
      </c>
      <c r="C266" s="44" t="s">
        <v>17</v>
      </c>
      <c r="D266" s="44">
        <v>2014</v>
      </c>
      <c r="E266" s="43">
        <f>+Precio_mes_puntoventa_2014_2020[[#This Row],[$ nominales con IVA / 25 kilos2]]*25</f>
        <v>11675</v>
      </c>
      <c r="F266" s="44">
        <v>467</v>
      </c>
    </row>
    <row r="267" spans="1:6" x14ac:dyDescent="0.35">
      <c r="A267" s="44" t="s">
        <v>519</v>
      </c>
      <c r="B267" s="44" t="s">
        <v>516</v>
      </c>
      <c r="C267" s="44" t="s">
        <v>18</v>
      </c>
      <c r="D267" s="44">
        <v>2014</v>
      </c>
      <c r="E267" s="43">
        <f>+Precio_mes_puntoventa_2014_2020[[#This Row],[$ nominales con IVA / 25 kilos2]]*25</f>
        <v>11400</v>
      </c>
      <c r="F267" s="44">
        <v>456</v>
      </c>
    </row>
    <row r="268" spans="1:6" x14ac:dyDescent="0.35">
      <c r="A268" s="44" t="s">
        <v>519</v>
      </c>
      <c r="B268" s="44" t="s">
        <v>516</v>
      </c>
      <c r="C268" s="44" t="s">
        <v>19</v>
      </c>
      <c r="D268" s="44">
        <v>2014</v>
      </c>
      <c r="E268" s="43">
        <f>+Precio_mes_puntoventa_2014_2020[[#This Row],[$ nominales con IVA / 25 kilos2]]*25</f>
        <v>10450</v>
      </c>
      <c r="F268" s="44">
        <v>418</v>
      </c>
    </row>
    <row r="269" spans="1:6" x14ac:dyDescent="0.35">
      <c r="A269" s="44" t="s">
        <v>519</v>
      </c>
      <c r="B269" s="44" t="s">
        <v>516</v>
      </c>
      <c r="C269" s="44" t="s">
        <v>20</v>
      </c>
      <c r="D269" s="44">
        <v>2014</v>
      </c>
      <c r="E269" s="43">
        <f>+Precio_mes_puntoventa_2014_2020[[#This Row],[$ nominales con IVA / 25 kilos2]]*25</f>
        <v>10525</v>
      </c>
      <c r="F269" s="44">
        <v>421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7B3C-4A54-455B-ACF7-29A1479F2001}">
  <dimension ref="A1:F463"/>
  <sheetViews>
    <sheetView workbookViewId="0">
      <selection activeCell="E91" sqref="E91"/>
    </sheetView>
  </sheetViews>
  <sheetFormatPr baseColWidth="10" defaultRowHeight="14.5" x14ac:dyDescent="0.35"/>
  <cols>
    <col min="1" max="1" width="8.90625" customWidth="1"/>
    <col min="2" max="2" width="16.90625" customWidth="1"/>
    <col min="3" max="3" width="14" customWidth="1"/>
    <col min="5" max="5" width="10.90625" style="43"/>
  </cols>
  <sheetData>
    <row r="1" spans="1:6" x14ac:dyDescent="0.35">
      <c r="A1" t="s">
        <v>35</v>
      </c>
      <c r="B1" t="s">
        <v>21</v>
      </c>
      <c r="C1" t="s">
        <v>22</v>
      </c>
      <c r="D1" t="s">
        <v>23</v>
      </c>
      <c r="E1" s="43" t="s">
        <v>522</v>
      </c>
      <c r="F1" t="s">
        <v>521</v>
      </c>
    </row>
    <row r="2" spans="1:6" hidden="1" x14ac:dyDescent="0.35">
      <c r="A2">
        <f>+VLOOKUP(Precio_semana_puntoventa_region[[#This Row],[Region]],Códigos!$A$2:$B$24,2,0)</f>
        <v>4</v>
      </c>
      <c r="B2" t="s">
        <v>24</v>
      </c>
      <c r="C2" s="46">
        <v>44029</v>
      </c>
      <c r="D2" t="s">
        <v>26</v>
      </c>
      <c r="E2" s="50">
        <f>+Precio_semana_puntoventa_region[[#This Row],[$ / kilo nominales con IVA2]]*25</f>
        <v>29750</v>
      </c>
      <c r="F2" s="50">
        <v>1190</v>
      </c>
    </row>
    <row r="3" spans="1:6" hidden="1" x14ac:dyDescent="0.35">
      <c r="A3">
        <f>+VLOOKUP(Precio_semana_puntoventa_region[[#This Row],[Region]],Códigos!$A$2:$B$24,2,0)</f>
        <v>4</v>
      </c>
      <c r="B3" t="s">
        <v>24</v>
      </c>
      <c r="C3" s="46">
        <v>44036</v>
      </c>
      <c r="D3" t="s">
        <v>26</v>
      </c>
      <c r="E3" s="50">
        <f>+Precio_semana_puntoventa_region[[#This Row],[$ / kilo nominales con IVA2]]*25</f>
        <v>29375</v>
      </c>
      <c r="F3" s="50">
        <v>1175</v>
      </c>
    </row>
    <row r="4" spans="1:6" hidden="1" x14ac:dyDescent="0.35">
      <c r="A4">
        <f>+VLOOKUP(Precio_semana_puntoventa_region[[#This Row],[Region]],Códigos!$A$2:$B$24,2,0)</f>
        <v>4</v>
      </c>
      <c r="B4" t="s">
        <v>24</v>
      </c>
      <c r="C4" s="46">
        <v>44043</v>
      </c>
      <c r="D4" t="s">
        <v>26</v>
      </c>
      <c r="E4" s="50">
        <f>+Precio_semana_puntoventa_region[[#This Row],[$ / kilo nominales con IVA2]]*25</f>
        <v>31000</v>
      </c>
      <c r="F4" s="50">
        <v>1240</v>
      </c>
    </row>
    <row r="5" spans="1:6" hidden="1" x14ac:dyDescent="0.35">
      <c r="A5">
        <f>+VLOOKUP(Precio_semana_puntoventa_region[[#This Row],[Region]],Códigos!$A$2:$B$24,2,0)</f>
        <v>4</v>
      </c>
      <c r="B5" t="s">
        <v>24</v>
      </c>
      <c r="C5" s="46">
        <v>44050</v>
      </c>
      <c r="D5" t="s">
        <v>26</v>
      </c>
      <c r="E5" s="50">
        <f>+Precio_semana_puntoventa_region[[#This Row],[$ / kilo nominales con IVA2]]*25</f>
        <v>30375</v>
      </c>
      <c r="F5" s="50">
        <v>1215</v>
      </c>
    </row>
    <row r="6" spans="1:6" hidden="1" x14ac:dyDescent="0.35">
      <c r="A6">
        <f>+VLOOKUP(Precio_semana_puntoventa_region[[#This Row],[Region]],Códigos!$A$2:$B$24,2,0)</f>
        <v>4</v>
      </c>
      <c r="B6" t="s">
        <v>24</v>
      </c>
      <c r="C6" s="46">
        <v>44057</v>
      </c>
      <c r="D6" t="s">
        <v>26</v>
      </c>
      <c r="E6" s="50">
        <f>+Precio_semana_puntoventa_region[[#This Row],[$ / kilo nominales con IVA2]]*25</f>
        <v>31725</v>
      </c>
      <c r="F6" s="50">
        <v>1269</v>
      </c>
    </row>
    <row r="7" spans="1:6" hidden="1" x14ac:dyDescent="0.35">
      <c r="A7">
        <f>+VLOOKUP(Precio_semana_puntoventa_region[[#This Row],[Region]],Códigos!$A$2:$B$24,2,0)</f>
        <v>4</v>
      </c>
      <c r="B7" t="s">
        <v>24</v>
      </c>
      <c r="C7" s="46">
        <v>44064</v>
      </c>
      <c r="D7" t="s">
        <v>26</v>
      </c>
      <c r="E7" s="50">
        <f>+Precio_semana_puntoventa_region[[#This Row],[$ / kilo nominales con IVA2]]*25</f>
        <v>29925</v>
      </c>
      <c r="F7" s="50">
        <v>1197</v>
      </c>
    </row>
    <row r="8" spans="1:6" hidden="1" x14ac:dyDescent="0.35">
      <c r="A8">
        <f>+VLOOKUP(Precio_semana_puntoventa_region[[#This Row],[Region]],Códigos!$A$2:$B$24,2,0)</f>
        <v>4</v>
      </c>
      <c r="B8" t="s">
        <v>24</v>
      </c>
      <c r="C8" s="46">
        <v>44071</v>
      </c>
      <c r="D8" t="s">
        <v>26</v>
      </c>
      <c r="E8" s="50">
        <f>+Precio_semana_puntoventa_region[[#This Row],[$ / kilo nominales con IVA2]]*25</f>
        <v>29900</v>
      </c>
      <c r="F8" s="50">
        <v>1196</v>
      </c>
    </row>
    <row r="9" spans="1:6" hidden="1" x14ac:dyDescent="0.35">
      <c r="A9">
        <f>+VLOOKUP(Precio_semana_puntoventa_region[[#This Row],[Region]],Códigos!$A$2:$B$24,2,0)</f>
        <v>4</v>
      </c>
      <c r="B9" t="s">
        <v>24</v>
      </c>
      <c r="C9" s="46">
        <v>44078</v>
      </c>
      <c r="D9" t="s">
        <v>26</v>
      </c>
      <c r="E9" s="50">
        <f>+Precio_semana_puntoventa_region[[#This Row],[$ / kilo nominales con IVA2]]*25</f>
        <v>29900</v>
      </c>
      <c r="F9" s="50">
        <v>1196</v>
      </c>
    </row>
    <row r="10" spans="1:6" hidden="1" x14ac:dyDescent="0.35">
      <c r="A10">
        <f>+VLOOKUP(Precio_semana_puntoventa_region[[#This Row],[Region]],Códigos!$A$2:$B$24,2,0)</f>
        <v>4</v>
      </c>
      <c r="B10" t="s">
        <v>24</v>
      </c>
      <c r="C10" s="46">
        <v>44085</v>
      </c>
      <c r="D10" t="s">
        <v>26</v>
      </c>
      <c r="E10" s="50">
        <f>+Precio_semana_puntoventa_region[[#This Row],[$ / kilo nominales con IVA2]]*25</f>
        <v>30375</v>
      </c>
      <c r="F10" s="50">
        <v>1215</v>
      </c>
    </row>
    <row r="11" spans="1:6" hidden="1" x14ac:dyDescent="0.35">
      <c r="A11" s="43">
        <f>+VLOOKUP(Precio_semana_puntoventa_region[[#This Row],[Region]],Códigos!$A$2:$B$24,2,0)</f>
        <v>4</v>
      </c>
      <c r="B11" t="s">
        <v>24</v>
      </c>
      <c r="C11" s="46">
        <v>44092</v>
      </c>
      <c r="D11" t="s">
        <v>26</v>
      </c>
      <c r="E11" s="50">
        <f>+Precio_semana_puntoventa_region[[#This Row],[$ / kilo nominales con IVA2]]*25</f>
        <v>30375</v>
      </c>
      <c r="F11" s="50">
        <v>1215</v>
      </c>
    </row>
    <row r="12" spans="1:6" hidden="1" x14ac:dyDescent="0.35">
      <c r="A12" s="43">
        <f>+VLOOKUP(Precio_semana_puntoventa_region[[#This Row],[Region]],Códigos!$A$2:$B$24,2,0)</f>
        <v>4</v>
      </c>
      <c r="B12" t="s">
        <v>24</v>
      </c>
      <c r="C12" s="46">
        <v>44099</v>
      </c>
      <c r="D12" t="s">
        <v>26</v>
      </c>
      <c r="E12" s="50">
        <f>+Precio_semana_puntoventa_region[[#This Row],[$ / kilo nominales con IVA2]]*25</f>
        <v>30375</v>
      </c>
      <c r="F12" s="50">
        <v>1215</v>
      </c>
    </row>
    <row r="13" spans="1:6" hidden="1" x14ac:dyDescent="0.35">
      <c r="A13" s="43">
        <f>+VLOOKUP(Precio_semana_puntoventa_region[[#This Row],[Region]],Códigos!$A$2:$B$24,2,0)</f>
        <v>4</v>
      </c>
      <c r="B13" t="s">
        <v>24</v>
      </c>
      <c r="C13" s="46">
        <v>44106</v>
      </c>
      <c r="D13" t="s">
        <v>26</v>
      </c>
      <c r="E13" s="50">
        <f>+Precio_semana_puntoventa_region[[#This Row],[$ / kilo nominales con IVA2]]*25</f>
        <v>30500</v>
      </c>
      <c r="F13" s="50">
        <v>1220</v>
      </c>
    </row>
    <row r="14" spans="1:6" hidden="1" x14ac:dyDescent="0.35">
      <c r="A14" s="43">
        <f>+VLOOKUP(Precio_semana_puntoventa_region[[#This Row],[Region]],Códigos!$A$2:$B$24,2,0)</f>
        <v>4</v>
      </c>
      <c r="B14" t="s">
        <v>24</v>
      </c>
      <c r="C14" s="46">
        <v>44113</v>
      </c>
      <c r="D14" t="s">
        <v>26</v>
      </c>
      <c r="E14" s="50">
        <f>+Precio_semana_puntoventa_region[[#This Row],[$ / kilo nominales con IVA2]]*25</f>
        <v>30150</v>
      </c>
      <c r="F14" s="50">
        <v>1206</v>
      </c>
    </row>
    <row r="15" spans="1:6" hidden="1" x14ac:dyDescent="0.35">
      <c r="A15" s="43">
        <f>+VLOOKUP(Precio_semana_puntoventa_region[[#This Row],[Region]],Códigos!$A$2:$B$24,2,0)</f>
        <v>4</v>
      </c>
      <c r="B15" t="s">
        <v>24</v>
      </c>
      <c r="C15" s="46">
        <v>44120</v>
      </c>
      <c r="D15" t="s">
        <v>26</v>
      </c>
      <c r="E15" s="50">
        <f>+Precio_semana_puntoventa_region[[#This Row],[$ / kilo nominales con IVA2]]*25</f>
        <v>30400</v>
      </c>
      <c r="F15" s="50">
        <v>1216</v>
      </c>
    </row>
    <row r="16" spans="1:6" hidden="1" x14ac:dyDescent="0.35">
      <c r="A16" s="43">
        <f>+VLOOKUP(Precio_semana_puntoventa_region[[#This Row],[Region]],Códigos!$A$2:$B$24,2,0)</f>
        <v>4</v>
      </c>
      <c r="B16" t="s">
        <v>24</v>
      </c>
      <c r="C16" s="46">
        <v>44127</v>
      </c>
      <c r="D16" t="s">
        <v>26</v>
      </c>
      <c r="E16" s="50">
        <f>+Precio_semana_puntoventa_region[[#This Row],[$ / kilo nominales con IVA2]]*25</f>
        <v>31050</v>
      </c>
      <c r="F16" s="50">
        <v>1242</v>
      </c>
    </row>
    <row r="17" spans="1:6" hidden="1" x14ac:dyDescent="0.35">
      <c r="A17" s="43">
        <f>+VLOOKUP(Precio_semana_puntoventa_region[[#This Row],[Region]],Códigos!$A$2:$B$24,2,0)</f>
        <v>4</v>
      </c>
      <c r="B17" t="s">
        <v>24</v>
      </c>
      <c r="C17" s="46">
        <v>44134</v>
      </c>
      <c r="D17" t="s">
        <v>26</v>
      </c>
      <c r="E17" s="50">
        <f>+Precio_semana_puntoventa_region[[#This Row],[$ / kilo nominales con IVA2]]*25</f>
        <v>31125</v>
      </c>
      <c r="F17" s="50">
        <v>1245</v>
      </c>
    </row>
    <row r="18" spans="1:6" hidden="1" x14ac:dyDescent="0.35">
      <c r="A18" s="43">
        <f>+VLOOKUP(Precio_semana_puntoventa_region[[#This Row],[Region]],Códigos!$A$2:$B$24,2,0)</f>
        <v>4</v>
      </c>
      <c r="B18" t="s">
        <v>24</v>
      </c>
      <c r="C18" s="46">
        <v>44141</v>
      </c>
      <c r="D18" t="s">
        <v>26</v>
      </c>
      <c r="E18" s="50">
        <f>+Precio_semana_puntoventa_region[[#This Row],[$ / kilo nominales con IVA2]]*25</f>
        <v>30962.5</v>
      </c>
      <c r="F18" s="50">
        <v>1238.5</v>
      </c>
    </row>
    <row r="19" spans="1:6" hidden="1" x14ac:dyDescent="0.35">
      <c r="A19" s="43">
        <f>+VLOOKUP(Precio_semana_puntoventa_region[[#This Row],[Region]],Códigos!$A$2:$B$24,2,0)</f>
        <v>4</v>
      </c>
      <c r="B19" t="s">
        <v>24</v>
      </c>
      <c r="C19" s="46">
        <v>44148</v>
      </c>
      <c r="D19" t="s">
        <v>26</v>
      </c>
      <c r="E19" s="50">
        <f>+Precio_semana_puntoventa_region[[#This Row],[$ / kilo nominales con IVA2]]*25</f>
        <v>31162.5</v>
      </c>
      <c r="F19" s="50">
        <v>1246.5</v>
      </c>
    </row>
    <row r="20" spans="1:6" hidden="1" x14ac:dyDescent="0.35">
      <c r="A20" s="43">
        <f>+VLOOKUP(Precio_semana_puntoventa_region[[#This Row],[Region]],Códigos!$A$2:$B$24,2,0)</f>
        <v>4</v>
      </c>
      <c r="B20" t="s">
        <v>24</v>
      </c>
      <c r="C20" s="46">
        <v>44155</v>
      </c>
      <c r="D20" t="s">
        <v>26</v>
      </c>
      <c r="E20" s="50">
        <f>+Precio_semana_puntoventa_region[[#This Row],[$ / kilo nominales con IVA2]]*25</f>
        <v>31262.5</v>
      </c>
      <c r="F20" s="50">
        <v>1250.5</v>
      </c>
    </row>
    <row r="21" spans="1:6" hidden="1" x14ac:dyDescent="0.35">
      <c r="A21" s="43">
        <f>+VLOOKUP(Precio_semana_puntoventa_region[[#This Row],[Region]],Códigos!$A$2:$B$24,2,0)</f>
        <v>4</v>
      </c>
      <c r="B21" t="s">
        <v>34</v>
      </c>
      <c r="C21" s="46">
        <v>44036</v>
      </c>
      <c r="D21" t="s">
        <v>26</v>
      </c>
      <c r="E21" s="50">
        <f>+Precio_semana_puntoventa_region[[#This Row],[$ / kilo nominales con IVA2]]*25</f>
        <v>11925</v>
      </c>
      <c r="F21" s="50">
        <v>477</v>
      </c>
    </row>
    <row r="22" spans="1:6" hidden="1" x14ac:dyDescent="0.35">
      <c r="A22" s="43">
        <f>+VLOOKUP(Precio_semana_puntoventa_region[[#This Row],[Region]],Códigos!$A$2:$B$24,2,0)</f>
        <v>4</v>
      </c>
      <c r="B22" t="s">
        <v>34</v>
      </c>
      <c r="C22" s="46">
        <v>44043</v>
      </c>
      <c r="D22" t="s">
        <v>26</v>
      </c>
      <c r="E22" s="50">
        <f>+Precio_semana_puntoventa_region[[#This Row],[$ / kilo nominales con IVA2]]*25</f>
        <v>11675</v>
      </c>
      <c r="F22" s="50">
        <v>467</v>
      </c>
    </row>
    <row r="23" spans="1:6" hidden="1" x14ac:dyDescent="0.35">
      <c r="A23" s="43">
        <f>+VLOOKUP(Precio_semana_puntoventa_region[[#This Row],[Region]],Códigos!$A$2:$B$24,2,0)</f>
        <v>4</v>
      </c>
      <c r="B23" t="s">
        <v>34</v>
      </c>
      <c r="C23" s="46">
        <v>44050</v>
      </c>
      <c r="D23" t="s">
        <v>26</v>
      </c>
      <c r="E23" s="50">
        <f>+Precio_semana_puntoventa_region[[#This Row],[$ / kilo nominales con IVA2]]*25</f>
        <v>11675</v>
      </c>
      <c r="F23" s="50">
        <v>467</v>
      </c>
    </row>
    <row r="24" spans="1:6" hidden="1" x14ac:dyDescent="0.35">
      <c r="A24" s="43">
        <f>+VLOOKUP(Precio_semana_puntoventa_region[[#This Row],[Region]],Códigos!$A$2:$B$24,2,0)</f>
        <v>4</v>
      </c>
      <c r="B24" t="s">
        <v>34</v>
      </c>
      <c r="C24" s="46">
        <v>44057</v>
      </c>
      <c r="D24" t="s">
        <v>26</v>
      </c>
      <c r="E24" s="50">
        <f>+Precio_semana_puntoventa_region[[#This Row],[$ / kilo nominales con IVA2]]*25</f>
        <v>11675</v>
      </c>
      <c r="F24" s="50">
        <v>467</v>
      </c>
    </row>
    <row r="25" spans="1:6" hidden="1" x14ac:dyDescent="0.35">
      <c r="A25" s="43">
        <f>+VLOOKUP(Precio_semana_puntoventa_region[[#This Row],[Region]],Códigos!$A$2:$B$24,2,0)</f>
        <v>4</v>
      </c>
      <c r="B25" t="s">
        <v>34</v>
      </c>
      <c r="C25" s="46">
        <v>44064</v>
      </c>
      <c r="D25" t="s">
        <v>26</v>
      </c>
      <c r="E25" s="50">
        <f>+Precio_semana_puntoventa_region[[#This Row],[$ / kilo nominales con IVA2]]*25</f>
        <v>11350</v>
      </c>
      <c r="F25" s="50">
        <v>454</v>
      </c>
    </row>
    <row r="26" spans="1:6" hidden="1" x14ac:dyDescent="0.35">
      <c r="A26" s="43">
        <f>+VLOOKUP(Precio_semana_puntoventa_region[[#This Row],[Region]],Códigos!$A$2:$B$24,2,0)</f>
        <v>4</v>
      </c>
      <c r="B26" t="s">
        <v>34</v>
      </c>
      <c r="C26" s="46">
        <v>44071</v>
      </c>
      <c r="D26" t="s">
        <v>26</v>
      </c>
      <c r="E26" s="50">
        <f>+Precio_semana_puntoventa_region[[#This Row],[$ / kilo nominales con IVA2]]*25</f>
        <v>11250</v>
      </c>
      <c r="F26" s="50">
        <v>450</v>
      </c>
    </row>
    <row r="27" spans="1:6" hidden="1" x14ac:dyDescent="0.35">
      <c r="A27" s="43">
        <f>+VLOOKUP(Precio_semana_puntoventa_region[[#This Row],[Region]],Códigos!$A$2:$B$24,2,0)</f>
        <v>4</v>
      </c>
      <c r="B27" t="s">
        <v>34</v>
      </c>
      <c r="C27" s="46">
        <v>44078</v>
      </c>
      <c r="D27" t="s">
        <v>26</v>
      </c>
      <c r="E27" s="50">
        <f>+Precio_semana_puntoventa_region[[#This Row],[$ / kilo nominales con IVA2]]*25</f>
        <v>13900</v>
      </c>
      <c r="F27" s="50">
        <v>556</v>
      </c>
    </row>
    <row r="28" spans="1:6" hidden="1" x14ac:dyDescent="0.35">
      <c r="A28" s="43">
        <f>+VLOOKUP(Precio_semana_puntoventa_region[[#This Row],[Region]],Códigos!$A$2:$B$24,2,0)</f>
        <v>4</v>
      </c>
      <c r="B28" t="s">
        <v>34</v>
      </c>
      <c r="C28" s="46">
        <v>44085</v>
      </c>
      <c r="D28" t="s">
        <v>26</v>
      </c>
      <c r="E28" s="50">
        <f>+Precio_semana_puntoventa_region[[#This Row],[$ / kilo nominales con IVA2]]*25</f>
        <v>13550</v>
      </c>
      <c r="F28" s="50">
        <v>542</v>
      </c>
    </row>
    <row r="29" spans="1:6" hidden="1" x14ac:dyDescent="0.35">
      <c r="A29" s="43">
        <f>+VLOOKUP(Precio_semana_puntoventa_region[[#This Row],[Region]],Códigos!$A$2:$B$24,2,0)</f>
        <v>4</v>
      </c>
      <c r="B29" t="s">
        <v>34</v>
      </c>
      <c r="C29" s="46">
        <v>44092</v>
      </c>
      <c r="D29" t="s">
        <v>26</v>
      </c>
      <c r="E29" s="50">
        <f>+Precio_semana_puntoventa_region[[#This Row],[$ / kilo nominales con IVA2]]*25</f>
        <v>13550</v>
      </c>
      <c r="F29" s="50">
        <v>542</v>
      </c>
    </row>
    <row r="30" spans="1:6" hidden="1" x14ac:dyDescent="0.35">
      <c r="A30" s="43">
        <f>+VLOOKUP(Precio_semana_puntoventa_region[[#This Row],[Region]],Códigos!$A$2:$B$24,2,0)</f>
        <v>4</v>
      </c>
      <c r="B30" t="s">
        <v>34</v>
      </c>
      <c r="C30" s="46">
        <v>44099</v>
      </c>
      <c r="D30" t="s">
        <v>26</v>
      </c>
      <c r="E30" s="50">
        <f>+Precio_semana_puntoventa_region[[#This Row],[$ / kilo nominales con IVA2]]*25</f>
        <v>13125</v>
      </c>
      <c r="F30" s="50">
        <v>525</v>
      </c>
    </row>
    <row r="31" spans="1:6" hidden="1" x14ac:dyDescent="0.35">
      <c r="A31" s="43">
        <f>+VLOOKUP(Precio_semana_puntoventa_region[[#This Row],[Region]],Códigos!$A$2:$B$24,2,0)</f>
        <v>4</v>
      </c>
      <c r="B31" t="s">
        <v>34</v>
      </c>
      <c r="C31" s="46">
        <v>44106</v>
      </c>
      <c r="D31" t="s">
        <v>26</v>
      </c>
      <c r="E31" s="50">
        <f>+Precio_semana_puntoventa_region[[#This Row],[$ / kilo nominales con IVA2]]*25</f>
        <v>11875</v>
      </c>
      <c r="F31" s="50">
        <v>475</v>
      </c>
    </row>
    <row r="32" spans="1:6" hidden="1" x14ac:dyDescent="0.35">
      <c r="A32" s="43">
        <f>+VLOOKUP(Precio_semana_puntoventa_region[[#This Row],[Region]],Códigos!$A$2:$B$24,2,0)</f>
        <v>4</v>
      </c>
      <c r="B32" t="s">
        <v>34</v>
      </c>
      <c r="C32" s="46">
        <v>44113</v>
      </c>
      <c r="D32" t="s">
        <v>26</v>
      </c>
      <c r="E32" s="50">
        <f>+Precio_semana_puntoventa_region[[#This Row],[$ / kilo nominales con IVA2]]*25</f>
        <v>12075</v>
      </c>
      <c r="F32" s="50">
        <v>483</v>
      </c>
    </row>
    <row r="33" spans="1:6" hidden="1" x14ac:dyDescent="0.35">
      <c r="A33" s="43">
        <f>+VLOOKUP(Precio_semana_puntoventa_region[[#This Row],[Region]],Códigos!$A$2:$B$24,2,0)</f>
        <v>4</v>
      </c>
      <c r="B33" t="s">
        <v>34</v>
      </c>
      <c r="C33" s="46">
        <v>44120</v>
      </c>
      <c r="D33" t="s">
        <v>26</v>
      </c>
      <c r="E33" s="50">
        <f>+Precio_semana_puntoventa_region[[#This Row],[$ / kilo nominales con IVA2]]*25</f>
        <v>13375</v>
      </c>
      <c r="F33" s="50">
        <v>535</v>
      </c>
    </row>
    <row r="34" spans="1:6" hidden="1" x14ac:dyDescent="0.35">
      <c r="A34" s="43">
        <f>+VLOOKUP(Precio_semana_puntoventa_region[[#This Row],[Region]],Códigos!$A$2:$B$24,2,0)</f>
        <v>4</v>
      </c>
      <c r="B34" t="s">
        <v>34</v>
      </c>
      <c r="C34" s="46">
        <v>44127</v>
      </c>
      <c r="D34" t="s">
        <v>26</v>
      </c>
      <c r="E34" s="50">
        <f>+Precio_semana_puntoventa_region[[#This Row],[$ / kilo nominales con IVA2]]*25</f>
        <v>13375</v>
      </c>
      <c r="F34" s="50">
        <v>535</v>
      </c>
    </row>
    <row r="35" spans="1:6" hidden="1" x14ac:dyDescent="0.35">
      <c r="A35" s="43">
        <f>+VLOOKUP(Precio_semana_puntoventa_region[[#This Row],[Region]],Códigos!$A$2:$B$24,2,0)</f>
        <v>4</v>
      </c>
      <c r="B35" t="s">
        <v>34</v>
      </c>
      <c r="C35" s="46">
        <v>44134</v>
      </c>
      <c r="D35" t="s">
        <v>26</v>
      </c>
      <c r="E35" s="50">
        <f>+Precio_semana_puntoventa_region[[#This Row],[$ / kilo nominales con IVA2]]*25</f>
        <v>12825</v>
      </c>
      <c r="F35" s="50">
        <v>513</v>
      </c>
    </row>
    <row r="36" spans="1:6" hidden="1" x14ac:dyDescent="0.35">
      <c r="A36" s="43">
        <f>+VLOOKUP(Precio_semana_puntoventa_region[[#This Row],[Region]],Códigos!$A$2:$B$24,2,0)</f>
        <v>4</v>
      </c>
      <c r="B36" t="s">
        <v>34</v>
      </c>
      <c r="C36" s="46">
        <v>44141</v>
      </c>
      <c r="D36" t="s">
        <v>26</v>
      </c>
      <c r="E36" s="50">
        <f>+Precio_semana_puntoventa_region[[#This Row],[$ / kilo nominales con IVA2]]*25</f>
        <v>12525</v>
      </c>
      <c r="F36" s="50">
        <v>501</v>
      </c>
    </row>
    <row r="37" spans="1:6" hidden="1" x14ac:dyDescent="0.35">
      <c r="A37" s="43">
        <f>+VLOOKUP(Precio_semana_puntoventa_region[[#This Row],[Region]],Códigos!$A$2:$B$24,2,0)</f>
        <v>4</v>
      </c>
      <c r="B37" t="s">
        <v>34</v>
      </c>
      <c r="C37" s="46">
        <v>44148</v>
      </c>
      <c r="D37" t="s">
        <v>26</v>
      </c>
      <c r="E37" s="50">
        <f>+Precio_semana_puntoventa_region[[#This Row],[$ / kilo nominales con IVA2]]*25</f>
        <v>13212.5</v>
      </c>
      <c r="F37" s="50">
        <v>528.5</v>
      </c>
    </row>
    <row r="38" spans="1:6" hidden="1" x14ac:dyDescent="0.35">
      <c r="A38" s="43">
        <f>+VLOOKUP(Precio_semana_puntoventa_region[[#This Row],[Region]],Códigos!$A$2:$B$24,2,0)</f>
        <v>4</v>
      </c>
      <c r="B38" t="s">
        <v>34</v>
      </c>
      <c r="C38" s="46">
        <v>44155</v>
      </c>
      <c r="D38" t="s">
        <v>26</v>
      </c>
      <c r="E38" s="50">
        <f>+Precio_semana_puntoventa_region[[#This Row],[$ / kilo nominales con IVA2]]*25</f>
        <v>12900</v>
      </c>
      <c r="F38" s="50">
        <v>516</v>
      </c>
    </row>
    <row r="39" spans="1:6" hidden="1" x14ac:dyDescent="0.35">
      <c r="A39" s="43">
        <f>+VLOOKUP(Precio_semana_puntoventa_region[[#This Row],[Region]],Códigos!$A$2:$B$24,2,0)</f>
        <v>4</v>
      </c>
      <c r="B39" s="44" t="s">
        <v>512</v>
      </c>
      <c r="C39" s="51">
        <v>44169</v>
      </c>
      <c r="D39" s="43" t="s">
        <v>26</v>
      </c>
      <c r="E39" s="50">
        <v>11964.285714285714</v>
      </c>
      <c r="F39" s="50">
        <f>+Precio_semana_puntoventa_region[[#This Row],[$ / 25 kilos nominales con IVA]]/25</f>
        <v>478.57142857142856</v>
      </c>
    </row>
    <row r="40" spans="1:6" hidden="1" x14ac:dyDescent="0.35">
      <c r="A40" s="43">
        <f>+VLOOKUP(Precio_semana_puntoventa_region[[#This Row],[Region]],Códigos!$A$2:$B$24,2,0)</f>
        <v>4</v>
      </c>
      <c r="B40" s="44" t="s">
        <v>512</v>
      </c>
      <c r="C40" s="51">
        <v>44120</v>
      </c>
      <c r="D40" s="43" t="s">
        <v>26</v>
      </c>
      <c r="E40" s="50">
        <v>9500</v>
      </c>
      <c r="F40" s="50">
        <f>+Precio_semana_puntoventa_region[[#This Row],[$ / 25 kilos nominales con IVA]]/25</f>
        <v>380</v>
      </c>
    </row>
    <row r="41" spans="1:6" hidden="1" x14ac:dyDescent="0.35">
      <c r="A41" s="43">
        <f>+VLOOKUP(Precio_semana_puntoventa_region[[#This Row],[Region]],Códigos!$A$2:$B$24,2,0)</f>
        <v>4</v>
      </c>
      <c r="B41" s="44" t="s">
        <v>512</v>
      </c>
      <c r="C41" s="51">
        <v>44127</v>
      </c>
      <c r="D41" s="43" t="s">
        <v>26</v>
      </c>
      <c r="E41" s="50">
        <v>9750</v>
      </c>
      <c r="F41" s="50">
        <f>+Precio_semana_puntoventa_region[[#This Row],[$ / 25 kilos nominales con IVA]]/25</f>
        <v>390</v>
      </c>
    </row>
    <row r="42" spans="1:6" x14ac:dyDescent="0.35">
      <c r="A42" s="43">
        <f>+VLOOKUP(Precio_semana_puntoventa_region[[#This Row],[Region]],Códigos!$A$2:$B$24,2,0)</f>
        <v>4</v>
      </c>
      <c r="B42" s="44" t="s">
        <v>512</v>
      </c>
      <c r="C42" s="51">
        <v>44141</v>
      </c>
      <c r="D42" s="43" t="s">
        <v>26</v>
      </c>
      <c r="E42" s="50">
        <v>8500</v>
      </c>
      <c r="F42" s="50">
        <f>+Precio_semana_puntoventa_region[[#This Row],[$ / 25 kilos nominales con IVA]]/25</f>
        <v>340</v>
      </c>
    </row>
    <row r="43" spans="1:6" hidden="1" x14ac:dyDescent="0.35">
      <c r="A43" s="43">
        <f>+VLOOKUP(Precio_semana_puntoventa_region[[#This Row],[Region]],Códigos!$A$2:$B$24,2,0)</f>
        <v>4</v>
      </c>
      <c r="B43" s="44" t="s">
        <v>512</v>
      </c>
      <c r="C43" s="51">
        <v>44099</v>
      </c>
      <c r="D43" s="43" t="s">
        <v>26</v>
      </c>
      <c r="E43" s="50">
        <v>9650</v>
      </c>
      <c r="F43" s="50">
        <f>+Precio_semana_puntoventa_region[[#This Row],[$ / 25 kilos nominales con IVA]]/25</f>
        <v>386</v>
      </c>
    </row>
    <row r="44" spans="1:6" x14ac:dyDescent="0.35">
      <c r="A44" s="43">
        <f>+VLOOKUP(Precio_semana_puntoventa_region[[#This Row],[Region]],Códigos!$A$2:$B$24,2,0)</f>
        <v>4</v>
      </c>
      <c r="B44" s="44" t="s">
        <v>512</v>
      </c>
      <c r="C44" s="51">
        <v>44162</v>
      </c>
      <c r="D44" s="43" t="s">
        <v>26</v>
      </c>
      <c r="E44" s="50">
        <v>10750</v>
      </c>
      <c r="F44" s="50">
        <f>+Precio_semana_puntoventa_region[[#This Row],[$ / 25 kilos nominales con IVA]]/25</f>
        <v>430</v>
      </c>
    </row>
    <row r="45" spans="1:6" hidden="1" x14ac:dyDescent="0.35">
      <c r="A45" s="43">
        <f>+VLOOKUP(Precio_semana_puntoventa_region[[#This Row],[Region]],Códigos!$A$2:$B$24,2,0)</f>
        <v>4</v>
      </c>
      <c r="B45" s="44" t="s">
        <v>512</v>
      </c>
      <c r="C45" s="51">
        <v>44134</v>
      </c>
      <c r="D45" s="43" t="s">
        <v>26</v>
      </c>
      <c r="E45" s="50">
        <v>8750</v>
      </c>
      <c r="F45" s="50">
        <f>+Precio_semana_puntoventa_region[[#This Row],[$ / 25 kilos nominales con IVA]]/25</f>
        <v>350</v>
      </c>
    </row>
    <row r="46" spans="1:6" x14ac:dyDescent="0.35">
      <c r="A46" s="43">
        <f>+VLOOKUP(Precio_semana_puntoventa_region[[#This Row],[Region]],Códigos!$A$2:$B$24,2,0)</f>
        <v>4</v>
      </c>
      <c r="B46" s="44" t="s">
        <v>512</v>
      </c>
      <c r="C46" s="51">
        <v>44148</v>
      </c>
      <c r="D46" s="43" t="s">
        <v>26</v>
      </c>
      <c r="E46" s="50">
        <v>9900</v>
      </c>
      <c r="F46" s="50">
        <f>+Precio_semana_puntoventa_region[[#This Row],[$ / 25 kilos nominales con IVA]]/25</f>
        <v>396</v>
      </c>
    </row>
    <row r="47" spans="1:6" hidden="1" x14ac:dyDescent="0.35">
      <c r="A47" s="43">
        <f>+VLOOKUP(Precio_semana_puntoventa_region[[#This Row],[Region]],Códigos!$A$2:$B$24,2,0)</f>
        <v>5</v>
      </c>
      <c r="B47" t="s">
        <v>24</v>
      </c>
      <c r="C47" s="46">
        <v>44029</v>
      </c>
      <c r="D47" t="s">
        <v>27</v>
      </c>
      <c r="E47" s="50">
        <f>+Precio_semana_puntoventa_region[[#This Row],[$ / kilo nominales con IVA2]]*25</f>
        <v>27887.5</v>
      </c>
      <c r="F47" s="50">
        <v>1115.5</v>
      </c>
    </row>
    <row r="48" spans="1:6" hidden="1" x14ac:dyDescent="0.35">
      <c r="A48" s="43">
        <f>+VLOOKUP(Precio_semana_puntoventa_region[[#This Row],[Region]],Códigos!$A$2:$B$24,2,0)</f>
        <v>5</v>
      </c>
      <c r="B48" t="s">
        <v>24</v>
      </c>
      <c r="C48" s="46">
        <v>44036</v>
      </c>
      <c r="D48" t="s">
        <v>27</v>
      </c>
      <c r="E48" s="50">
        <f>+Precio_semana_puntoventa_region[[#This Row],[$ / kilo nominales con IVA2]]*25</f>
        <v>30000</v>
      </c>
      <c r="F48" s="50">
        <v>1200</v>
      </c>
    </row>
    <row r="49" spans="1:6" hidden="1" x14ac:dyDescent="0.35">
      <c r="A49" s="43">
        <f>+VLOOKUP(Precio_semana_puntoventa_region[[#This Row],[Region]],Códigos!$A$2:$B$24,2,0)</f>
        <v>5</v>
      </c>
      <c r="B49" t="s">
        <v>24</v>
      </c>
      <c r="C49" s="46">
        <v>44043</v>
      </c>
      <c r="D49" t="s">
        <v>27</v>
      </c>
      <c r="E49" s="50">
        <f>+Precio_semana_puntoventa_region[[#This Row],[$ / kilo nominales con IVA2]]*25</f>
        <v>29412.5</v>
      </c>
      <c r="F49" s="50">
        <v>1176.5</v>
      </c>
    </row>
    <row r="50" spans="1:6" hidden="1" x14ac:dyDescent="0.35">
      <c r="A50" s="43">
        <f>+VLOOKUP(Precio_semana_puntoventa_region[[#This Row],[Region]],Códigos!$A$2:$B$24,2,0)</f>
        <v>5</v>
      </c>
      <c r="B50" t="s">
        <v>24</v>
      </c>
      <c r="C50" s="46">
        <v>44050</v>
      </c>
      <c r="D50" t="s">
        <v>27</v>
      </c>
      <c r="E50" s="50">
        <f>+Precio_semana_puntoventa_region[[#This Row],[$ / kilo nominales con IVA2]]*25</f>
        <v>29125</v>
      </c>
      <c r="F50" s="50">
        <v>1165</v>
      </c>
    </row>
    <row r="51" spans="1:6" hidden="1" x14ac:dyDescent="0.35">
      <c r="A51" s="43">
        <f>+VLOOKUP(Precio_semana_puntoventa_region[[#This Row],[Region]],Códigos!$A$2:$B$24,2,0)</f>
        <v>5</v>
      </c>
      <c r="B51" t="s">
        <v>24</v>
      </c>
      <c r="C51" s="46">
        <v>44057</v>
      </c>
      <c r="D51" t="s">
        <v>27</v>
      </c>
      <c r="E51" s="50">
        <f>+Precio_semana_puntoventa_region[[#This Row],[$ / kilo nominales con IVA2]]*25</f>
        <v>29262.5</v>
      </c>
      <c r="F51" s="50">
        <v>1170.5</v>
      </c>
    </row>
    <row r="52" spans="1:6" hidden="1" x14ac:dyDescent="0.35">
      <c r="A52" s="43">
        <f>+VLOOKUP(Precio_semana_puntoventa_region[[#This Row],[Region]],Códigos!$A$2:$B$24,2,0)</f>
        <v>5</v>
      </c>
      <c r="B52" t="s">
        <v>24</v>
      </c>
      <c r="C52" s="46">
        <v>44064</v>
      </c>
      <c r="D52" t="s">
        <v>27</v>
      </c>
      <c r="E52" s="50">
        <f>+Precio_semana_puntoventa_region[[#This Row],[$ / kilo nominales con IVA2]]*25</f>
        <v>29825</v>
      </c>
      <c r="F52" s="50">
        <v>1193</v>
      </c>
    </row>
    <row r="53" spans="1:6" hidden="1" x14ac:dyDescent="0.35">
      <c r="A53" s="43">
        <f>+VLOOKUP(Precio_semana_puntoventa_region[[#This Row],[Region]],Códigos!$A$2:$B$24,2,0)</f>
        <v>5</v>
      </c>
      <c r="B53" t="s">
        <v>24</v>
      </c>
      <c r="C53" s="46">
        <v>44071</v>
      </c>
      <c r="D53" t="s">
        <v>27</v>
      </c>
      <c r="E53" s="50">
        <f>+Precio_semana_puntoventa_region[[#This Row],[$ / kilo nominales con IVA2]]*25</f>
        <v>29712.5</v>
      </c>
      <c r="F53" s="50">
        <v>1188.5</v>
      </c>
    </row>
    <row r="54" spans="1:6" hidden="1" x14ac:dyDescent="0.35">
      <c r="A54" s="43">
        <f>+VLOOKUP(Precio_semana_puntoventa_region[[#This Row],[Region]],Códigos!$A$2:$B$24,2,0)</f>
        <v>5</v>
      </c>
      <c r="B54" t="s">
        <v>24</v>
      </c>
      <c r="C54" s="46">
        <v>44078</v>
      </c>
      <c r="D54" t="s">
        <v>27</v>
      </c>
      <c r="E54" s="50">
        <f>+Precio_semana_puntoventa_region[[#This Row],[$ / kilo nominales con IVA2]]*25</f>
        <v>29500</v>
      </c>
      <c r="F54" s="50">
        <v>1180</v>
      </c>
    </row>
    <row r="55" spans="1:6" hidden="1" x14ac:dyDescent="0.35">
      <c r="A55" s="43">
        <f>+VLOOKUP(Precio_semana_puntoventa_region[[#This Row],[Region]],Códigos!$A$2:$B$24,2,0)</f>
        <v>5</v>
      </c>
      <c r="B55" t="s">
        <v>24</v>
      </c>
      <c r="C55" s="46">
        <v>44085</v>
      </c>
      <c r="D55" t="s">
        <v>27</v>
      </c>
      <c r="E55" s="50">
        <f>+Precio_semana_puntoventa_region[[#This Row],[$ / kilo nominales con IVA2]]*25</f>
        <v>29887.5</v>
      </c>
      <c r="F55" s="50">
        <v>1195.5</v>
      </c>
    </row>
    <row r="56" spans="1:6" hidden="1" x14ac:dyDescent="0.35">
      <c r="A56" s="43">
        <f>+VLOOKUP(Precio_semana_puntoventa_region[[#This Row],[Region]],Códigos!$A$2:$B$24,2,0)</f>
        <v>5</v>
      </c>
      <c r="B56" t="s">
        <v>24</v>
      </c>
      <c r="C56" s="46">
        <v>44092</v>
      </c>
      <c r="D56" t="s">
        <v>27</v>
      </c>
      <c r="E56" s="50">
        <f>+Precio_semana_puntoventa_region[[#This Row],[$ / kilo nominales con IVA2]]*25</f>
        <v>29875</v>
      </c>
      <c r="F56" s="50">
        <v>1195</v>
      </c>
    </row>
    <row r="57" spans="1:6" hidden="1" x14ac:dyDescent="0.35">
      <c r="A57" s="43">
        <f>+VLOOKUP(Precio_semana_puntoventa_region[[#This Row],[Region]],Códigos!$A$2:$B$24,2,0)</f>
        <v>5</v>
      </c>
      <c r="B57" t="s">
        <v>24</v>
      </c>
      <c r="C57" s="46">
        <v>44099</v>
      </c>
      <c r="D57" t="s">
        <v>27</v>
      </c>
      <c r="E57" s="50">
        <f>+Precio_semana_puntoventa_region[[#This Row],[$ / kilo nominales con IVA2]]*25</f>
        <v>29637.5</v>
      </c>
      <c r="F57" s="50">
        <v>1185.5</v>
      </c>
    </row>
    <row r="58" spans="1:6" hidden="1" x14ac:dyDescent="0.35">
      <c r="A58" s="43">
        <f>+VLOOKUP(Precio_semana_puntoventa_region[[#This Row],[Region]],Códigos!$A$2:$B$24,2,0)</f>
        <v>5</v>
      </c>
      <c r="B58" t="s">
        <v>24</v>
      </c>
      <c r="C58" s="46">
        <v>44106</v>
      </c>
      <c r="D58" t="s">
        <v>27</v>
      </c>
      <c r="E58" s="50">
        <f>+Precio_semana_puntoventa_region[[#This Row],[$ / kilo nominales con IVA2]]*25</f>
        <v>28850</v>
      </c>
      <c r="F58" s="50">
        <v>1154</v>
      </c>
    </row>
    <row r="59" spans="1:6" hidden="1" x14ac:dyDescent="0.35">
      <c r="A59" s="43">
        <f>+VLOOKUP(Precio_semana_puntoventa_region[[#This Row],[Region]],Códigos!$A$2:$B$24,2,0)</f>
        <v>5</v>
      </c>
      <c r="B59" t="s">
        <v>24</v>
      </c>
      <c r="C59" s="46">
        <v>44113</v>
      </c>
      <c r="D59" t="s">
        <v>27</v>
      </c>
      <c r="E59" s="50">
        <f>+Precio_semana_puntoventa_region[[#This Row],[$ / kilo nominales con IVA2]]*25</f>
        <v>29137.5</v>
      </c>
      <c r="F59" s="50">
        <v>1165.5</v>
      </c>
    </row>
    <row r="60" spans="1:6" hidden="1" x14ac:dyDescent="0.35">
      <c r="A60" s="43">
        <f>+VLOOKUP(Precio_semana_puntoventa_region[[#This Row],[Region]],Códigos!$A$2:$B$24,2,0)</f>
        <v>5</v>
      </c>
      <c r="B60" t="s">
        <v>24</v>
      </c>
      <c r="C60" s="46">
        <v>44120</v>
      </c>
      <c r="D60" t="s">
        <v>27</v>
      </c>
      <c r="E60" s="50">
        <f>+Precio_semana_puntoventa_region[[#This Row],[$ / kilo nominales con IVA2]]*25</f>
        <v>29750</v>
      </c>
      <c r="F60" s="50">
        <v>1190</v>
      </c>
    </row>
    <row r="61" spans="1:6" hidden="1" x14ac:dyDescent="0.35">
      <c r="A61" s="43">
        <f>+VLOOKUP(Precio_semana_puntoventa_region[[#This Row],[Region]],Códigos!$A$2:$B$24,2,0)</f>
        <v>5</v>
      </c>
      <c r="B61" t="s">
        <v>24</v>
      </c>
      <c r="C61" s="46">
        <v>44127</v>
      </c>
      <c r="D61" t="s">
        <v>27</v>
      </c>
      <c r="E61" s="50">
        <f>+Precio_semana_puntoventa_region[[#This Row],[$ / kilo nominales con IVA2]]*25</f>
        <v>29437.5</v>
      </c>
      <c r="F61" s="50">
        <v>1177.5</v>
      </c>
    </row>
    <row r="62" spans="1:6" hidden="1" x14ac:dyDescent="0.35">
      <c r="A62" s="43">
        <f>+VLOOKUP(Precio_semana_puntoventa_region[[#This Row],[Region]],Códigos!$A$2:$B$24,2,0)</f>
        <v>5</v>
      </c>
      <c r="B62" t="s">
        <v>24</v>
      </c>
      <c r="C62" s="46">
        <v>44134</v>
      </c>
      <c r="D62" t="s">
        <v>27</v>
      </c>
      <c r="E62" s="50">
        <f>+Precio_semana_puntoventa_region[[#This Row],[$ / kilo nominales con IVA2]]*25</f>
        <v>30137.5</v>
      </c>
      <c r="F62" s="50">
        <v>1205.5</v>
      </c>
    </row>
    <row r="63" spans="1:6" hidden="1" x14ac:dyDescent="0.35">
      <c r="A63" s="43">
        <f>+VLOOKUP(Precio_semana_puntoventa_region[[#This Row],[Region]],Códigos!$A$2:$B$24,2,0)</f>
        <v>5</v>
      </c>
      <c r="B63" t="s">
        <v>24</v>
      </c>
      <c r="C63" s="46">
        <v>44141</v>
      </c>
      <c r="D63" t="s">
        <v>27</v>
      </c>
      <c r="E63" s="50">
        <f>+Precio_semana_puntoventa_region[[#This Row],[$ / kilo nominales con IVA2]]*25</f>
        <v>30487.5</v>
      </c>
      <c r="F63" s="50">
        <v>1219.5</v>
      </c>
    </row>
    <row r="64" spans="1:6" hidden="1" x14ac:dyDescent="0.35">
      <c r="A64" s="43">
        <f>+VLOOKUP(Precio_semana_puntoventa_region[[#This Row],[Region]],Códigos!$A$2:$B$24,2,0)</f>
        <v>5</v>
      </c>
      <c r="B64" t="s">
        <v>24</v>
      </c>
      <c r="C64" s="46">
        <v>44148</v>
      </c>
      <c r="D64" t="s">
        <v>27</v>
      </c>
      <c r="E64" s="50">
        <f>+Precio_semana_puntoventa_region[[#This Row],[$ / kilo nominales con IVA2]]*25</f>
        <v>31062.5</v>
      </c>
      <c r="F64" s="50">
        <v>1242.5</v>
      </c>
    </row>
    <row r="65" spans="1:6" hidden="1" x14ac:dyDescent="0.35">
      <c r="A65" s="43">
        <f>+VLOOKUP(Precio_semana_puntoventa_region[[#This Row],[Region]],Códigos!$A$2:$B$24,2,0)</f>
        <v>5</v>
      </c>
      <c r="B65" t="s">
        <v>24</v>
      </c>
      <c r="C65" s="46">
        <v>44155</v>
      </c>
      <c r="D65" t="s">
        <v>27</v>
      </c>
      <c r="E65" s="50">
        <f>+Precio_semana_puntoventa_region[[#This Row],[$ / kilo nominales con IVA2]]*25</f>
        <v>31537.5</v>
      </c>
      <c r="F65" s="50">
        <v>1261.5</v>
      </c>
    </row>
    <row r="66" spans="1:6" hidden="1" x14ac:dyDescent="0.35">
      <c r="A66" s="43">
        <f>+VLOOKUP(Precio_semana_puntoventa_region[[#This Row],[Region]],Códigos!$A$2:$B$24,2,0)</f>
        <v>5</v>
      </c>
      <c r="B66" t="s">
        <v>34</v>
      </c>
      <c r="C66" s="46">
        <v>44029</v>
      </c>
      <c r="D66" t="s">
        <v>27</v>
      </c>
      <c r="E66" s="50">
        <f>+Precio_semana_puntoventa_region[[#This Row],[$ / kilo nominales con IVA2]]*25</f>
        <v>14487.5</v>
      </c>
      <c r="F66" s="50">
        <v>579.5</v>
      </c>
    </row>
    <row r="67" spans="1:6" hidden="1" x14ac:dyDescent="0.35">
      <c r="A67" s="43">
        <f>+VLOOKUP(Precio_semana_puntoventa_region[[#This Row],[Region]],Códigos!$A$2:$B$24,2,0)</f>
        <v>5</v>
      </c>
      <c r="B67" t="s">
        <v>34</v>
      </c>
      <c r="C67" s="46">
        <v>44036</v>
      </c>
      <c r="D67" t="s">
        <v>27</v>
      </c>
      <c r="E67" s="50">
        <f>+Precio_semana_puntoventa_region[[#This Row],[$ / kilo nominales con IVA2]]*25</f>
        <v>9375</v>
      </c>
      <c r="F67" s="50">
        <v>375</v>
      </c>
    </row>
    <row r="68" spans="1:6" hidden="1" x14ac:dyDescent="0.35">
      <c r="A68" s="43">
        <f>+VLOOKUP(Precio_semana_puntoventa_region[[#This Row],[Region]],Códigos!$A$2:$B$24,2,0)</f>
        <v>5</v>
      </c>
      <c r="B68" t="s">
        <v>34</v>
      </c>
      <c r="C68" s="46">
        <v>44043</v>
      </c>
      <c r="D68" t="s">
        <v>27</v>
      </c>
      <c r="E68" s="50">
        <f>+Precio_semana_puntoventa_region[[#This Row],[$ / kilo nominales con IVA2]]*25</f>
        <v>10325</v>
      </c>
      <c r="F68" s="50">
        <v>413</v>
      </c>
    </row>
    <row r="69" spans="1:6" hidden="1" x14ac:dyDescent="0.35">
      <c r="A69" s="43">
        <f>+VLOOKUP(Precio_semana_puntoventa_region[[#This Row],[Region]],Códigos!$A$2:$B$24,2,0)</f>
        <v>5</v>
      </c>
      <c r="B69" t="s">
        <v>34</v>
      </c>
      <c r="C69" s="46">
        <v>44050</v>
      </c>
      <c r="D69" t="s">
        <v>27</v>
      </c>
      <c r="E69" s="50">
        <f>+Precio_semana_puntoventa_region[[#This Row],[$ / kilo nominales con IVA2]]*25</f>
        <v>9637.5</v>
      </c>
      <c r="F69" s="50">
        <v>385.5</v>
      </c>
    </row>
    <row r="70" spans="1:6" hidden="1" x14ac:dyDescent="0.35">
      <c r="A70" s="43">
        <f>+VLOOKUP(Precio_semana_puntoventa_region[[#This Row],[Region]],Códigos!$A$2:$B$24,2,0)</f>
        <v>5</v>
      </c>
      <c r="B70" t="s">
        <v>34</v>
      </c>
      <c r="C70" s="46">
        <v>44057</v>
      </c>
      <c r="D70" t="s">
        <v>27</v>
      </c>
      <c r="E70" s="50">
        <f>+Precio_semana_puntoventa_region[[#This Row],[$ / kilo nominales con IVA2]]*25</f>
        <v>10325</v>
      </c>
      <c r="F70" s="50">
        <v>413</v>
      </c>
    </row>
    <row r="71" spans="1:6" hidden="1" x14ac:dyDescent="0.35">
      <c r="A71" s="43">
        <f>+VLOOKUP(Precio_semana_puntoventa_region[[#This Row],[Region]],Códigos!$A$2:$B$24,2,0)</f>
        <v>5</v>
      </c>
      <c r="B71" t="s">
        <v>34</v>
      </c>
      <c r="C71" s="46">
        <v>44064</v>
      </c>
      <c r="D71" t="s">
        <v>27</v>
      </c>
      <c r="E71" s="50">
        <f>+Precio_semana_puntoventa_region[[#This Row],[$ / kilo nominales con IVA2]]*25</f>
        <v>10325</v>
      </c>
      <c r="F71" s="50">
        <v>413</v>
      </c>
    </row>
    <row r="72" spans="1:6" hidden="1" x14ac:dyDescent="0.35">
      <c r="A72" s="43">
        <f>+VLOOKUP(Precio_semana_puntoventa_region[[#This Row],[Region]],Códigos!$A$2:$B$24,2,0)</f>
        <v>5</v>
      </c>
      <c r="B72" t="s">
        <v>34</v>
      </c>
      <c r="C72" s="46">
        <v>44071</v>
      </c>
      <c r="D72" t="s">
        <v>27</v>
      </c>
      <c r="E72" s="50">
        <f>+Precio_semana_puntoventa_region[[#This Row],[$ / kilo nominales con IVA2]]*25</f>
        <v>9850</v>
      </c>
      <c r="F72" s="50">
        <v>394</v>
      </c>
    </row>
    <row r="73" spans="1:6" hidden="1" x14ac:dyDescent="0.35">
      <c r="A73" s="43">
        <f>+VLOOKUP(Precio_semana_puntoventa_region[[#This Row],[Region]],Códigos!$A$2:$B$24,2,0)</f>
        <v>5</v>
      </c>
      <c r="B73" t="s">
        <v>34</v>
      </c>
      <c r="C73" s="46">
        <v>44078</v>
      </c>
      <c r="D73" t="s">
        <v>27</v>
      </c>
      <c r="E73" s="50">
        <f>+Precio_semana_puntoventa_region[[#This Row],[$ / kilo nominales con IVA2]]*25</f>
        <v>12387.5</v>
      </c>
      <c r="F73" s="50">
        <v>495.5</v>
      </c>
    </row>
    <row r="74" spans="1:6" hidden="1" x14ac:dyDescent="0.35">
      <c r="A74" s="43">
        <f>+VLOOKUP(Precio_semana_puntoventa_region[[#This Row],[Region]],Códigos!$A$2:$B$24,2,0)</f>
        <v>5</v>
      </c>
      <c r="B74" t="s">
        <v>34</v>
      </c>
      <c r="C74" s="46">
        <v>44085</v>
      </c>
      <c r="D74" t="s">
        <v>27</v>
      </c>
      <c r="E74" s="50">
        <f>+Precio_semana_puntoventa_region[[#This Row],[$ / kilo nominales con IVA2]]*25</f>
        <v>11500</v>
      </c>
      <c r="F74" s="50">
        <v>460</v>
      </c>
    </row>
    <row r="75" spans="1:6" hidden="1" x14ac:dyDescent="0.35">
      <c r="A75" s="43">
        <f>+VLOOKUP(Precio_semana_puntoventa_region[[#This Row],[Region]],Códigos!$A$2:$B$24,2,0)</f>
        <v>5</v>
      </c>
      <c r="B75" t="s">
        <v>34</v>
      </c>
      <c r="C75" s="46">
        <v>44092</v>
      </c>
      <c r="D75" t="s">
        <v>27</v>
      </c>
      <c r="E75" s="50">
        <f>+Precio_semana_puntoventa_region[[#This Row],[$ / kilo nominales con IVA2]]*25</f>
        <v>11312.5</v>
      </c>
      <c r="F75" s="50">
        <v>452.5</v>
      </c>
    </row>
    <row r="76" spans="1:6" hidden="1" x14ac:dyDescent="0.35">
      <c r="A76" s="43">
        <f>+VLOOKUP(Precio_semana_puntoventa_region[[#This Row],[Region]],Códigos!$A$2:$B$24,2,0)</f>
        <v>5</v>
      </c>
      <c r="B76" t="s">
        <v>34</v>
      </c>
      <c r="C76" s="46">
        <v>44099</v>
      </c>
      <c r="D76" t="s">
        <v>27</v>
      </c>
      <c r="E76" s="50">
        <f>+Precio_semana_puntoventa_region[[#This Row],[$ / kilo nominales con IVA2]]*25</f>
        <v>10700</v>
      </c>
      <c r="F76" s="50">
        <v>428</v>
      </c>
    </row>
    <row r="77" spans="1:6" hidden="1" x14ac:dyDescent="0.35">
      <c r="A77" s="43">
        <f>+VLOOKUP(Precio_semana_puntoventa_region[[#This Row],[Region]],Códigos!$A$2:$B$24,2,0)</f>
        <v>5</v>
      </c>
      <c r="B77" t="s">
        <v>34</v>
      </c>
      <c r="C77" s="46">
        <v>44106</v>
      </c>
      <c r="D77" t="s">
        <v>27</v>
      </c>
      <c r="E77" s="50">
        <f>+Precio_semana_puntoventa_region[[#This Row],[$ / kilo nominales con IVA2]]*25</f>
        <v>11700</v>
      </c>
      <c r="F77" s="50">
        <v>468</v>
      </c>
    </row>
    <row r="78" spans="1:6" hidden="1" x14ac:dyDescent="0.35">
      <c r="A78" s="43">
        <f>+VLOOKUP(Precio_semana_puntoventa_region[[#This Row],[Region]],Códigos!$A$2:$B$24,2,0)</f>
        <v>5</v>
      </c>
      <c r="B78" t="s">
        <v>34</v>
      </c>
      <c r="C78" s="46">
        <v>44113</v>
      </c>
      <c r="D78" t="s">
        <v>27</v>
      </c>
      <c r="E78" s="50">
        <f>+Precio_semana_puntoventa_region[[#This Row],[$ / kilo nominales con IVA2]]*25</f>
        <v>11450</v>
      </c>
      <c r="F78" s="50">
        <v>458</v>
      </c>
    </row>
    <row r="79" spans="1:6" hidden="1" x14ac:dyDescent="0.35">
      <c r="A79" s="43">
        <f>+VLOOKUP(Precio_semana_puntoventa_region[[#This Row],[Region]],Códigos!$A$2:$B$24,2,0)</f>
        <v>5</v>
      </c>
      <c r="B79" t="s">
        <v>34</v>
      </c>
      <c r="C79" s="46">
        <v>44120</v>
      </c>
      <c r="D79" t="s">
        <v>27</v>
      </c>
      <c r="E79" s="50">
        <f>+Precio_semana_puntoventa_region[[#This Row],[$ / kilo nominales con IVA2]]*25</f>
        <v>11875</v>
      </c>
      <c r="F79" s="50">
        <v>475</v>
      </c>
    </row>
    <row r="80" spans="1:6" hidden="1" x14ac:dyDescent="0.35">
      <c r="A80" s="43">
        <f>+VLOOKUP(Precio_semana_puntoventa_region[[#This Row],[Region]],Códigos!$A$2:$B$24,2,0)</f>
        <v>5</v>
      </c>
      <c r="B80" t="s">
        <v>34</v>
      </c>
      <c r="C80" s="46">
        <v>44127</v>
      </c>
      <c r="D80" t="s">
        <v>27</v>
      </c>
      <c r="E80" s="50">
        <f>+Precio_semana_puntoventa_region[[#This Row],[$ / kilo nominales con IVA2]]*25</f>
        <v>11025</v>
      </c>
      <c r="F80" s="50">
        <v>441</v>
      </c>
    </row>
    <row r="81" spans="1:6" hidden="1" x14ac:dyDescent="0.35">
      <c r="A81" s="43">
        <f>+VLOOKUP(Precio_semana_puntoventa_region[[#This Row],[Region]],Códigos!$A$2:$B$24,2,0)</f>
        <v>5</v>
      </c>
      <c r="B81" t="s">
        <v>34</v>
      </c>
      <c r="C81" s="46">
        <v>44134</v>
      </c>
      <c r="D81" t="s">
        <v>27</v>
      </c>
      <c r="E81" s="50">
        <f>+Precio_semana_puntoventa_region[[#This Row],[$ / kilo nominales con IVA2]]*25</f>
        <v>11162.5</v>
      </c>
      <c r="F81" s="50">
        <v>446.5</v>
      </c>
    </row>
    <row r="82" spans="1:6" hidden="1" x14ac:dyDescent="0.35">
      <c r="A82" s="43">
        <f>+VLOOKUP(Precio_semana_puntoventa_region[[#This Row],[Region]],Códigos!$A$2:$B$24,2,0)</f>
        <v>5</v>
      </c>
      <c r="B82" t="s">
        <v>34</v>
      </c>
      <c r="C82" s="46">
        <v>44141</v>
      </c>
      <c r="D82" t="s">
        <v>27</v>
      </c>
      <c r="E82" s="50">
        <f>+Precio_semana_puntoventa_region[[#This Row],[$ / kilo nominales con IVA2]]*25</f>
        <v>11575</v>
      </c>
      <c r="F82" s="50">
        <v>463</v>
      </c>
    </row>
    <row r="83" spans="1:6" hidden="1" x14ac:dyDescent="0.35">
      <c r="A83" s="43">
        <f>+VLOOKUP(Precio_semana_puntoventa_region[[#This Row],[Region]],Códigos!$A$2:$B$24,2,0)</f>
        <v>5</v>
      </c>
      <c r="B83" t="s">
        <v>34</v>
      </c>
      <c r="C83" s="46">
        <v>44148</v>
      </c>
      <c r="D83" t="s">
        <v>27</v>
      </c>
      <c r="E83" s="50">
        <f>+Precio_semana_puntoventa_region[[#This Row],[$ / kilo nominales con IVA2]]*25</f>
        <v>12887.5</v>
      </c>
      <c r="F83" s="50">
        <v>515.5</v>
      </c>
    </row>
    <row r="84" spans="1:6" hidden="1" x14ac:dyDescent="0.35">
      <c r="A84" s="43">
        <f>+VLOOKUP(Precio_semana_puntoventa_region[[#This Row],[Region]],Códigos!$A$2:$B$24,2,0)</f>
        <v>5</v>
      </c>
      <c r="B84" t="s">
        <v>34</v>
      </c>
      <c r="C84" s="46">
        <v>44155</v>
      </c>
      <c r="D84" t="s">
        <v>27</v>
      </c>
      <c r="E84" s="50">
        <f>+Precio_semana_puntoventa_region[[#This Row],[$ / kilo nominales con IVA2]]*25</f>
        <v>13275</v>
      </c>
      <c r="F84" s="50">
        <v>531</v>
      </c>
    </row>
    <row r="85" spans="1:6" hidden="1" x14ac:dyDescent="0.35">
      <c r="A85" s="43">
        <f>+VLOOKUP(Precio_semana_puntoventa_region[[#This Row],[Region]],Códigos!$A$2:$B$24,2,0)</f>
        <v>5</v>
      </c>
      <c r="B85" s="44" t="s">
        <v>512</v>
      </c>
      <c r="C85" s="51">
        <v>44169</v>
      </c>
      <c r="D85" s="43" t="s">
        <v>27</v>
      </c>
      <c r="E85" s="50">
        <v>9358.7999999999993</v>
      </c>
      <c r="F85" s="50">
        <f>+Precio_semana_puntoventa_region[[#This Row],[$ / 25 kilos nominales con IVA]]/25</f>
        <v>374.35199999999998</v>
      </c>
    </row>
    <row r="86" spans="1:6" hidden="1" x14ac:dyDescent="0.35">
      <c r="A86" s="43">
        <f>+VLOOKUP(Precio_semana_puntoventa_region[[#This Row],[Region]],Códigos!$A$2:$B$24,2,0)</f>
        <v>5</v>
      </c>
      <c r="B86" s="44" t="s">
        <v>512</v>
      </c>
      <c r="C86" s="51">
        <v>44029</v>
      </c>
      <c r="D86" s="43" t="s">
        <v>27</v>
      </c>
      <c r="E86" s="50">
        <v>6229.5</v>
      </c>
      <c r="F86" s="50">
        <f>+Precio_semana_puntoventa_region[[#This Row],[$ / 25 kilos nominales con IVA]]/25</f>
        <v>249.18</v>
      </c>
    </row>
    <row r="87" spans="1:6" hidden="1" x14ac:dyDescent="0.35">
      <c r="A87" s="43">
        <f>+VLOOKUP(Precio_semana_puntoventa_region[[#This Row],[Region]],Códigos!$A$2:$B$24,2,0)</f>
        <v>5</v>
      </c>
      <c r="B87" s="44" t="s">
        <v>512</v>
      </c>
      <c r="C87" s="51">
        <v>44092</v>
      </c>
      <c r="D87" s="43" t="s">
        <v>27</v>
      </c>
      <c r="E87" s="50">
        <v>8095.2857142857147</v>
      </c>
      <c r="F87" s="50">
        <f>+Precio_semana_puntoventa_region[[#This Row],[$ / 25 kilos nominales con IVA]]/25</f>
        <v>323.81142857142856</v>
      </c>
    </row>
    <row r="88" spans="1:6" x14ac:dyDescent="0.35">
      <c r="A88" s="43">
        <f>+VLOOKUP(Precio_semana_puntoventa_region[[#This Row],[Region]],Códigos!$A$2:$B$24,2,0)</f>
        <v>5</v>
      </c>
      <c r="B88" s="44" t="s">
        <v>512</v>
      </c>
      <c r="C88" s="51">
        <v>44155</v>
      </c>
      <c r="D88" s="43" t="s">
        <v>27</v>
      </c>
      <c r="E88" s="50">
        <v>8987.7999999999993</v>
      </c>
      <c r="F88" s="50">
        <f>+Precio_semana_puntoventa_region[[#This Row],[$ / 25 kilos nominales con IVA]]/25</f>
        <v>359.51199999999994</v>
      </c>
    </row>
    <row r="89" spans="1:6" hidden="1" x14ac:dyDescent="0.35">
      <c r="A89" s="43">
        <f>+VLOOKUP(Precio_semana_puntoventa_region[[#This Row],[Region]],Códigos!$A$2:$B$24,2,0)</f>
        <v>5</v>
      </c>
      <c r="B89" s="44" t="s">
        <v>512</v>
      </c>
      <c r="C89" s="51">
        <v>44064</v>
      </c>
      <c r="D89" s="43" t="s">
        <v>27</v>
      </c>
      <c r="E89" s="50">
        <v>6006.333333333333</v>
      </c>
      <c r="F89" s="50">
        <f>+Precio_semana_puntoventa_region[[#This Row],[$ / 25 kilos nominales con IVA]]/25</f>
        <v>240.25333333333333</v>
      </c>
    </row>
    <row r="90" spans="1:6" hidden="1" x14ac:dyDescent="0.35">
      <c r="A90" s="43">
        <f>+VLOOKUP(Precio_semana_puntoventa_region[[#This Row],[Region]],Códigos!$A$2:$B$24,2,0)</f>
        <v>5</v>
      </c>
      <c r="B90" s="44" t="s">
        <v>512</v>
      </c>
      <c r="C90" s="51">
        <v>44127</v>
      </c>
      <c r="D90" s="43" t="s">
        <v>27</v>
      </c>
      <c r="E90" s="50">
        <v>8817.75</v>
      </c>
      <c r="F90" s="50">
        <f>+Precio_semana_puntoventa_region[[#This Row],[$ / 25 kilos nominales con IVA]]/25</f>
        <v>352.71</v>
      </c>
    </row>
    <row r="91" spans="1:6" x14ac:dyDescent="0.35">
      <c r="A91" s="43">
        <f>+VLOOKUP(Precio_semana_puntoventa_region[[#This Row],[Region]],Códigos!$A$2:$B$24,2,0)</f>
        <v>5</v>
      </c>
      <c r="B91" s="44" t="s">
        <v>512</v>
      </c>
      <c r="C91" s="51">
        <v>44141</v>
      </c>
      <c r="D91" s="43" t="s">
        <v>27</v>
      </c>
      <c r="E91" s="50">
        <v>8783.7999999999993</v>
      </c>
      <c r="F91" s="50">
        <f>+Precio_semana_puntoventa_region[[#This Row],[$ / 25 kilos nominales con IVA]]/25</f>
        <v>351.35199999999998</v>
      </c>
    </row>
    <row r="92" spans="1:6" hidden="1" x14ac:dyDescent="0.35">
      <c r="A92" s="43">
        <f>+VLOOKUP(Precio_semana_puntoventa_region[[#This Row],[Region]],Códigos!$A$2:$B$24,2,0)</f>
        <v>5</v>
      </c>
      <c r="B92" s="44" t="s">
        <v>512</v>
      </c>
      <c r="C92" s="51">
        <v>44036</v>
      </c>
      <c r="D92" s="43" t="s">
        <v>27</v>
      </c>
      <c r="E92" s="50">
        <v>6111.4</v>
      </c>
      <c r="F92" s="50">
        <f>+Precio_semana_puntoventa_region[[#This Row],[$ / 25 kilos nominales con IVA]]/25</f>
        <v>244.45599999999999</v>
      </c>
    </row>
    <row r="93" spans="1:6" x14ac:dyDescent="0.35">
      <c r="A93" s="43">
        <f>+VLOOKUP(Precio_semana_puntoventa_region[[#This Row],[Region]],Códigos!$A$2:$B$24,2,0)</f>
        <v>5</v>
      </c>
      <c r="B93" s="44" t="s">
        <v>512</v>
      </c>
      <c r="C93" s="51">
        <v>44162</v>
      </c>
      <c r="D93" s="43" t="s">
        <v>27</v>
      </c>
      <c r="E93" s="50">
        <v>9244.4</v>
      </c>
      <c r="F93" s="50">
        <f>+Precio_semana_puntoventa_region[[#This Row],[$ / 25 kilos nominales con IVA]]/25</f>
        <v>369.77600000000001</v>
      </c>
    </row>
    <row r="94" spans="1:6" hidden="1" x14ac:dyDescent="0.35">
      <c r="A94" s="43">
        <f>+VLOOKUP(Precio_semana_puntoventa_region[[#This Row],[Region]],Códigos!$A$2:$B$24,2,0)</f>
        <v>5</v>
      </c>
      <c r="B94" s="44" t="s">
        <v>512</v>
      </c>
      <c r="C94" s="51">
        <v>44071</v>
      </c>
      <c r="D94" s="43" t="s">
        <v>27</v>
      </c>
      <c r="E94" s="50">
        <v>6356</v>
      </c>
      <c r="F94" s="50">
        <f>+Precio_semana_puntoventa_region[[#This Row],[$ / 25 kilos nominales con IVA]]/25</f>
        <v>254.24</v>
      </c>
    </row>
    <row r="95" spans="1:6" hidden="1" x14ac:dyDescent="0.35">
      <c r="A95" s="43">
        <f>+VLOOKUP(Precio_semana_puntoventa_region[[#This Row],[Region]],Códigos!$A$2:$B$24,2,0)</f>
        <v>5</v>
      </c>
      <c r="B95" s="44" t="s">
        <v>512</v>
      </c>
      <c r="C95" s="51">
        <v>44134</v>
      </c>
      <c r="D95" s="43" t="s">
        <v>27</v>
      </c>
      <c r="E95" s="50">
        <v>8256.25</v>
      </c>
      <c r="F95" s="50">
        <f>+Precio_semana_puntoventa_region[[#This Row],[$ / 25 kilos nominales con IVA]]/25</f>
        <v>330.25</v>
      </c>
    </row>
    <row r="96" spans="1:6" hidden="1" x14ac:dyDescent="0.35">
      <c r="A96" s="43">
        <f>+VLOOKUP(Precio_semana_puntoventa_region[[#This Row],[Region]],Códigos!$A$2:$B$24,2,0)</f>
        <v>5</v>
      </c>
      <c r="B96" s="44" t="s">
        <v>512</v>
      </c>
      <c r="C96" s="51">
        <v>44043</v>
      </c>
      <c r="D96" s="43" t="s">
        <v>27</v>
      </c>
      <c r="E96" s="50">
        <v>10172.166666666666</v>
      </c>
      <c r="F96" s="50">
        <f>+Precio_semana_puntoventa_region[[#This Row],[$ / 25 kilos nominales con IVA]]/25</f>
        <v>406.88666666666666</v>
      </c>
    </row>
    <row r="97" spans="1:6" hidden="1" x14ac:dyDescent="0.35">
      <c r="A97" s="43">
        <f>+VLOOKUP(Precio_semana_puntoventa_region[[#This Row],[Region]],Códigos!$A$2:$B$24,2,0)</f>
        <v>5</v>
      </c>
      <c r="B97" s="44" t="s">
        <v>512</v>
      </c>
      <c r="C97" s="51">
        <v>44106</v>
      </c>
      <c r="D97" s="43" t="s">
        <v>27</v>
      </c>
      <c r="E97" s="50">
        <v>7945.25</v>
      </c>
      <c r="F97" s="50">
        <f>+Precio_semana_puntoventa_region[[#This Row],[$ / 25 kilos nominales con IVA]]/25</f>
        <v>317.81</v>
      </c>
    </row>
    <row r="98" spans="1:6" hidden="1" x14ac:dyDescent="0.35">
      <c r="A98" s="43">
        <f>+VLOOKUP(Precio_semana_puntoventa_region[[#This Row],[Region]],Códigos!$A$2:$B$24,2,0)</f>
        <v>5</v>
      </c>
      <c r="B98" s="44" t="s">
        <v>512</v>
      </c>
      <c r="C98" s="51">
        <v>44050</v>
      </c>
      <c r="D98" s="43" t="s">
        <v>27</v>
      </c>
      <c r="E98" s="50">
        <v>5944.7</v>
      </c>
      <c r="F98" s="50">
        <f>+Precio_semana_puntoventa_region[[#This Row],[$ / 25 kilos nominales con IVA]]/25</f>
        <v>237.78799999999998</v>
      </c>
    </row>
    <row r="99" spans="1:6" hidden="1" x14ac:dyDescent="0.35">
      <c r="A99" s="43">
        <f>+VLOOKUP(Precio_semana_puntoventa_region[[#This Row],[Region]],Códigos!$A$2:$B$24,2,0)</f>
        <v>5</v>
      </c>
      <c r="B99" s="44" t="s">
        <v>512</v>
      </c>
      <c r="C99" s="51">
        <v>44078</v>
      </c>
      <c r="D99" s="43" t="s">
        <v>27</v>
      </c>
      <c r="E99" s="50">
        <v>8234.625</v>
      </c>
      <c r="F99" s="50">
        <f>+Precio_semana_puntoventa_region[[#This Row],[$ / 25 kilos nominales con IVA]]/25</f>
        <v>329.38499999999999</v>
      </c>
    </row>
    <row r="100" spans="1:6" hidden="1" x14ac:dyDescent="0.35">
      <c r="A100" s="43">
        <f>+VLOOKUP(Precio_semana_puntoventa_region[[#This Row],[Region]],Códigos!$A$2:$B$24,2,0)</f>
        <v>5</v>
      </c>
      <c r="B100" s="44" t="s">
        <v>512</v>
      </c>
      <c r="C100" s="51">
        <v>44113</v>
      </c>
      <c r="D100" s="43" t="s">
        <v>27</v>
      </c>
      <c r="E100" s="50">
        <v>7800.666666666667</v>
      </c>
      <c r="F100" s="50">
        <f>+Precio_semana_puntoventa_region[[#This Row],[$ / 25 kilos nominales con IVA]]/25</f>
        <v>312.0266666666667</v>
      </c>
    </row>
    <row r="101" spans="1:6" hidden="1" x14ac:dyDescent="0.35">
      <c r="A101" s="43">
        <f>+VLOOKUP(Precio_semana_puntoventa_region[[#This Row],[Region]],Códigos!$A$2:$B$24,2,0)</f>
        <v>5</v>
      </c>
      <c r="B101" s="44" t="s">
        <v>512</v>
      </c>
      <c r="C101" s="51">
        <v>44085</v>
      </c>
      <c r="D101" s="43" t="s">
        <v>27</v>
      </c>
      <c r="E101" s="50">
        <v>7870</v>
      </c>
      <c r="F101" s="50">
        <f>+Precio_semana_puntoventa_region[[#This Row],[$ / 25 kilos nominales con IVA]]/25</f>
        <v>314.8</v>
      </c>
    </row>
    <row r="102" spans="1:6" x14ac:dyDescent="0.35">
      <c r="A102" s="43">
        <f>+VLOOKUP(Precio_semana_puntoventa_region[[#This Row],[Region]],Códigos!$A$2:$B$24,2,0)</f>
        <v>5</v>
      </c>
      <c r="B102" s="44" t="s">
        <v>512</v>
      </c>
      <c r="C102" s="51">
        <v>44148</v>
      </c>
      <c r="D102" s="43" t="s">
        <v>27</v>
      </c>
      <c r="E102" s="50">
        <v>9327.6</v>
      </c>
      <c r="F102" s="50">
        <f>+Precio_semana_puntoventa_region[[#This Row],[$ / 25 kilos nominales con IVA]]/25</f>
        <v>373.10400000000004</v>
      </c>
    </row>
    <row r="103" spans="1:6" hidden="1" x14ac:dyDescent="0.35">
      <c r="A103" s="43">
        <f>+VLOOKUP(Precio_semana_puntoventa_region[[#This Row],[Region]],Códigos!$A$2:$B$24,2,0)</f>
        <v>7</v>
      </c>
      <c r="B103" t="s">
        <v>24</v>
      </c>
      <c r="C103" s="46">
        <v>44029</v>
      </c>
      <c r="D103" t="s">
        <v>29</v>
      </c>
      <c r="E103" s="50">
        <f>+Precio_semana_puntoventa_region[[#This Row],[$ / kilo nominales con IVA2]]*25</f>
        <v>29000</v>
      </c>
      <c r="F103" s="50">
        <v>1160</v>
      </c>
    </row>
    <row r="104" spans="1:6" hidden="1" x14ac:dyDescent="0.35">
      <c r="A104" s="43">
        <f>+VLOOKUP(Precio_semana_puntoventa_region[[#This Row],[Region]],Códigos!$A$2:$B$24,2,0)</f>
        <v>7</v>
      </c>
      <c r="B104" t="s">
        <v>24</v>
      </c>
      <c r="C104" s="46">
        <v>44036</v>
      </c>
      <c r="D104" t="s">
        <v>29</v>
      </c>
      <c r="E104" s="50">
        <f>+Precio_semana_puntoventa_region[[#This Row],[$ / kilo nominales con IVA2]]*25</f>
        <v>29875</v>
      </c>
      <c r="F104" s="50">
        <v>1195</v>
      </c>
    </row>
    <row r="105" spans="1:6" hidden="1" x14ac:dyDescent="0.35">
      <c r="A105" s="43">
        <f>+VLOOKUP(Precio_semana_puntoventa_region[[#This Row],[Region]],Códigos!$A$2:$B$24,2,0)</f>
        <v>7</v>
      </c>
      <c r="B105" t="s">
        <v>24</v>
      </c>
      <c r="C105" s="46">
        <v>44043</v>
      </c>
      <c r="D105" t="s">
        <v>29</v>
      </c>
      <c r="E105" s="50">
        <f>+Precio_semana_puntoventa_region[[#This Row],[$ / kilo nominales con IVA2]]*25</f>
        <v>29700</v>
      </c>
      <c r="F105" s="50">
        <v>1188</v>
      </c>
    </row>
    <row r="106" spans="1:6" hidden="1" x14ac:dyDescent="0.35">
      <c r="A106" s="43">
        <f>+VLOOKUP(Precio_semana_puntoventa_region[[#This Row],[Region]],Códigos!$A$2:$B$24,2,0)</f>
        <v>7</v>
      </c>
      <c r="B106" t="s">
        <v>24</v>
      </c>
      <c r="C106" s="46">
        <v>44050</v>
      </c>
      <c r="D106" t="s">
        <v>29</v>
      </c>
      <c r="E106" s="50">
        <f>+Precio_semana_puntoventa_region[[#This Row],[$ / kilo nominales con IVA2]]*25</f>
        <v>29575</v>
      </c>
      <c r="F106" s="50">
        <v>1183</v>
      </c>
    </row>
    <row r="107" spans="1:6" hidden="1" x14ac:dyDescent="0.35">
      <c r="A107" s="43">
        <f>+VLOOKUP(Precio_semana_puntoventa_region[[#This Row],[Region]],Códigos!$A$2:$B$24,2,0)</f>
        <v>7</v>
      </c>
      <c r="B107" t="s">
        <v>24</v>
      </c>
      <c r="C107" s="46">
        <v>44057</v>
      </c>
      <c r="D107" t="s">
        <v>29</v>
      </c>
      <c r="E107" s="50">
        <f>+Precio_semana_puntoventa_region[[#This Row],[$ / kilo nominales con IVA2]]*25</f>
        <v>29400</v>
      </c>
      <c r="F107" s="50">
        <v>1176</v>
      </c>
    </row>
    <row r="108" spans="1:6" hidden="1" x14ac:dyDescent="0.35">
      <c r="A108" s="43">
        <f>+VLOOKUP(Precio_semana_puntoventa_region[[#This Row],[Region]],Códigos!$A$2:$B$24,2,0)</f>
        <v>7</v>
      </c>
      <c r="B108" t="s">
        <v>24</v>
      </c>
      <c r="C108" s="46">
        <v>44064</v>
      </c>
      <c r="D108" t="s">
        <v>29</v>
      </c>
      <c r="E108" s="50">
        <f>+Precio_semana_puntoventa_region[[#This Row],[$ / kilo nominales con IVA2]]*25</f>
        <v>29425</v>
      </c>
      <c r="F108" s="50">
        <v>1177</v>
      </c>
    </row>
    <row r="109" spans="1:6" hidden="1" x14ac:dyDescent="0.35">
      <c r="A109" s="43">
        <f>+VLOOKUP(Precio_semana_puntoventa_region[[#This Row],[Region]],Códigos!$A$2:$B$24,2,0)</f>
        <v>7</v>
      </c>
      <c r="B109" t="s">
        <v>24</v>
      </c>
      <c r="C109" s="46">
        <v>44071</v>
      </c>
      <c r="D109" t="s">
        <v>29</v>
      </c>
      <c r="E109" s="50">
        <f>+Precio_semana_puntoventa_region[[#This Row],[$ / kilo nominales con IVA2]]*25</f>
        <v>29800</v>
      </c>
      <c r="F109" s="50">
        <v>1192</v>
      </c>
    </row>
    <row r="110" spans="1:6" hidden="1" x14ac:dyDescent="0.35">
      <c r="A110" s="43">
        <f>+VLOOKUP(Precio_semana_puntoventa_region[[#This Row],[Region]],Códigos!$A$2:$B$24,2,0)</f>
        <v>7</v>
      </c>
      <c r="B110" t="s">
        <v>24</v>
      </c>
      <c r="C110" s="46">
        <v>44078</v>
      </c>
      <c r="D110" t="s">
        <v>29</v>
      </c>
      <c r="E110" s="50">
        <f>+Precio_semana_puntoventa_region[[#This Row],[$ / kilo nominales con IVA2]]*25</f>
        <v>29925</v>
      </c>
      <c r="F110" s="50">
        <v>1197</v>
      </c>
    </row>
    <row r="111" spans="1:6" hidden="1" x14ac:dyDescent="0.35">
      <c r="A111" s="43">
        <f>+VLOOKUP(Precio_semana_puntoventa_region[[#This Row],[Region]],Códigos!$A$2:$B$24,2,0)</f>
        <v>7</v>
      </c>
      <c r="B111" t="s">
        <v>24</v>
      </c>
      <c r="C111" s="46">
        <v>44085</v>
      </c>
      <c r="D111" t="s">
        <v>29</v>
      </c>
      <c r="E111" s="50">
        <f>+Precio_semana_puntoventa_region[[#This Row],[$ / kilo nominales con IVA2]]*25</f>
        <v>31275</v>
      </c>
      <c r="F111" s="50">
        <v>1251</v>
      </c>
    </row>
    <row r="112" spans="1:6" hidden="1" x14ac:dyDescent="0.35">
      <c r="A112" s="43">
        <f>+VLOOKUP(Precio_semana_puntoventa_region[[#This Row],[Region]],Códigos!$A$2:$B$24,2,0)</f>
        <v>7</v>
      </c>
      <c r="B112" t="s">
        <v>24</v>
      </c>
      <c r="C112" s="46">
        <v>44092</v>
      </c>
      <c r="D112" t="s">
        <v>29</v>
      </c>
      <c r="E112" s="50">
        <f>+Precio_semana_puntoventa_region[[#This Row],[$ / kilo nominales con IVA2]]*25</f>
        <v>29925</v>
      </c>
      <c r="F112" s="50">
        <v>1197</v>
      </c>
    </row>
    <row r="113" spans="1:6" hidden="1" x14ac:dyDescent="0.35">
      <c r="A113" s="43">
        <f>+VLOOKUP(Precio_semana_puntoventa_region[[#This Row],[Region]],Códigos!$A$2:$B$24,2,0)</f>
        <v>7</v>
      </c>
      <c r="B113" t="s">
        <v>24</v>
      </c>
      <c r="C113" s="46">
        <v>44099</v>
      </c>
      <c r="D113" t="s">
        <v>29</v>
      </c>
      <c r="E113" s="50">
        <f>+Precio_semana_puntoventa_region[[#This Row],[$ / kilo nominales con IVA2]]*25</f>
        <v>29775</v>
      </c>
      <c r="F113" s="50">
        <v>1191</v>
      </c>
    </row>
    <row r="114" spans="1:6" hidden="1" x14ac:dyDescent="0.35">
      <c r="A114" s="43">
        <f>+VLOOKUP(Precio_semana_puntoventa_region[[#This Row],[Region]],Códigos!$A$2:$B$24,2,0)</f>
        <v>7</v>
      </c>
      <c r="B114" t="s">
        <v>24</v>
      </c>
      <c r="C114" s="46">
        <v>44106</v>
      </c>
      <c r="D114" t="s">
        <v>29</v>
      </c>
      <c r="E114" s="50">
        <f>+Precio_semana_puntoventa_region[[#This Row],[$ / kilo nominales con IVA2]]*25</f>
        <v>29800</v>
      </c>
      <c r="F114" s="50">
        <v>1192</v>
      </c>
    </row>
    <row r="115" spans="1:6" hidden="1" x14ac:dyDescent="0.35">
      <c r="A115" s="43">
        <f>+VLOOKUP(Precio_semana_puntoventa_region[[#This Row],[Region]],Códigos!$A$2:$B$24,2,0)</f>
        <v>7</v>
      </c>
      <c r="B115" t="s">
        <v>24</v>
      </c>
      <c r="C115" s="46">
        <v>44113</v>
      </c>
      <c r="D115" t="s">
        <v>29</v>
      </c>
      <c r="E115" s="50">
        <f>+Precio_semana_puntoventa_region[[#This Row],[$ / kilo nominales con IVA2]]*25</f>
        <v>29400</v>
      </c>
      <c r="F115" s="50">
        <v>1176</v>
      </c>
    </row>
    <row r="116" spans="1:6" hidden="1" x14ac:dyDescent="0.35">
      <c r="A116" s="43">
        <f>+VLOOKUP(Precio_semana_puntoventa_region[[#This Row],[Region]],Códigos!$A$2:$B$24,2,0)</f>
        <v>7</v>
      </c>
      <c r="B116" t="s">
        <v>24</v>
      </c>
      <c r="C116" s="46">
        <v>44120</v>
      </c>
      <c r="D116" t="s">
        <v>29</v>
      </c>
      <c r="E116" s="50">
        <f>+Precio_semana_puntoventa_region[[#This Row],[$ / kilo nominales con IVA2]]*25</f>
        <v>29825</v>
      </c>
      <c r="F116" s="50">
        <v>1193</v>
      </c>
    </row>
    <row r="117" spans="1:6" hidden="1" x14ac:dyDescent="0.35">
      <c r="A117" s="43">
        <f>+VLOOKUP(Precio_semana_puntoventa_region[[#This Row],[Region]],Códigos!$A$2:$B$24,2,0)</f>
        <v>7</v>
      </c>
      <c r="B117" t="s">
        <v>24</v>
      </c>
      <c r="C117" s="46">
        <v>44127</v>
      </c>
      <c r="D117" t="s">
        <v>29</v>
      </c>
      <c r="E117" s="50">
        <f>+Precio_semana_puntoventa_region[[#This Row],[$ / kilo nominales con IVA2]]*25</f>
        <v>31650</v>
      </c>
      <c r="F117" s="50">
        <v>1266</v>
      </c>
    </row>
    <row r="118" spans="1:6" hidden="1" x14ac:dyDescent="0.35">
      <c r="A118" s="43">
        <f>+VLOOKUP(Precio_semana_puntoventa_region[[#This Row],[Region]],Códigos!$A$2:$B$24,2,0)</f>
        <v>7</v>
      </c>
      <c r="B118" t="s">
        <v>24</v>
      </c>
      <c r="C118" s="46">
        <v>44134</v>
      </c>
      <c r="D118" t="s">
        <v>29</v>
      </c>
      <c r="E118" s="50">
        <f>+Precio_semana_puntoventa_region[[#This Row],[$ / kilo nominales con IVA2]]*25</f>
        <v>36125</v>
      </c>
      <c r="F118" s="50">
        <v>1445</v>
      </c>
    </row>
    <row r="119" spans="1:6" hidden="1" x14ac:dyDescent="0.35">
      <c r="A119" s="43">
        <f>+VLOOKUP(Precio_semana_puntoventa_region[[#This Row],[Region]],Códigos!$A$2:$B$24,2,0)</f>
        <v>7</v>
      </c>
      <c r="B119" t="s">
        <v>24</v>
      </c>
      <c r="C119" s="46">
        <v>44141</v>
      </c>
      <c r="D119" t="s">
        <v>29</v>
      </c>
      <c r="E119" s="50">
        <f>+Precio_semana_puntoventa_region[[#This Row],[$ / kilo nominales con IVA2]]*25</f>
        <v>31800</v>
      </c>
      <c r="F119" s="50">
        <v>1272</v>
      </c>
    </row>
    <row r="120" spans="1:6" hidden="1" x14ac:dyDescent="0.35">
      <c r="A120" s="43">
        <f>+VLOOKUP(Precio_semana_puntoventa_region[[#This Row],[Region]],Códigos!$A$2:$B$24,2,0)</f>
        <v>7</v>
      </c>
      <c r="B120" t="s">
        <v>24</v>
      </c>
      <c r="C120" s="46">
        <v>44148</v>
      </c>
      <c r="D120" t="s">
        <v>29</v>
      </c>
      <c r="E120" s="50">
        <f>+Precio_semana_puntoventa_region[[#This Row],[$ / kilo nominales con IVA2]]*25</f>
        <v>33175</v>
      </c>
      <c r="F120" s="50">
        <v>1327</v>
      </c>
    </row>
    <row r="121" spans="1:6" hidden="1" x14ac:dyDescent="0.35">
      <c r="A121" s="43">
        <f>+VLOOKUP(Precio_semana_puntoventa_region[[#This Row],[Region]],Códigos!$A$2:$B$24,2,0)</f>
        <v>7</v>
      </c>
      <c r="B121" t="s">
        <v>24</v>
      </c>
      <c r="C121" s="46">
        <v>44155</v>
      </c>
      <c r="D121" t="s">
        <v>29</v>
      </c>
      <c r="E121" s="50">
        <f>+Precio_semana_puntoventa_region[[#This Row],[$ / kilo nominales con IVA2]]*25</f>
        <v>33450</v>
      </c>
      <c r="F121" s="50">
        <v>1338</v>
      </c>
    </row>
    <row r="122" spans="1:6" hidden="1" x14ac:dyDescent="0.35">
      <c r="A122" s="43">
        <f>+VLOOKUP(Precio_semana_puntoventa_region[[#This Row],[Region]],Códigos!$A$2:$B$24,2,0)</f>
        <v>7</v>
      </c>
      <c r="B122" t="s">
        <v>34</v>
      </c>
      <c r="C122" s="46">
        <v>44029</v>
      </c>
      <c r="D122" t="s">
        <v>29</v>
      </c>
      <c r="E122" s="50">
        <f>+Precio_semana_puntoventa_region[[#This Row],[$ / kilo nominales con IVA2]]*25</f>
        <v>13512.5</v>
      </c>
      <c r="F122" s="50">
        <v>540.5</v>
      </c>
    </row>
    <row r="123" spans="1:6" hidden="1" x14ac:dyDescent="0.35">
      <c r="A123" s="43">
        <f>+VLOOKUP(Precio_semana_puntoventa_region[[#This Row],[Region]],Códigos!$A$2:$B$24,2,0)</f>
        <v>7</v>
      </c>
      <c r="B123" t="s">
        <v>34</v>
      </c>
      <c r="C123" s="46">
        <v>44036</v>
      </c>
      <c r="D123" t="s">
        <v>29</v>
      </c>
      <c r="E123" s="50">
        <f>+Precio_semana_puntoventa_region[[#This Row],[$ / kilo nominales con IVA2]]*25</f>
        <v>12737.5</v>
      </c>
      <c r="F123" s="50">
        <v>509.5</v>
      </c>
    </row>
    <row r="124" spans="1:6" hidden="1" x14ac:dyDescent="0.35">
      <c r="A124" s="43">
        <f>+VLOOKUP(Precio_semana_puntoventa_region[[#This Row],[Region]],Códigos!$A$2:$B$24,2,0)</f>
        <v>7</v>
      </c>
      <c r="B124" t="s">
        <v>34</v>
      </c>
      <c r="C124" s="46">
        <v>44043</v>
      </c>
      <c r="D124" t="s">
        <v>29</v>
      </c>
      <c r="E124" s="50">
        <f>+Precio_semana_puntoventa_region[[#This Row],[$ / kilo nominales con IVA2]]*25</f>
        <v>13000</v>
      </c>
      <c r="F124" s="50">
        <v>520</v>
      </c>
    </row>
    <row r="125" spans="1:6" hidden="1" x14ac:dyDescent="0.35">
      <c r="A125" s="43">
        <f>+VLOOKUP(Precio_semana_puntoventa_region[[#This Row],[Region]],Códigos!$A$2:$B$24,2,0)</f>
        <v>7</v>
      </c>
      <c r="B125" t="s">
        <v>34</v>
      </c>
      <c r="C125" s="46">
        <v>44050</v>
      </c>
      <c r="D125" t="s">
        <v>29</v>
      </c>
      <c r="E125" s="50">
        <f>+Precio_semana_puntoventa_region[[#This Row],[$ / kilo nominales con IVA2]]*25</f>
        <v>12162.5</v>
      </c>
      <c r="F125" s="50">
        <v>486.5</v>
      </c>
    </row>
    <row r="126" spans="1:6" hidden="1" x14ac:dyDescent="0.35">
      <c r="A126" s="43">
        <f>+VLOOKUP(Precio_semana_puntoventa_region[[#This Row],[Region]],Códigos!$A$2:$B$24,2,0)</f>
        <v>7</v>
      </c>
      <c r="B126" t="s">
        <v>34</v>
      </c>
      <c r="C126" s="46">
        <v>44057</v>
      </c>
      <c r="D126" t="s">
        <v>29</v>
      </c>
      <c r="E126" s="50">
        <f>+Precio_semana_puntoventa_region[[#This Row],[$ / kilo nominales con IVA2]]*25</f>
        <v>12037.5</v>
      </c>
      <c r="F126" s="50">
        <v>481.5</v>
      </c>
    </row>
    <row r="127" spans="1:6" hidden="1" x14ac:dyDescent="0.35">
      <c r="A127" s="43">
        <f>+VLOOKUP(Precio_semana_puntoventa_region[[#This Row],[Region]],Códigos!$A$2:$B$24,2,0)</f>
        <v>7</v>
      </c>
      <c r="B127" t="s">
        <v>34</v>
      </c>
      <c r="C127" s="46">
        <v>44064</v>
      </c>
      <c r="D127" t="s">
        <v>29</v>
      </c>
      <c r="E127" s="50">
        <f>+Precio_semana_puntoventa_region[[#This Row],[$ / kilo nominales con IVA2]]*25</f>
        <v>12462.5</v>
      </c>
      <c r="F127" s="50">
        <v>498.5</v>
      </c>
    </row>
    <row r="128" spans="1:6" hidden="1" x14ac:dyDescent="0.35">
      <c r="A128" s="43">
        <f>+VLOOKUP(Precio_semana_puntoventa_region[[#This Row],[Region]],Códigos!$A$2:$B$24,2,0)</f>
        <v>7</v>
      </c>
      <c r="B128" t="s">
        <v>34</v>
      </c>
      <c r="C128" s="46">
        <v>44071</v>
      </c>
      <c r="D128" t="s">
        <v>29</v>
      </c>
      <c r="E128" s="50">
        <f>+Precio_semana_puntoventa_region[[#This Row],[$ / kilo nominales con IVA2]]*25</f>
        <v>11975</v>
      </c>
      <c r="F128" s="50">
        <v>479</v>
      </c>
    </row>
    <row r="129" spans="1:6" hidden="1" x14ac:dyDescent="0.35">
      <c r="A129" s="43">
        <f>+VLOOKUP(Precio_semana_puntoventa_region[[#This Row],[Region]],Códigos!$A$2:$B$24,2,0)</f>
        <v>7</v>
      </c>
      <c r="B129" t="s">
        <v>34</v>
      </c>
      <c r="C129" s="46">
        <v>44078</v>
      </c>
      <c r="D129" t="s">
        <v>29</v>
      </c>
      <c r="E129" s="50">
        <f>+Precio_semana_puntoventa_region[[#This Row],[$ / kilo nominales con IVA2]]*25</f>
        <v>13787.5</v>
      </c>
      <c r="F129" s="50">
        <v>551.5</v>
      </c>
    </row>
    <row r="130" spans="1:6" hidden="1" x14ac:dyDescent="0.35">
      <c r="A130" s="43">
        <f>+VLOOKUP(Precio_semana_puntoventa_region[[#This Row],[Region]],Códigos!$A$2:$B$24,2,0)</f>
        <v>7</v>
      </c>
      <c r="B130" t="s">
        <v>34</v>
      </c>
      <c r="C130" s="46">
        <v>44085</v>
      </c>
      <c r="D130" t="s">
        <v>29</v>
      </c>
      <c r="E130" s="50">
        <f>+Precio_semana_puntoventa_region[[#This Row],[$ / kilo nominales con IVA2]]*25</f>
        <v>14787.5</v>
      </c>
      <c r="F130" s="50">
        <v>591.5</v>
      </c>
    </row>
    <row r="131" spans="1:6" hidden="1" x14ac:dyDescent="0.35">
      <c r="A131" s="43">
        <f>+VLOOKUP(Precio_semana_puntoventa_region[[#This Row],[Region]],Códigos!$A$2:$B$24,2,0)</f>
        <v>7</v>
      </c>
      <c r="B131" t="s">
        <v>34</v>
      </c>
      <c r="C131" s="46">
        <v>44092</v>
      </c>
      <c r="D131" t="s">
        <v>29</v>
      </c>
      <c r="E131" s="50">
        <f>+Precio_semana_puntoventa_region[[#This Row],[$ / kilo nominales con IVA2]]*25</f>
        <v>13837.5</v>
      </c>
      <c r="F131" s="50">
        <v>553.5</v>
      </c>
    </row>
    <row r="132" spans="1:6" hidden="1" x14ac:dyDescent="0.35">
      <c r="A132" s="43">
        <f>+VLOOKUP(Precio_semana_puntoventa_region[[#This Row],[Region]],Códigos!$A$2:$B$24,2,0)</f>
        <v>7</v>
      </c>
      <c r="B132" t="s">
        <v>34</v>
      </c>
      <c r="C132" s="46">
        <v>44099</v>
      </c>
      <c r="D132" t="s">
        <v>29</v>
      </c>
      <c r="E132" s="50">
        <f>+Precio_semana_puntoventa_region[[#This Row],[$ / kilo nominales con IVA2]]*25</f>
        <v>13850</v>
      </c>
      <c r="F132" s="50">
        <v>554</v>
      </c>
    </row>
    <row r="133" spans="1:6" hidden="1" x14ac:dyDescent="0.35">
      <c r="A133" s="43">
        <f>+VLOOKUP(Precio_semana_puntoventa_region[[#This Row],[Region]],Códigos!$A$2:$B$24,2,0)</f>
        <v>7</v>
      </c>
      <c r="B133" t="s">
        <v>34</v>
      </c>
      <c r="C133" s="46">
        <v>44106</v>
      </c>
      <c r="D133" t="s">
        <v>29</v>
      </c>
      <c r="E133" s="50">
        <f>+Precio_semana_puntoventa_region[[#This Row],[$ / kilo nominales con IVA2]]*25</f>
        <v>13850</v>
      </c>
      <c r="F133" s="50">
        <v>554</v>
      </c>
    </row>
    <row r="134" spans="1:6" hidden="1" x14ac:dyDescent="0.35">
      <c r="A134" s="43">
        <f>+VLOOKUP(Precio_semana_puntoventa_region[[#This Row],[Region]],Códigos!$A$2:$B$24,2,0)</f>
        <v>7</v>
      </c>
      <c r="B134" t="s">
        <v>34</v>
      </c>
      <c r="C134" s="46">
        <v>44113</v>
      </c>
      <c r="D134" t="s">
        <v>29</v>
      </c>
      <c r="E134" s="50">
        <f>+Precio_semana_puntoventa_region[[#This Row],[$ / kilo nominales con IVA2]]*25</f>
        <v>13850</v>
      </c>
      <c r="F134" s="50">
        <v>554</v>
      </c>
    </row>
    <row r="135" spans="1:6" hidden="1" x14ac:dyDescent="0.35">
      <c r="A135" s="43">
        <f>+VLOOKUP(Precio_semana_puntoventa_region[[#This Row],[Region]],Códigos!$A$2:$B$24,2,0)</f>
        <v>7</v>
      </c>
      <c r="B135" t="s">
        <v>34</v>
      </c>
      <c r="C135" s="46">
        <v>44120</v>
      </c>
      <c r="D135" t="s">
        <v>29</v>
      </c>
      <c r="E135" s="50">
        <f>+Precio_semana_puntoventa_region[[#This Row],[$ / kilo nominales con IVA2]]*25</f>
        <v>14275</v>
      </c>
      <c r="F135" s="50">
        <v>571</v>
      </c>
    </row>
    <row r="136" spans="1:6" hidden="1" x14ac:dyDescent="0.35">
      <c r="A136" s="43">
        <f>+VLOOKUP(Precio_semana_puntoventa_region[[#This Row],[Region]],Códigos!$A$2:$B$24,2,0)</f>
        <v>7</v>
      </c>
      <c r="B136" t="s">
        <v>34</v>
      </c>
      <c r="C136" s="46">
        <v>44127</v>
      </c>
      <c r="D136" t="s">
        <v>29</v>
      </c>
      <c r="E136" s="50">
        <f>+Precio_semana_puntoventa_region[[#This Row],[$ / kilo nominales con IVA2]]*25</f>
        <v>13850</v>
      </c>
      <c r="F136" s="50">
        <v>554</v>
      </c>
    </row>
    <row r="137" spans="1:6" hidden="1" x14ac:dyDescent="0.35">
      <c r="A137" s="43">
        <f>+VLOOKUP(Precio_semana_puntoventa_region[[#This Row],[Region]],Códigos!$A$2:$B$24,2,0)</f>
        <v>7</v>
      </c>
      <c r="B137" t="s">
        <v>34</v>
      </c>
      <c r="C137" s="46">
        <v>44134</v>
      </c>
      <c r="D137" t="s">
        <v>29</v>
      </c>
      <c r="E137" s="50">
        <f>+Precio_semana_puntoventa_region[[#This Row],[$ / kilo nominales con IVA2]]*25</f>
        <v>13650</v>
      </c>
      <c r="F137" s="50">
        <v>546</v>
      </c>
    </row>
    <row r="138" spans="1:6" hidden="1" x14ac:dyDescent="0.35">
      <c r="A138" s="43">
        <f>+VLOOKUP(Precio_semana_puntoventa_region[[#This Row],[Region]],Códigos!$A$2:$B$24,2,0)</f>
        <v>7</v>
      </c>
      <c r="B138" t="s">
        <v>34</v>
      </c>
      <c r="C138" s="46">
        <v>44141</v>
      </c>
      <c r="D138" t="s">
        <v>29</v>
      </c>
      <c r="E138" s="50">
        <f>+Precio_semana_puntoventa_region[[#This Row],[$ / kilo nominales con IVA2]]*25</f>
        <v>13850</v>
      </c>
      <c r="F138" s="50">
        <v>554</v>
      </c>
    </row>
    <row r="139" spans="1:6" hidden="1" x14ac:dyDescent="0.35">
      <c r="A139" s="43">
        <f>+VLOOKUP(Precio_semana_puntoventa_region[[#This Row],[Region]],Códigos!$A$2:$B$24,2,0)</f>
        <v>7</v>
      </c>
      <c r="B139" t="s">
        <v>34</v>
      </c>
      <c r="C139" s="46">
        <v>44148</v>
      </c>
      <c r="D139" t="s">
        <v>29</v>
      </c>
      <c r="E139" s="50">
        <f>+Precio_semana_puntoventa_region[[#This Row],[$ / kilo nominales con IVA2]]*25</f>
        <v>15937.5</v>
      </c>
      <c r="F139" s="50">
        <v>637.5</v>
      </c>
    </row>
    <row r="140" spans="1:6" hidden="1" x14ac:dyDescent="0.35">
      <c r="A140" s="43">
        <f>+VLOOKUP(Precio_semana_puntoventa_region[[#This Row],[Region]],Códigos!$A$2:$B$24,2,0)</f>
        <v>7</v>
      </c>
      <c r="B140" t="s">
        <v>34</v>
      </c>
      <c r="C140" s="46">
        <v>44155</v>
      </c>
      <c r="D140" t="s">
        <v>29</v>
      </c>
      <c r="E140" s="50">
        <f>+Precio_semana_puntoventa_region[[#This Row],[$ / kilo nominales con IVA2]]*25</f>
        <v>15800</v>
      </c>
      <c r="F140" s="50">
        <v>632</v>
      </c>
    </row>
    <row r="141" spans="1:6" hidden="1" x14ac:dyDescent="0.35">
      <c r="A141" s="43">
        <f>+VLOOKUP(Precio_semana_puntoventa_region[[#This Row],[Region]],Códigos!$A$2:$B$24,2,0)</f>
        <v>7</v>
      </c>
      <c r="B141" s="44" t="s">
        <v>512</v>
      </c>
      <c r="C141" s="51">
        <v>44169</v>
      </c>
      <c r="D141" s="43" t="s">
        <v>29</v>
      </c>
      <c r="E141" s="50">
        <v>8700</v>
      </c>
      <c r="F141" s="50">
        <f>+Precio_semana_puntoventa_region[[#This Row],[$ / 25 kilos nominales con IVA]]/25</f>
        <v>348</v>
      </c>
    </row>
    <row r="142" spans="1:6" hidden="1" x14ac:dyDescent="0.35">
      <c r="A142" s="43">
        <f>+VLOOKUP(Precio_semana_puntoventa_region[[#This Row],[Region]],Códigos!$A$2:$B$24,2,0)</f>
        <v>7</v>
      </c>
      <c r="B142" s="44" t="s">
        <v>512</v>
      </c>
      <c r="C142" s="51">
        <v>44120</v>
      </c>
      <c r="D142" s="43" t="s">
        <v>29</v>
      </c>
      <c r="E142" s="50">
        <v>6000</v>
      </c>
      <c r="F142" s="50">
        <f>+Precio_semana_puntoventa_region[[#This Row],[$ / 25 kilos nominales con IVA]]/25</f>
        <v>240</v>
      </c>
    </row>
    <row r="143" spans="1:6" hidden="1" x14ac:dyDescent="0.35">
      <c r="A143" s="43">
        <f>+VLOOKUP(Precio_semana_puntoventa_region[[#This Row],[Region]],Códigos!$A$2:$B$24,2,0)</f>
        <v>7</v>
      </c>
      <c r="B143" s="44" t="s">
        <v>512</v>
      </c>
      <c r="C143" s="51">
        <v>44029</v>
      </c>
      <c r="D143" s="43" t="s">
        <v>29</v>
      </c>
      <c r="E143" s="50">
        <v>6500</v>
      </c>
      <c r="F143" s="50">
        <f>+Precio_semana_puntoventa_region[[#This Row],[$ / 25 kilos nominales con IVA]]/25</f>
        <v>260</v>
      </c>
    </row>
    <row r="144" spans="1:6" x14ac:dyDescent="0.35">
      <c r="A144" s="43">
        <f>+VLOOKUP(Precio_semana_puntoventa_region[[#This Row],[Region]],Códigos!$A$2:$B$24,2,0)</f>
        <v>7</v>
      </c>
      <c r="B144" s="44" t="s">
        <v>512</v>
      </c>
      <c r="C144" s="51">
        <v>44155</v>
      </c>
      <c r="D144" s="43" t="s">
        <v>29</v>
      </c>
      <c r="E144" s="50">
        <v>8937.5</v>
      </c>
      <c r="F144" s="50">
        <f>+Precio_semana_puntoventa_region[[#This Row],[$ / 25 kilos nominales con IVA]]/25</f>
        <v>357.5</v>
      </c>
    </row>
    <row r="145" spans="1:6" x14ac:dyDescent="0.35">
      <c r="A145" s="43">
        <f>+VLOOKUP(Precio_semana_puntoventa_region[[#This Row],[Region]],Códigos!$A$2:$B$24,2,0)</f>
        <v>7</v>
      </c>
      <c r="B145" s="44" t="s">
        <v>512</v>
      </c>
      <c r="C145" s="51">
        <v>44141</v>
      </c>
      <c r="D145" s="43" t="s">
        <v>29</v>
      </c>
      <c r="E145" s="50">
        <v>7460</v>
      </c>
      <c r="F145" s="50">
        <f>+Precio_semana_puntoventa_region[[#This Row],[$ / 25 kilos nominales con IVA]]/25</f>
        <v>298.39999999999998</v>
      </c>
    </row>
    <row r="146" spans="1:6" hidden="1" x14ac:dyDescent="0.35">
      <c r="A146" s="43">
        <f>+VLOOKUP(Precio_semana_puntoventa_region[[#This Row],[Region]],Códigos!$A$2:$B$24,2,0)</f>
        <v>7</v>
      </c>
      <c r="B146" s="44" t="s">
        <v>512</v>
      </c>
      <c r="C146" s="51">
        <v>44036</v>
      </c>
      <c r="D146" s="43" t="s">
        <v>29</v>
      </c>
      <c r="E146" s="50">
        <v>6000</v>
      </c>
      <c r="F146" s="50">
        <f>+Precio_semana_puntoventa_region[[#This Row],[$ / 25 kilos nominales con IVA]]/25</f>
        <v>240</v>
      </c>
    </row>
    <row r="147" spans="1:6" hidden="1" x14ac:dyDescent="0.35">
      <c r="A147" s="43">
        <f>+VLOOKUP(Precio_semana_puntoventa_region[[#This Row],[Region]],Códigos!$A$2:$B$24,2,0)</f>
        <v>7</v>
      </c>
      <c r="B147" s="44" t="s">
        <v>512</v>
      </c>
      <c r="C147" s="51">
        <v>44099</v>
      </c>
      <c r="D147" s="43" t="s">
        <v>29</v>
      </c>
      <c r="E147" s="50">
        <v>6500</v>
      </c>
      <c r="F147" s="50">
        <f>+Precio_semana_puntoventa_region[[#This Row],[$ / 25 kilos nominales con IVA]]/25</f>
        <v>260</v>
      </c>
    </row>
    <row r="148" spans="1:6" x14ac:dyDescent="0.35">
      <c r="A148" s="43">
        <f>+VLOOKUP(Precio_semana_puntoventa_region[[#This Row],[Region]],Códigos!$A$2:$B$24,2,0)</f>
        <v>7</v>
      </c>
      <c r="B148" s="44" t="s">
        <v>512</v>
      </c>
      <c r="C148" s="51">
        <v>44162</v>
      </c>
      <c r="D148" s="43" t="s">
        <v>29</v>
      </c>
      <c r="E148" s="50">
        <v>9191</v>
      </c>
      <c r="F148" s="50">
        <f>+Precio_semana_puntoventa_region[[#This Row],[$ / 25 kilos nominales con IVA]]/25</f>
        <v>367.64</v>
      </c>
    </row>
    <row r="149" spans="1:6" hidden="1" x14ac:dyDescent="0.35">
      <c r="A149" s="43">
        <f>+VLOOKUP(Precio_semana_puntoventa_region[[#This Row],[Region]],Códigos!$A$2:$B$24,2,0)</f>
        <v>7</v>
      </c>
      <c r="B149" s="44" t="s">
        <v>512</v>
      </c>
      <c r="C149" s="51">
        <v>44134</v>
      </c>
      <c r="D149" s="43" t="s">
        <v>29</v>
      </c>
      <c r="E149" s="50">
        <v>7437.5</v>
      </c>
      <c r="F149" s="50">
        <f>+Precio_semana_puntoventa_region[[#This Row],[$ / 25 kilos nominales con IVA]]/25</f>
        <v>297.5</v>
      </c>
    </row>
    <row r="150" spans="1:6" hidden="1" x14ac:dyDescent="0.35">
      <c r="A150" s="43">
        <f>+VLOOKUP(Precio_semana_puntoventa_region[[#This Row],[Region]],Códigos!$A$2:$B$24,2,0)</f>
        <v>7</v>
      </c>
      <c r="B150" s="44" t="s">
        <v>512</v>
      </c>
      <c r="C150" s="51">
        <v>44043</v>
      </c>
      <c r="D150" s="43" t="s">
        <v>29</v>
      </c>
      <c r="E150" s="50">
        <v>6250</v>
      </c>
      <c r="F150" s="50">
        <f>+Precio_semana_puntoventa_region[[#This Row],[$ / 25 kilos nominales con IVA]]/25</f>
        <v>250</v>
      </c>
    </row>
    <row r="151" spans="1:6" hidden="1" x14ac:dyDescent="0.35">
      <c r="A151" s="43">
        <f>+VLOOKUP(Precio_semana_puntoventa_region[[#This Row],[Region]],Códigos!$A$2:$B$24,2,0)</f>
        <v>7</v>
      </c>
      <c r="B151" s="44" t="s">
        <v>512</v>
      </c>
      <c r="C151" s="51">
        <v>44050</v>
      </c>
      <c r="D151" s="43" t="s">
        <v>29</v>
      </c>
      <c r="E151" s="50">
        <v>6000</v>
      </c>
      <c r="F151" s="50">
        <f>+Precio_semana_puntoventa_region[[#This Row],[$ / 25 kilos nominales con IVA]]/25</f>
        <v>240</v>
      </c>
    </row>
    <row r="152" spans="1:6" hidden="1" x14ac:dyDescent="0.35">
      <c r="A152" s="43">
        <f>+VLOOKUP(Precio_semana_puntoventa_region[[#This Row],[Region]],Códigos!$A$2:$B$24,2,0)</f>
        <v>7</v>
      </c>
      <c r="B152" s="44" t="s">
        <v>512</v>
      </c>
      <c r="C152" s="51">
        <v>44085</v>
      </c>
      <c r="D152" s="43" t="s">
        <v>29</v>
      </c>
      <c r="E152" s="50">
        <v>7000</v>
      </c>
      <c r="F152" s="50">
        <f>+Precio_semana_puntoventa_region[[#This Row],[$ / 25 kilos nominales con IVA]]/25</f>
        <v>280</v>
      </c>
    </row>
    <row r="153" spans="1:6" x14ac:dyDescent="0.35">
      <c r="A153" s="43">
        <f>+VLOOKUP(Precio_semana_puntoventa_region[[#This Row],[Region]],Códigos!$A$2:$B$24,2,0)</f>
        <v>7</v>
      </c>
      <c r="B153" s="44" t="s">
        <v>512</v>
      </c>
      <c r="C153" s="51">
        <v>44148</v>
      </c>
      <c r="D153" s="43" t="s">
        <v>29</v>
      </c>
      <c r="E153" s="50">
        <v>9714.2857142857138</v>
      </c>
      <c r="F153" s="50">
        <f>+Precio_semana_puntoventa_region[[#This Row],[$ / 25 kilos nominales con IVA]]/25</f>
        <v>388.57142857142856</v>
      </c>
    </row>
    <row r="154" spans="1:6" hidden="1" x14ac:dyDescent="0.35">
      <c r="A154" s="43">
        <f>+VLOOKUP(Precio_semana_puntoventa_region[[#This Row],[Region]],Códigos!$A$2:$B$24,2,0)</f>
        <v>8</v>
      </c>
      <c r="B154" t="s">
        <v>24</v>
      </c>
      <c r="C154" s="46">
        <v>44029</v>
      </c>
      <c r="D154" t="s">
        <v>31</v>
      </c>
      <c r="E154" s="50">
        <f>+Precio_semana_puntoventa_region[[#This Row],[$ / kilo nominales con IVA2]]*25</f>
        <v>29125</v>
      </c>
      <c r="F154" s="50">
        <v>1165</v>
      </c>
    </row>
    <row r="155" spans="1:6" hidden="1" x14ac:dyDescent="0.35">
      <c r="A155" s="43">
        <f>+VLOOKUP(Precio_semana_puntoventa_region[[#This Row],[Region]],Códigos!$A$2:$B$24,2,0)</f>
        <v>8</v>
      </c>
      <c r="B155" t="s">
        <v>24</v>
      </c>
      <c r="C155" s="46">
        <v>44036</v>
      </c>
      <c r="D155" t="s">
        <v>31</v>
      </c>
      <c r="E155" s="50">
        <f>+Precio_semana_puntoventa_region[[#This Row],[$ / kilo nominales con IVA2]]*25</f>
        <v>29000</v>
      </c>
      <c r="F155" s="50">
        <v>1160</v>
      </c>
    </row>
    <row r="156" spans="1:6" hidden="1" x14ac:dyDescent="0.35">
      <c r="A156" s="43">
        <f>+VLOOKUP(Precio_semana_puntoventa_region[[#This Row],[Region]],Códigos!$A$2:$B$24,2,0)</f>
        <v>8</v>
      </c>
      <c r="B156" t="s">
        <v>24</v>
      </c>
      <c r="C156" s="46">
        <v>44043</v>
      </c>
      <c r="D156" t="s">
        <v>31</v>
      </c>
      <c r="E156" s="50">
        <f>+Precio_semana_puntoventa_region[[#This Row],[$ / kilo nominales con IVA2]]*25</f>
        <v>29500</v>
      </c>
      <c r="F156" s="50">
        <v>1180</v>
      </c>
    </row>
    <row r="157" spans="1:6" hidden="1" x14ac:dyDescent="0.35">
      <c r="A157" s="43">
        <f>+VLOOKUP(Precio_semana_puntoventa_region[[#This Row],[Region]],Códigos!$A$2:$B$24,2,0)</f>
        <v>8</v>
      </c>
      <c r="B157" t="s">
        <v>24</v>
      </c>
      <c r="C157" s="46">
        <v>44050</v>
      </c>
      <c r="D157" t="s">
        <v>31</v>
      </c>
      <c r="E157" s="50">
        <f>+Precio_semana_puntoventa_region[[#This Row],[$ / kilo nominales con IVA2]]*25</f>
        <v>28500</v>
      </c>
      <c r="F157" s="50">
        <v>1140</v>
      </c>
    </row>
    <row r="158" spans="1:6" hidden="1" x14ac:dyDescent="0.35">
      <c r="A158" s="43">
        <f>+VLOOKUP(Precio_semana_puntoventa_region[[#This Row],[Region]],Códigos!$A$2:$B$24,2,0)</f>
        <v>8</v>
      </c>
      <c r="B158" t="s">
        <v>24</v>
      </c>
      <c r="C158" s="46">
        <v>44057</v>
      </c>
      <c r="D158" t="s">
        <v>31</v>
      </c>
      <c r="E158" s="50">
        <f>+Precio_semana_puntoventa_region[[#This Row],[$ / kilo nominales con IVA2]]*25</f>
        <v>29750</v>
      </c>
      <c r="F158" s="50">
        <v>1190</v>
      </c>
    </row>
    <row r="159" spans="1:6" hidden="1" x14ac:dyDescent="0.35">
      <c r="A159" s="43">
        <f>+VLOOKUP(Precio_semana_puntoventa_region[[#This Row],[Region]],Códigos!$A$2:$B$24,2,0)</f>
        <v>8</v>
      </c>
      <c r="B159" t="s">
        <v>24</v>
      </c>
      <c r="C159" s="46">
        <v>44064</v>
      </c>
      <c r="D159" t="s">
        <v>31</v>
      </c>
      <c r="E159" s="50">
        <f>+Precio_semana_puntoventa_region[[#This Row],[$ / kilo nominales con IVA2]]*25</f>
        <v>29250</v>
      </c>
      <c r="F159" s="50">
        <v>1170</v>
      </c>
    </row>
    <row r="160" spans="1:6" hidden="1" x14ac:dyDescent="0.35">
      <c r="A160" s="43">
        <f>+VLOOKUP(Precio_semana_puntoventa_region[[#This Row],[Region]],Códigos!$A$2:$B$24,2,0)</f>
        <v>8</v>
      </c>
      <c r="B160" t="s">
        <v>24</v>
      </c>
      <c r="C160" s="46">
        <v>44071</v>
      </c>
      <c r="D160" t="s">
        <v>31</v>
      </c>
      <c r="E160" s="50">
        <f>+Precio_semana_puntoventa_region[[#This Row],[$ / kilo nominales con IVA2]]*25</f>
        <v>29750</v>
      </c>
      <c r="F160" s="50">
        <v>1190</v>
      </c>
    </row>
    <row r="161" spans="1:6" hidden="1" x14ac:dyDescent="0.35">
      <c r="A161" s="43">
        <f>+VLOOKUP(Precio_semana_puntoventa_region[[#This Row],[Region]],Códigos!$A$2:$B$24,2,0)</f>
        <v>8</v>
      </c>
      <c r="B161" t="s">
        <v>24</v>
      </c>
      <c r="C161" s="46">
        <v>44078</v>
      </c>
      <c r="D161" t="s">
        <v>31</v>
      </c>
      <c r="E161" s="50">
        <f>+Precio_semana_puntoventa_region[[#This Row],[$ / kilo nominales con IVA2]]*25</f>
        <v>30500</v>
      </c>
      <c r="F161" s="50">
        <v>1220</v>
      </c>
    </row>
    <row r="162" spans="1:6" hidden="1" x14ac:dyDescent="0.35">
      <c r="A162" s="43">
        <f>+VLOOKUP(Precio_semana_puntoventa_region[[#This Row],[Region]],Códigos!$A$2:$B$24,2,0)</f>
        <v>8</v>
      </c>
      <c r="B162" t="s">
        <v>24</v>
      </c>
      <c r="C162" s="46">
        <v>44085</v>
      </c>
      <c r="D162" t="s">
        <v>31</v>
      </c>
      <c r="E162" s="50">
        <f>+Precio_semana_puntoventa_region[[#This Row],[$ / kilo nominales con IVA2]]*25</f>
        <v>30300</v>
      </c>
      <c r="F162" s="50">
        <v>1212</v>
      </c>
    </row>
    <row r="163" spans="1:6" hidden="1" x14ac:dyDescent="0.35">
      <c r="A163" s="43">
        <f>+VLOOKUP(Precio_semana_puntoventa_region[[#This Row],[Region]],Códigos!$A$2:$B$24,2,0)</f>
        <v>8</v>
      </c>
      <c r="B163" t="s">
        <v>24</v>
      </c>
      <c r="C163" s="46">
        <v>44092</v>
      </c>
      <c r="D163" t="s">
        <v>31</v>
      </c>
      <c r="E163" s="50">
        <f>+Precio_semana_puntoventa_region[[#This Row],[$ / kilo nominales con IVA2]]*25</f>
        <v>30062.5</v>
      </c>
      <c r="F163" s="50">
        <v>1202.5</v>
      </c>
    </row>
    <row r="164" spans="1:6" hidden="1" x14ac:dyDescent="0.35">
      <c r="A164" s="43">
        <f>+VLOOKUP(Precio_semana_puntoventa_region[[#This Row],[Region]],Códigos!$A$2:$B$24,2,0)</f>
        <v>8</v>
      </c>
      <c r="B164" t="s">
        <v>24</v>
      </c>
      <c r="C164" s="46">
        <v>44099</v>
      </c>
      <c r="D164" t="s">
        <v>31</v>
      </c>
      <c r="E164" s="50">
        <f>+Precio_semana_puntoventa_region[[#This Row],[$ / kilo nominales con IVA2]]*25</f>
        <v>30075</v>
      </c>
      <c r="F164" s="50">
        <v>1203</v>
      </c>
    </row>
    <row r="165" spans="1:6" hidden="1" x14ac:dyDescent="0.35">
      <c r="A165" s="43">
        <f>+VLOOKUP(Precio_semana_puntoventa_region[[#This Row],[Region]],Códigos!$A$2:$B$24,2,0)</f>
        <v>8</v>
      </c>
      <c r="B165" t="s">
        <v>24</v>
      </c>
      <c r="C165" s="46">
        <v>44106</v>
      </c>
      <c r="D165" t="s">
        <v>31</v>
      </c>
      <c r="E165" s="50">
        <f>+Precio_semana_puntoventa_region[[#This Row],[$ / kilo nominales con IVA2]]*25</f>
        <v>29750</v>
      </c>
      <c r="F165" s="50">
        <v>1190</v>
      </c>
    </row>
    <row r="166" spans="1:6" hidden="1" x14ac:dyDescent="0.35">
      <c r="A166" s="43">
        <f>+VLOOKUP(Precio_semana_puntoventa_region[[#This Row],[Region]],Códigos!$A$2:$B$24,2,0)</f>
        <v>8</v>
      </c>
      <c r="B166" t="s">
        <v>24</v>
      </c>
      <c r="C166" s="46">
        <v>44113</v>
      </c>
      <c r="D166" t="s">
        <v>31</v>
      </c>
      <c r="E166" s="50">
        <f>+Precio_semana_puntoventa_region[[#This Row],[$ / kilo nominales con IVA2]]*25</f>
        <v>30500</v>
      </c>
      <c r="F166" s="50">
        <v>1220</v>
      </c>
    </row>
    <row r="167" spans="1:6" hidden="1" x14ac:dyDescent="0.35">
      <c r="A167" s="43">
        <f>+VLOOKUP(Precio_semana_puntoventa_region[[#This Row],[Region]],Códigos!$A$2:$B$24,2,0)</f>
        <v>8</v>
      </c>
      <c r="B167" t="s">
        <v>24</v>
      </c>
      <c r="C167" s="46">
        <v>44120</v>
      </c>
      <c r="D167" t="s">
        <v>31</v>
      </c>
      <c r="E167" s="50">
        <f>+Precio_semana_puntoventa_region[[#This Row],[$ / kilo nominales con IVA2]]*25</f>
        <v>30175</v>
      </c>
      <c r="F167" s="50">
        <v>1207</v>
      </c>
    </row>
    <row r="168" spans="1:6" hidden="1" x14ac:dyDescent="0.35">
      <c r="A168" s="43">
        <f>+VLOOKUP(Precio_semana_puntoventa_region[[#This Row],[Region]],Códigos!$A$2:$B$24,2,0)</f>
        <v>8</v>
      </c>
      <c r="B168" t="s">
        <v>24</v>
      </c>
      <c r="C168" s="46">
        <v>44127</v>
      </c>
      <c r="D168" t="s">
        <v>31</v>
      </c>
      <c r="E168" s="50">
        <f>+Precio_semana_puntoventa_region[[#This Row],[$ / kilo nominales con IVA2]]*25</f>
        <v>30000</v>
      </c>
      <c r="F168" s="50">
        <v>1200</v>
      </c>
    </row>
    <row r="169" spans="1:6" hidden="1" x14ac:dyDescent="0.35">
      <c r="A169" s="43">
        <f>+VLOOKUP(Precio_semana_puntoventa_region[[#This Row],[Region]],Códigos!$A$2:$B$24,2,0)</f>
        <v>8</v>
      </c>
      <c r="B169" t="s">
        <v>24</v>
      </c>
      <c r="C169" s="46">
        <v>44134</v>
      </c>
      <c r="D169" t="s">
        <v>31</v>
      </c>
      <c r="E169" s="50">
        <f>+Precio_semana_puntoventa_region[[#This Row],[$ / kilo nominales con IVA2]]*25</f>
        <v>30375</v>
      </c>
      <c r="F169" s="50">
        <v>1215</v>
      </c>
    </row>
    <row r="170" spans="1:6" hidden="1" x14ac:dyDescent="0.35">
      <c r="A170" s="43">
        <f>+VLOOKUP(Precio_semana_puntoventa_region[[#This Row],[Region]],Códigos!$A$2:$B$24,2,0)</f>
        <v>8</v>
      </c>
      <c r="B170" t="s">
        <v>24</v>
      </c>
      <c r="C170" s="46">
        <v>44141</v>
      </c>
      <c r="D170" t="s">
        <v>31</v>
      </c>
      <c r="E170" s="50">
        <f>+Precio_semana_puntoventa_region[[#This Row],[$ / kilo nominales con IVA2]]*25</f>
        <v>29750</v>
      </c>
      <c r="F170" s="50">
        <v>1190</v>
      </c>
    </row>
    <row r="171" spans="1:6" hidden="1" x14ac:dyDescent="0.35">
      <c r="A171" s="43">
        <f>+VLOOKUP(Precio_semana_puntoventa_region[[#This Row],[Region]],Códigos!$A$2:$B$24,2,0)</f>
        <v>8</v>
      </c>
      <c r="B171" t="s">
        <v>24</v>
      </c>
      <c r="C171" s="46">
        <v>44148</v>
      </c>
      <c r="D171" t="s">
        <v>31</v>
      </c>
      <c r="E171" s="50">
        <f>+Precio_semana_puntoventa_region[[#This Row],[$ / kilo nominales con IVA2]]*25</f>
        <v>30000</v>
      </c>
      <c r="F171" s="50">
        <v>1200</v>
      </c>
    </row>
    <row r="172" spans="1:6" hidden="1" x14ac:dyDescent="0.35">
      <c r="A172" s="43">
        <f>+VLOOKUP(Precio_semana_puntoventa_region[[#This Row],[Region]],Códigos!$A$2:$B$24,2,0)</f>
        <v>8</v>
      </c>
      <c r="B172" t="s">
        <v>24</v>
      </c>
      <c r="C172" s="46">
        <v>44155</v>
      </c>
      <c r="D172" t="s">
        <v>31</v>
      </c>
      <c r="E172" s="50">
        <f>+Precio_semana_puntoventa_region[[#This Row],[$ / kilo nominales con IVA2]]*25</f>
        <v>29750</v>
      </c>
      <c r="F172" s="50">
        <v>1190</v>
      </c>
    </row>
    <row r="173" spans="1:6" hidden="1" x14ac:dyDescent="0.35">
      <c r="A173" s="43">
        <f>+VLOOKUP(Precio_semana_puntoventa_region[[#This Row],[Region]],Códigos!$A$2:$B$24,2,0)</f>
        <v>8</v>
      </c>
      <c r="B173" t="s">
        <v>34</v>
      </c>
      <c r="C173" s="46">
        <v>44099</v>
      </c>
      <c r="D173" t="s">
        <v>31</v>
      </c>
      <c r="E173" s="50">
        <f>+Precio_semana_puntoventa_region[[#This Row],[$ / kilo nominales con IVA2]]*25</f>
        <v>11250</v>
      </c>
      <c r="F173" s="50">
        <v>450</v>
      </c>
    </row>
    <row r="174" spans="1:6" hidden="1" x14ac:dyDescent="0.35">
      <c r="A174" s="43">
        <f>+VLOOKUP(Precio_semana_puntoventa_region[[#This Row],[Region]],Códigos!$A$2:$B$24,2,0)</f>
        <v>8</v>
      </c>
      <c r="B174" t="s">
        <v>34</v>
      </c>
      <c r="C174" s="46">
        <v>44106</v>
      </c>
      <c r="D174" t="s">
        <v>31</v>
      </c>
      <c r="E174" s="50">
        <f>+Precio_semana_puntoventa_region[[#This Row],[$ / kilo nominales con IVA2]]*25</f>
        <v>11250</v>
      </c>
      <c r="F174" s="50">
        <v>450</v>
      </c>
    </row>
    <row r="175" spans="1:6" hidden="1" x14ac:dyDescent="0.35">
      <c r="A175" s="43">
        <f>+VLOOKUP(Precio_semana_puntoventa_region[[#This Row],[Region]],Códigos!$A$2:$B$24,2,0)</f>
        <v>8</v>
      </c>
      <c r="B175" t="s">
        <v>34</v>
      </c>
      <c r="C175" s="46">
        <v>44120</v>
      </c>
      <c r="D175" t="s">
        <v>31</v>
      </c>
      <c r="E175" s="50">
        <f>+Precio_semana_puntoventa_region[[#This Row],[$ / kilo nominales con IVA2]]*25</f>
        <v>11250</v>
      </c>
      <c r="F175" s="50">
        <v>450</v>
      </c>
    </row>
    <row r="176" spans="1:6" hidden="1" x14ac:dyDescent="0.35">
      <c r="A176" s="43">
        <f>+VLOOKUP(Precio_semana_puntoventa_region[[#This Row],[Region]],Códigos!$A$2:$B$24,2,0)</f>
        <v>8</v>
      </c>
      <c r="B176" t="s">
        <v>34</v>
      </c>
      <c r="C176" s="46">
        <v>44127</v>
      </c>
      <c r="D176" t="s">
        <v>31</v>
      </c>
      <c r="E176" s="50">
        <f>+Precio_semana_puntoventa_region[[#This Row],[$ / kilo nominales con IVA2]]*25</f>
        <v>11250</v>
      </c>
      <c r="F176" s="50">
        <v>450</v>
      </c>
    </row>
    <row r="177" spans="1:6" hidden="1" x14ac:dyDescent="0.35">
      <c r="A177" s="43">
        <f>+VLOOKUP(Precio_semana_puntoventa_region[[#This Row],[Region]],Códigos!$A$2:$B$24,2,0)</f>
        <v>8</v>
      </c>
      <c r="B177" t="s">
        <v>34</v>
      </c>
      <c r="C177" s="46">
        <v>44134</v>
      </c>
      <c r="D177" t="s">
        <v>31</v>
      </c>
      <c r="E177" s="50">
        <f>+Precio_semana_puntoventa_region[[#This Row],[$ / kilo nominales con IVA2]]*25</f>
        <v>11250</v>
      </c>
      <c r="F177" s="50">
        <v>450</v>
      </c>
    </row>
    <row r="178" spans="1:6" hidden="1" x14ac:dyDescent="0.35">
      <c r="A178" s="43">
        <f>+VLOOKUP(Precio_semana_puntoventa_region[[#This Row],[Region]],Códigos!$A$2:$B$24,2,0)</f>
        <v>8</v>
      </c>
      <c r="B178" t="s">
        <v>34</v>
      </c>
      <c r="C178" s="46">
        <v>44141</v>
      </c>
      <c r="D178" t="s">
        <v>31</v>
      </c>
      <c r="E178" s="50">
        <f>+Precio_semana_puntoventa_region[[#This Row],[$ / kilo nominales con IVA2]]*25</f>
        <v>11250</v>
      </c>
      <c r="F178" s="50">
        <v>450</v>
      </c>
    </row>
    <row r="179" spans="1:6" hidden="1" x14ac:dyDescent="0.35">
      <c r="A179" s="43">
        <f>+VLOOKUP(Precio_semana_puntoventa_region[[#This Row],[Region]],Códigos!$A$2:$B$24,2,0)</f>
        <v>8</v>
      </c>
      <c r="B179" t="s">
        <v>34</v>
      </c>
      <c r="C179" s="46">
        <v>44148</v>
      </c>
      <c r="D179" t="s">
        <v>31</v>
      </c>
      <c r="E179" s="50">
        <f>+Precio_semana_puntoventa_region[[#This Row],[$ / kilo nominales con IVA2]]*25</f>
        <v>10000</v>
      </c>
      <c r="F179" s="50">
        <v>400</v>
      </c>
    </row>
    <row r="180" spans="1:6" hidden="1" x14ac:dyDescent="0.35">
      <c r="A180" s="43">
        <f>+VLOOKUP(Precio_semana_puntoventa_region[[#This Row],[Region]],Códigos!$A$2:$B$24,2,0)</f>
        <v>8</v>
      </c>
      <c r="B180" s="44" t="s">
        <v>512</v>
      </c>
      <c r="C180" s="51">
        <v>44169</v>
      </c>
      <c r="D180" s="43" t="s">
        <v>31</v>
      </c>
      <c r="E180" s="50">
        <v>10375</v>
      </c>
      <c r="F180" s="50">
        <f>+Precio_semana_puntoventa_region[[#This Row],[$ / 25 kilos nominales con IVA]]/25</f>
        <v>415</v>
      </c>
    </row>
    <row r="181" spans="1:6" hidden="1" x14ac:dyDescent="0.35">
      <c r="A181" s="43">
        <f>+VLOOKUP(Precio_semana_puntoventa_region[[#This Row],[Region]],Códigos!$A$2:$B$24,2,0)</f>
        <v>8</v>
      </c>
      <c r="B181" s="44" t="s">
        <v>512</v>
      </c>
      <c r="C181" s="51">
        <v>44057</v>
      </c>
      <c r="D181" s="43" t="s">
        <v>31</v>
      </c>
      <c r="E181" s="50">
        <v>6229.25</v>
      </c>
      <c r="F181" s="50">
        <f>+Precio_semana_puntoventa_region[[#This Row],[$ / 25 kilos nominales con IVA]]/25</f>
        <v>249.17</v>
      </c>
    </row>
    <row r="182" spans="1:6" hidden="1" x14ac:dyDescent="0.35">
      <c r="A182" s="43">
        <f>+VLOOKUP(Precio_semana_puntoventa_region[[#This Row],[Region]],Códigos!$A$2:$B$24,2,0)</f>
        <v>8</v>
      </c>
      <c r="B182" s="44" t="s">
        <v>512</v>
      </c>
      <c r="C182" s="51">
        <v>44029</v>
      </c>
      <c r="D182" s="43" t="s">
        <v>31</v>
      </c>
      <c r="E182" s="50">
        <v>6750</v>
      </c>
      <c r="F182" s="50">
        <f>+Precio_semana_puntoventa_region[[#This Row],[$ / 25 kilos nominales con IVA]]/25</f>
        <v>270</v>
      </c>
    </row>
    <row r="183" spans="1:6" hidden="1" x14ac:dyDescent="0.35">
      <c r="A183" s="43">
        <f>+VLOOKUP(Precio_semana_puntoventa_region[[#This Row],[Region]],Códigos!$A$2:$B$24,2,0)</f>
        <v>8</v>
      </c>
      <c r="B183" s="44" t="s">
        <v>512</v>
      </c>
      <c r="C183" s="51">
        <v>44092</v>
      </c>
      <c r="D183" s="43" t="s">
        <v>31</v>
      </c>
      <c r="E183" s="50">
        <v>8833.5</v>
      </c>
      <c r="F183" s="50">
        <f>+Precio_semana_puntoventa_region[[#This Row],[$ / 25 kilos nominales con IVA]]/25</f>
        <v>353.34</v>
      </c>
    </row>
    <row r="184" spans="1:6" x14ac:dyDescent="0.35">
      <c r="A184" s="43">
        <f>+VLOOKUP(Precio_semana_puntoventa_region[[#This Row],[Region]],Códigos!$A$2:$B$24,2,0)</f>
        <v>8</v>
      </c>
      <c r="B184" s="44" t="s">
        <v>512</v>
      </c>
      <c r="C184" s="51">
        <v>44155</v>
      </c>
      <c r="D184" s="43" t="s">
        <v>31</v>
      </c>
      <c r="E184" s="50">
        <v>9875</v>
      </c>
      <c r="F184" s="50">
        <f>+Precio_semana_puntoventa_region[[#This Row],[$ / 25 kilos nominales con IVA]]/25</f>
        <v>395</v>
      </c>
    </row>
    <row r="185" spans="1:6" hidden="1" x14ac:dyDescent="0.35">
      <c r="A185" s="43">
        <f>+VLOOKUP(Precio_semana_puntoventa_region[[#This Row],[Region]],Códigos!$A$2:$B$24,2,0)</f>
        <v>8</v>
      </c>
      <c r="B185" s="44" t="s">
        <v>512</v>
      </c>
      <c r="C185" s="51">
        <v>44064</v>
      </c>
      <c r="D185" s="43" t="s">
        <v>31</v>
      </c>
      <c r="E185" s="50">
        <v>6250</v>
      </c>
      <c r="F185" s="50">
        <f>+Precio_semana_puntoventa_region[[#This Row],[$ / 25 kilos nominales con IVA]]/25</f>
        <v>250</v>
      </c>
    </row>
    <row r="186" spans="1:6" hidden="1" x14ac:dyDescent="0.35">
      <c r="A186" s="43">
        <f>+VLOOKUP(Precio_semana_puntoventa_region[[#This Row],[Region]],Códigos!$A$2:$B$24,2,0)</f>
        <v>8</v>
      </c>
      <c r="B186" s="44" t="s">
        <v>512</v>
      </c>
      <c r="C186" s="51">
        <v>44036</v>
      </c>
      <c r="D186" s="43" t="s">
        <v>31</v>
      </c>
      <c r="E186" s="50">
        <v>6416.666666666667</v>
      </c>
      <c r="F186" s="50">
        <f>+Precio_semana_puntoventa_region[[#This Row],[$ / 25 kilos nominales con IVA]]/25</f>
        <v>256.66666666666669</v>
      </c>
    </row>
    <row r="187" spans="1:6" x14ac:dyDescent="0.35">
      <c r="A187" s="43">
        <f>+VLOOKUP(Precio_semana_puntoventa_region[[#This Row],[Region]],Códigos!$A$2:$B$24,2,0)</f>
        <v>8</v>
      </c>
      <c r="B187" s="44" t="s">
        <v>512</v>
      </c>
      <c r="C187" s="51">
        <v>44162</v>
      </c>
      <c r="D187" s="43" t="s">
        <v>31</v>
      </c>
      <c r="E187" s="50">
        <v>9833.3333333333339</v>
      </c>
      <c r="F187" s="50">
        <f>+Precio_semana_puntoventa_region[[#This Row],[$ / 25 kilos nominales con IVA]]/25</f>
        <v>393.33333333333337</v>
      </c>
    </row>
    <row r="188" spans="1:6" hidden="1" x14ac:dyDescent="0.35">
      <c r="A188" s="43">
        <f>+VLOOKUP(Precio_semana_puntoventa_region[[#This Row],[Region]],Códigos!$A$2:$B$24,2,0)</f>
        <v>8</v>
      </c>
      <c r="B188" s="44" t="s">
        <v>512</v>
      </c>
      <c r="C188" s="51">
        <v>44071</v>
      </c>
      <c r="D188" s="43" t="s">
        <v>31</v>
      </c>
      <c r="E188" s="50">
        <v>6625</v>
      </c>
      <c r="F188" s="50">
        <f>+Precio_semana_puntoventa_region[[#This Row],[$ / 25 kilos nominales con IVA]]/25</f>
        <v>265</v>
      </c>
    </row>
    <row r="189" spans="1:6" hidden="1" x14ac:dyDescent="0.35">
      <c r="A189" s="43">
        <f>+VLOOKUP(Precio_semana_puntoventa_region[[#This Row],[Region]],Códigos!$A$2:$B$24,2,0)</f>
        <v>8</v>
      </c>
      <c r="B189" s="44" t="s">
        <v>512</v>
      </c>
      <c r="C189" s="51">
        <v>44043</v>
      </c>
      <c r="D189" s="43" t="s">
        <v>31</v>
      </c>
      <c r="E189" s="50">
        <v>6750</v>
      </c>
      <c r="F189" s="50">
        <f>+Precio_semana_puntoventa_region[[#This Row],[$ / 25 kilos nominales con IVA]]/25</f>
        <v>270</v>
      </c>
    </row>
    <row r="190" spans="1:6" hidden="1" x14ac:dyDescent="0.35">
      <c r="A190" s="43">
        <f>+VLOOKUP(Precio_semana_puntoventa_region[[#This Row],[Region]],Códigos!$A$2:$B$24,2,0)</f>
        <v>8</v>
      </c>
      <c r="B190" s="44" t="s">
        <v>512</v>
      </c>
      <c r="C190" s="51">
        <v>44106</v>
      </c>
      <c r="D190" s="43" t="s">
        <v>31</v>
      </c>
      <c r="E190" s="50">
        <v>8250</v>
      </c>
      <c r="F190" s="50">
        <f>+Precio_semana_puntoventa_region[[#This Row],[$ / 25 kilos nominales con IVA]]/25</f>
        <v>330</v>
      </c>
    </row>
    <row r="191" spans="1:6" hidden="1" x14ac:dyDescent="0.35">
      <c r="A191" s="43">
        <f>+VLOOKUP(Precio_semana_puntoventa_region[[#This Row],[Region]],Códigos!$A$2:$B$24,2,0)</f>
        <v>8</v>
      </c>
      <c r="B191" s="44" t="s">
        <v>512</v>
      </c>
      <c r="C191" s="51">
        <v>44050</v>
      </c>
      <c r="D191" s="43" t="s">
        <v>31</v>
      </c>
      <c r="E191" s="50">
        <v>6250</v>
      </c>
      <c r="F191" s="50">
        <f>+Precio_semana_puntoventa_region[[#This Row],[$ / 25 kilos nominales con IVA]]/25</f>
        <v>250</v>
      </c>
    </row>
    <row r="192" spans="1:6" hidden="1" x14ac:dyDescent="0.35">
      <c r="A192" s="43">
        <f>+VLOOKUP(Precio_semana_puntoventa_region[[#This Row],[Region]],Códigos!$A$2:$B$24,2,0)</f>
        <v>8</v>
      </c>
      <c r="B192" s="44" t="s">
        <v>512</v>
      </c>
      <c r="C192" s="51">
        <v>44078</v>
      </c>
      <c r="D192" s="43" t="s">
        <v>31</v>
      </c>
      <c r="E192" s="50">
        <v>7750</v>
      </c>
      <c r="F192" s="50">
        <f>+Precio_semana_puntoventa_region[[#This Row],[$ / 25 kilos nominales con IVA]]/25</f>
        <v>310</v>
      </c>
    </row>
    <row r="193" spans="1:6" hidden="1" x14ac:dyDescent="0.35">
      <c r="A193" s="43">
        <f>+VLOOKUP(Precio_semana_puntoventa_region[[#This Row],[Region]],Códigos!$A$2:$B$24,2,0)</f>
        <v>8</v>
      </c>
      <c r="B193" s="44" t="s">
        <v>512</v>
      </c>
      <c r="C193" s="51">
        <v>44113</v>
      </c>
      <c r="D193" s="43" t="s">
        <v>31</v>
      </c>
      <c r="E193" s="50">
        <v>8250</v>
      </c>
      <c r="F193" s="50">
        <f>+Precio_semana_puntoventa_region[[#This Row],[$ / 25 kilos nominales con IVA]]/25</f>
        <v>330</v>
      </c>
    </row>
    <row r="194" spans="1:6" hidden="1" x14ac:dyDescent="0.35">
      <c r="A194" s="43">
        <f>+VLOOKUP(Precio_semana_puntoventa_region[[#This Row],[Region]],Códigos!$A$2:$B$24,2,0)</f>
        <v>8</v>
      </c>
      <c r="B194" s="44" t="s">
        <v>512</v>
      </c>
      <c r="C194" s="51">
        <v>44085</v>
      </c>
      <c r="D194" s="43" t="s">
        <v>31</v>
      </c>
      <c r="E194" s="50">
        <v>9250</v>
      </c>
      <c r="F194" s="50">
        <f>+Precio_semana_puntoventa_region[[#This Row],[$ / 25 kilos nominales con IVA]]/25</f>
        <v>370</v>
      </c>
    </row>
    <row r="195" spans="1:6" x14ac:dyDescent="0.35">
      <c r="A195" s="43">
        <f>+VLOOKUP(Precio_semana_puntoventa_region[[#This Row],[Region]],Códigos!$A$2:$B$24,2,0)</f>
        <v>8</v>
      </c>
      <c r="B195" s="44" t="s">
        <v>512</v>
      </c>
      <c r="C195" s="51">
        <v>44148</v>
      </c>
      <c r="D195" s="43" t="s">
        <v>31</v>
      </c>
      <c r="E195" s="50">
        <v>10500</v>
      </c>
      <c r="F195" s="50">
        <f>+Precio_semana_puntoventa_region[[#This Row],[$ / 25 kilos nominales con IVA]]/25</f>
        <v>420</v>
      </c>
    </row>
    <row r="196" spans="1:6" hidden="1" x14ac:dyDescent="0.35">
      <c r="A196" s="43">
        <f>+VLOOKUP(Precio_semana_puntoventa_region[[#This Row],[Region]],Códigos!$A$2:$B$24,2,0)</f>
        <v>9</v>
      </c>
      <c r="B196" t="s">
        <v>24</v>
      </c>
      <c r="C196" s="46">
        <v>44029</v>
      </c>
      <c r="D196" t="s">
        <v>32</v>
      </c>
      <c r="E196" s="50">
        <f>+Precio_semana_puntoventa_region[[#This Row],[$ / kilo nominales con IVA2]]*25</f>
        <v>27775</v>
      </c>
      <c r="F196" s="50">
        <v>1111</v>
      </c>
    </row>
    <row r="197" spans="1:6" hidden="1" x14ac:dyDescent="0.35">
      <c r="A197" s="43">
        <f>+VLOOKUP(Precio_semana_puntoventa_region[[#This Row],[Region]],Códigos!$A$2:$B$24,2,0)</f>
        <v>9</v>
      </c>
      <c r="B197" t="s">
        <v>24</v>
      </c>
      <c r="C197" s="46">
        <v>44036</v>
      </c>
      <c r="D197" t="s">
        <v>32</v>
      </c>
      <c r="E197" s="50">
        <f>+Precio_semana_puntoventa_region[[#This Row],[$ / kilo nominales con IVA2]]*25</f>
        <v>27300</v>
      </c>
      <c r="F197" s="50">
        <v>1092</v>
      </c>
    </row>
    <row r="198" spans="1:6" hidden="1" x14ac:dyDescent="0.35">
      <c r="A198" s="43">
        <f>+VLOOKUP(Precio_semana_puntoventa_region[[#This Row],[Region]],Códigos!$A$2:$B$24,2,0)</f>
        <v>9</v>
      </c>
      <c r="B198" t="s">
        <v>24</v>
      </c>
      <c r="C198" s="46">
        <v>44043</v>
      </c>
      <c r="D198" t="s">
        <v>32</v>
      </c>
      <c r="E198" s="50">
        <f>+Precio_semana_puntoventa_region[[#This Row],[$ / kilo nominales con IVA2]]*25</f>
        <v>25312.5</v>
      </c>
      <c r="F198" s="50">
        <v>1012.5</v>
      </c>
    </row>
    <row r="199" spans="1:6" hidden="1" x14ac:dyDescent="0.35">
      <c r="A199" s="43">
        <f>+VLOOKUP(Precio_semana_puntoventa_region[[#This Row],[Region]],Códigos!$A$2:$B$24,2,0)</f>
        <v>9</v>
      </c>
      <c r="B199" t="s">
        <v>24</v>
      </c>
      <c r="C199" s="46">
        <v>44050</v>
      </c>
      <c r="D199" t="s">
        <v>32</v>
      </c>
      <c r="E199" s="50">
        <f>+Precio_semana_puntoventa_region[[#This Row],[$ / kilo nominales con IVA2]]*25</f>
        <v>28550</v>
      </c>
      <c r="F199" s="50">
        <v>1142</v>
      </c>
    </row>
    <row r="200" spans="1:6" hidden="1" x14ac:dyDescent="0.35">
      <c r="A200" s="43">
        <f>+VLOOKUP(Precio_semana_puntoventa_region[[#This Row],[Region]],Códigos!$A$2:$B$24,2,0)</f>
        <v>9</v>
      </c>
      <c r="B200" t="s">
        <v>24</v>
      </c>
      <c r="C200" s="46">
        <v>44057</v>
      </c>
      <c r="D200" t="s">
        <v>32</v>
      </c>
      <c r="E200" s="50">
        <f>+Precio_semana_puntoventa_region[[#This Row],[$ / kilo nominales con IVA2]]*25</f>
        <v>27350</v>
      </c>
      <c r="F200" s="50">
        <v>1094</v>
      </c>
    </row>
    <row r="201" spans="1:6" hidden="1" x14ac:dyDescent="0.35">
      <c r="A201" s="43">
        <f>+VLOOKUP(Precio_semana_puntoventa_region[[#This Row],[Region]],Códigos!$A$2:$B$24,2,0)</f>
        <v>9</v>
      </c>
      <c r="B201" t="s">
        <v>24</v>
      </c>
      <c r="C201" s="46">
        <v>44064</v>
      </c>
      <c r="D201" t="s">
        <v>32</v>
      </c>
      <c r="E201" s="50">
        <f>+Precio_semana_puntoventa_region[[#This Row],[$ / kilo nominales con IVA2]]*25</f>
        <v>26400</v>
      </c>
      <c r="F201" s="50">
        <v>1056</v>
      </c>
    </row>
    <row r="202" spans="1:6" hidden="1" x14ac:dyDescent="0.35">
      <c r="A202" s="43">
        <f>+VLOOKUP(Precio_semana_puntoventa_region[[#This Row],[Region]],Códigos!$A$2:$B$24,2,0)</f>
        <v>9</v>
      </c>
      <c r="B202" t="s">
        <v>24</v>
      </c>
      <c r="C202" s="46">
        <v>44071</v>
      </c>
      <c r="D202" t="s">
        <v>32</v>
      </c>
      <c r="E202" s="50">
        <f>+Precio_semana_puntoventa_region[[#This Row],[$ / kilo nominales con IVA2]]*25</f>
        <v>26600</v>
      </c>
      <c r="F202" s="50">
        <v>1064</v>
      </c>
    </row>
    <row r="203" spans="1:6" hidden="1" x14ac:dyDescent="0.35">
      <c r="A203" s="43">
        <f>+VLOOKUP(Precio_semana_puntoventa_region[[#This Row],[Region]],Códigos!$A$2:$B$24,2,0)</f>
        <v>9</v>
      </c>
      <c r="B203" t="s">
        <v>24</v>
      </c>
      <c r="C203" s="46">
        <v>44078</v>
      </c>
      <c r="D203" t="s">
        <v>32</v>
      </c>
      <c r="E203" s="50">
        <f>+Precio_semana_puntoventa_region[[#This Row],[$ / kilo nominales con IVA2]]*25</f>
        <v>27387.5</v>
      </c>
      <c r="F203" s="50">
        <v>1095.5</v>
      </c>
    </row>
    <row r="204" spans="1:6" hidden="1" x14ac:dyDescent="0.35">
      <c r="A204" s="43">
        <f>+VLOOKUP(Precio_semana_puntoventa_region[[#This Row],[Region]],Códigos!$A$2:$B$24,2,0)</f>
        <v>9</v>
      </c>
      <c r="B204" t="s">
        <v>24</v>
      </c>
      <c r="C204" s="46">
        <v>44085</v>
      </c>
      <c r="D204" t="s">
        <v>32</v>
      </c>
      <c r="E204" s="50">
        <f>+Precio_semana_puntoventa_region[[#This Row],[$ / kilo nominales con IVA2]]*25</f>
        <v>23250</v>
      </c>
      <c r="F204" s="50">
        <v>930</v>
      </c>
    </row>
    <row r="205" spans="1:6" hidden="1" x14ac:dyDescent="0.35">
      <c r="A205" s="43">
        <f>+VLOOKUP(Precio_semana_puntoventa_region[[#This Row],[Region]],Códigos!$A$2:$B$24,2,0)</f>
        <v>9</v>
      </c>
      <c r="B205" t="s">
        <v>24</v>
      </c>
      <c r="C205" s="46">
        <v>44092</v>
      </c>
      <c r="D205" t="s">
        <v>32</v>
      </c>
      <c r="E205" s="50">
        <f>+Precio_semana_puntoventa_region[[#This Row],[$ / kilo nominales con IVA2]]*25</f>
        <v>27537.5</v>
      </c>
      <c r="F205" s="50">
        <v>1101.5</v>
      </c>
    </row>
    <row r="206" spans="1:6" hidden="1" x14ac:dyDescent="0.35">
      <c r="A206" s="43">
        <f>+VLOOKUP(Precio_semana_puntoventa_region[[#This Row],[Region]],Códigos!$A$2:$B$24,2,0)</f>
        <v>9</v>
      </c>
      <c r="B206" t="s">
        <v>24</v>
      </c>
      <c r="C206" s="46">
        <v>44099</v>
      </c>
      <c r="D206" t="s">
        <v>32</v>
      </c>
      <c r="E206" s="50">
        <f>+Precio_semana_puntoventa_region[[#This Row],[$ / kilo nominales con IVA2]]*25</f>
        <v>28312.5</v>
      </c>
      <c r="F206" s="50">
        <v>1132.5</v>
      </c>
    </row>
    <row r="207" spans="1:6" hidden="1" x14ac:dyDescent="0.35">
      <c r="A207" s="43">
        <f>+VLOOKUP(Precio_semana_puntoventa_region[[#This Row],[Region]],Códigos!$A$2:$B$24,2,0)</f>
        <v>9</v>
      </c>
      <c r="B207" t="s">
        <v>24</v>
      </c>
      <c r="C207" s="46">
        <v>44106</v>
      </c>
      <c r="D207" t="s">
        <v>32</v>
      </c>
      <c r="E207" s="50">
        <f>+Precio_semana_puntoventa_region[[#This Row],[$ / kilo nominales con IVA2]]*25</f>
        <v>28700</v>
      </c>
      <c r="F207" s="50">
        <v>1148</v>
      </c>
    </row>
    <row r="208" spans="1:6" hidden="1" x14ac:dyDescent="0.35">
      <c r="A208" s="43">
        <f>+VLOOKUP(Precio_semana_puntoventa_region[[#This Row],[Region]],Códigos!$A$2:$B$24,2,0)</f>
        <v>9</v>
      </c>
      <c r="B208" t="s">
        <v>24</v>
      </c>
      <c r="C208" s="46">
        <v>44113</v>
      </c>
      <c r="D208" t="s">
        <v>32</v>
      </c>
      <c r="E208" s="50">
        <f>+Precio_semana_puntoventa_region[[#This Row],[$ / kilo nominales con IVA2]]*25</f>
        <v>28200</v>
      </c>
      <c r="F208" s="50">
        <v>1128</v>
      </c>
    </row>
    <row r="209" spans="1:6" hidden="1" x14ac:dyDescent="0.35">
      <c r="A209" s="43">
        <f>+VLOOKUP(Precio_semana_puntoventa_region[[#This Row],[Region]],Códigos!$A$2:$B$24,2,0)</f>
        <v>9</v>
      </c>
      <c r="B209" t="s">
        <v>24</v>
      </c>
      <c r="C209" s="46">
        <v>44120</v>
      </c>
      <c r="D209" t="s">
        <v>32</v>
      </c>
      <c r="E209" s="50">
        <f>+Precio_semana_puntoventa_region[[#This Row],[$ / kilo nominales con IVA2]]*25</f>
        <v>26725</v>
      </c>
      <c r="F209" s="50">
        <v>1069</v>
      </c>
    </row>
    <row r="210" spans="1:6" hidden="1" x14ac:dyDescent="0.35">
      <c r="A210" s="43">
        <f>+VLOOKUP(Precio_semana_puntoventa_region[[#This Row],[Region]],Códigos!$A$2:$B$24,2,0)</f>
        <v>9</v>
      </c>
      <c r="B210" t="s">
        <v>24</v>
      </c>
      <c r="C210" s="46">
        <v>44127</v>
      </c>
      <c r="D210" t="s">
        <v>32</v>
      </c>
      <c r="E210" s="50">
        <f>+Precio_semana_puntoventa_region[[#This Row],[$ / kilo nominales con IVA2]]*25</f>
        <v>27762.5</v>
      </c>
      <c r="F210" s="50">
        <v>1110.5</v>
      </c>
    </row>
    <row r="211" spans="1:6" hidden="1" x14ac:dyDescent="0.35">
      <c r="A211" s="43">
        <f>+VLOOKUP(Precio_semana_puntoventa_region[[#This Row],[Region]],Códigos!$A$2:$B$24,2,0)</f>
        <v>9</v>
      </c>
      <c r="B211" t="s">
        <v>24</v>
      </c>
      <c r="C211" s="46">
        <v>44134</v>
      </c>
      <c r="D211" t="s">
        <v>32</v>
      </c>
      <c r="E211" s="50">
        <f>+Precio_semana_puntoventa_region[[#This Row],[$ / kilo nominales con IVA2]]*25</f>
        <v>29100</v>
      </c>
      <c r="F211" s="50">
        <v>1164</v>
      </c>
    </row>
    <row r="212" spans="1:6" hidden="1" x14ac:dyDescent="0.35">
      <c r="A212" s="43">
        <f>+VLOOKUP(Precio_semana_puntoventa_region[[#This Row],[Region]],Códigos!$A$2:$B$24,2,0)</f>
        <v>9</v>
      </c>
      <c r="B212" t="s">
        <v>24</v>
      </c>
      <c r="C212" s="46">
        <v>44141</v>
      </c>
      <c r="D212" t="s">
        <v>32</v>
      </c>
      <c r="E212" s="50">
        <f>+Precio_semana_puntoventa_region[[#This Row],[$ / kilo nominales con IVA2]]*25</f>
        <v>29100</v>
      </c>
      <c r="F212" s="50">
        <v>1164</v>
      </c>
    </row>
    <row r="213" spans="1:6" hidden="1" x14ac:dyDescent="0.35">
      <c r="A213" s="43">
        <f>+VLOOKUP(Precio_semana_puntoventa_region[[#This Row],[Region]],Códigos!$A$2:$B$24,2,0)</f>
        <v>9</v>
      </c>
      <c r="B213" t="s">
        <v>24</v>
      </c>
      <c r="C213" s="46">
        <v>44148</v>
      </c>
      <c r="D213" t="s">
        <v>32</v>
      </c>
      <c r="E213" s="50">
        <f>+Precio_semana_puntoventa_region[[#This Row],[$ / kilo nominales con IVA2]]*25</f>
        <v>29312.5</v>
      </c>
      <c r="F213" s="50">
        <v>1172.5</v>
      </c>
    </row>
    <row r="214" spans="1:6" hidden="1" x14ac:dyDescent="0.35">
      <c r="A214" s="43">
        <f>+VLOOKUP(Precio_semana_puntoventa_region[[#This Row],[Region]],Códigos!$A$2:$B$24,2,0)</f>
        <v>9</v>
      </c>
      <c r="B214" t="s">
        <v>24</v>
      </c>
      <c r="C214" s="46">
        <v>44155</v>
      </c>
      <c r="D214" t="s">
        <v>32</v>
      </c>
      <c r="E214" s="50">
        <f>+Precio_semana_puntoventa_region[[#This Row],[$ / kilo nominales con IVA2]]*25</f>
        <v>29400</v>
      </c>
      <c r="F214" s="50">
        <v>1176</v>
      </c>
    </row>
    <row r="215" spans="1:6" hidden="1" x14ac:dyDescent="0.35">
      <c r="A215" s="43">
        <f>+VLOOKUP(Precio_semana_puntoventa_region[[#This Row],[Region]],Códigos!$A$2:$B$24,2,0)</f>
        <v>9</v>
      </c>
      <c r="B215" t="s">
        <v>34</v>
      </c>
      <c r="C215" s="46">
        <v>44029</v>
      </c>
      <c r="D215" t="s">
        <v>32</v>
      </c>
      <c r="E215" s="50">
        <f>+Precio_semana_puntoventa_region[[#This Row],[$ / kilo nominales con IVA2]]*25</f>
        <v>10825</v>
      </c>
      <c r="F215" s="50">
        <v>433</v>
      </c>
    </row>
    <row r="216" spans="1:6" hidden="1" x14ac:dyDescent="0.35">
      <c r="A216" s="43">
        <f>+VLOOKUP(Precio_semana_puntoventa_region[[#This Row],[Region]],Códigos!$A$2:$B$24,2,0)</f>
        <v>9</v>
      </c>
      <c r="B216" t="s">
        <v>34</v>
      </c>
      <c r="C216" s="46">
        <v>44036</v>
      </c>
      <c r="D216" t="s">
        <v>32</v>
      </c>
      <c r="E216" s="50">
        <f>+Precio_semana_puntoventa_region[[#This Row],[$ / kilo nominales con IVA2]]*25</f>
        <v>8600</v>
      </c>
      <c r="F216" s="50">
        <v>344</v>
      </c>
    </row>
    <row r="217" spans="1:6" hidden="1" x14ac:dyDescent="0.35">
      <c r="A217" s="43">
        <f>+VLOOKUP(Precio_semana_puntoventa_region[[#This Row],[Region]],Códigos!$A$2:$B$24,2,0)</f>
        <v>9</v>
      </c>
      <c r="B217" t="s">
        <v>34</v>
      </c>
      <c r="C217" s="46">
        <v>44043</v>
      </c>
      <c r="D217" t="s">
        <v>32</v>
      </c>
      <c r="E217" s="50">
        <f>+Precio_semana_puntoventa_region[[#This Row],[$ / kilo nominales con IVA2]]*25</f>
        <v>9200</v>
      </c>
      <c r="F217" s="50">
        <v>368</v>
      </c>
    </row>
    <row r="218" spans="1:6" hidden="1" x14ac:dyDescent="0.35">
      <c r="A218" s="43">
        <f>+VLOOKUP(Precio_semana_puntoventa_region[[#This Row],[Region]],Códigos!$A$2:$B$24,2,0)</f>
        <v>9</v>
      </c>
      <c r="B218" t="s">
        <v>34</v>
      </c>
      <c r="C218" s="46">
        <v>44050</v>
      </c>
      <c r="D218" t="s">
        <v>32</v>
      </c>
      <c r="E218" s="50">
        <f>+Precio_semana_puntoventa_region[[#This Row],[$ / kilo nominales con IVA2]]*25</f>
        <v>9025</v>
      </c>
      <c r="F218" s="50">
        <v>361</v>
      </c>
    </row>
    <row r="219" spans="1:6" hidden="1" x14ac:dyDescent="0.35">
      <c r="A219" s="43">
        <f>+VLOOKUP(Precio_semana_puntoventa_region[[#This Row],[Region]],Códigos!$A$2:$B$24,2,0)</f>
        <v>9</v>
      </c>
      <c r="B219" t="s">
        <v>34</v>
      </c>
      <c r="C219" s="46">
        <v>44057</v>
      </c>
      <c r="D219" t="s">
        <v>32</v>
      </c>
      <c r="E219" s="50">
        <f>+Precio_semana_puntoventa_region[[#This Row],[$ / kilo nominales con IVA2]]*25</f>
        <v>9625</v>
      </c>
      <c r="F219" s="50">
        <v>385</v>
      </c>
    </row>
    <row r="220" spans="1:6" hidden="1" x14ac:dyDescent="0.35">
      <c r="A220" s="43">
        <f>+VLOOKUP(Precio_semana_puntoventa_region[[#This Row],[Region]],Códigos!$A$2:$B$24,2,0)</f>
        <v>9</v>
      </c>
      <c r="B220" t="s">
        <v>34</v>
      </c>
      <c r="C220" s="46">
        <v>44064</v>
      </c>
      <c r="D220" t="s">
        <v>32</v>
      </c>
      <c r="E220" s="50">
        <f>+Precio_semana_puntoventa_region[[#This Row],[$ / kilo nominales con IVA2]]*25</f>
        <v>9550</v>
      </c>
      <c r="F220" s="50">
        <v>382</v>
      </c>
    </row>
    <row r="221" spans="1:6" hidden="1" x14ac:dyDescent="0.35">
      <c r="A221" s="43">
        <f>+VLOOKUP(Precio_semana_puntoventa_region[[#This Row],[Region]],Códigos!$A$2:$B$24,2,0)</f>
        <v>9</v>
      </c>
      <c r="B221" t="s">
        <v>34</v>
      </c>
      <c r="C221" s="46">
        <v>44071</v>
      </c>
      <c r="D221" t="s">
        <v>32</v>
      </c>
      <c r="E221" s="50">
        <f>+Precio_semana_puntoventa_region[[#This Row],[$ / kilo nominales con IVA2]]*25</f>
        <v>10500</v>
      </c>
      <c r="F221" s="50">
        <v>420</v>
      </c>
    </row>
    <row r="222" spans="1:6" hidden="1" x14ac:dyDescent="0.35">
      <c r="A222" s="43">
        <f>+VLOOKUP(Precio_semana_puntoventa_region[[#This Row],[Region]],Códigos!$A$2:$B$24,2,0)</f>
        <v>9</v>
      </c>
      <c r="B222" t="s">
        <v>34</v>
      </c>
      <c r="C222" s="46">
        <v>44078</v>
      </c>
      <c r="D222" t="s">
        <v>32</v>
      </c>
      <c r="E222" s="50">
        <f>+Precio_semana_puntoventa_region[[#This Row],[$ / kilo nominales con IVA2]]*25</f>
        <v>11625</v>
      </c>
      <c r="F222" s="50">
        <v>465</v>
      </c>
    </row>
    <row r="223" spans="1:6" hidden="1" x14ac:dyDescent="0.35">
      <c r="A223" s="43">
        <f>+VLOOKUP(Precio_semana_puntoventa_region[[#This Row],[Region]],Códigos!$A$2:$B$24,2,0)</f>
        <v>9</v>
      </c>
      <c r="B223" t="s">
        <v>34</v>
      </c>
      <c r="C223" s="46">
        <v>44085</v>
      </c>
      <c r="D223" t="s">
        <v>32</v>
      </c>
      <c r="E223" s="50">
        <f>+Precio_semana_puntoventa_region[[#This Row],[$ / kilo nominales con IVA2]]*25</f>
        <v>12125</v>
      </c>
      <c r="F223" s="50">
        <v>485</v>
      </c>
    </row>
    <row r="224" spans="1:6" hidden="1" x14ac:dyDescent="0.35">
      <c r="A224" s="43">
        <f>+VLOOKUP(Precio_semana_puntoventa_region[[#This Row],[Region]],Códigos!$A$2:$B$24,2,0)</f>
        <v>9</v>
      </c>
      <c r="B224" t="s">
        <v>34</v>
      </c>
      <c r="C224" s="46">
        <v>44092</v>
      </c>
      <c r="D224" t="s">
        <v>32</v>
      </c>
      <c r="E224" s="50">
        <f>+Precio_semana_puntoventa_region[[#This Row],[$ / kilo nominales con IVA2]]*25</f>
        <v>11575</v>
      </c>
      <c r="F224" s="50">
        <v>463</v>
      </c>
    </row>
    <row r="225" spans="1:6" hidden="1" x14ac:dyDescent="0.35">
      <c r="A225" s="43">
        <f>+VLOOKUP(Precio_semana_puntoventa_region[[#This Row],[Region]],Códigos!$A$2:$B$24,2,0)</f>
        <v>9</v>
      </c>
      <c r="B225" t="s">
        <v>34</v>
      </c>
      <c r="C225" s="46">
        <v>44099</v>
      </c>
      <c r="D225" t="s">
        <v>32</v>
      </c>
      <c r="E225" s="50">
        <f>+Precio_semana_puntoventa_region[[#This Row],[$ / kilo nominales con IVA2]]*25</f>
        <v>12000</v>
      </c>
      <c r="F225" s="50">
        <v>480</v>
      </c>
    </row>
    <row r="226" spans="1:6" hidden="1" x14ac:dyDescent="0.35">
      <c r="A226" s="43">
        <f>+VLOOKUP(Precio_semana_puntoventa_region[[#This Row],[Region]],Códigos!$A$2:$B$24,2,0)</f>
        <v>9</v>
      </c>
      <c r="B226" t="s">
        <v>34</v>
      </c>
      <c r="C226" s="46">
        <v>44106</v>
      </c>
      <c r="D226" t="s">
        <v>32</v>
      </c>
      <c r="E226" s="50">
        <f>+Precio_semana_puntoventa_region[[#This Row],[$ / kilo nominales con IVA2]]*25</f>
        <v>11125</v>
      </c>
      <c r="F226" s="50">
        <v>445</v>
      </c>
    </row>
    <row r="227" spans="1:6" hidden="1" x14ac:dyDescent="0.35">
      <c r="A227" s="43">
        <f>+VLOOKUP(Precio_semana_puntoventa_region[[#This Row],[Region]],Códigos!$A$2:$B$24,2,0)</f>
        <v>9</v>
      </c>
      <c r="B227" t="s">
        <v>34</v>
      </c>
      <c r="C227" s="46">
        <v>44113</v>
      </c>
      <c r="D227" t="s">
        <v>32</v>
      </c>
      <c r="E227" s="50">
        <f>+Precio_semana_puntoventa_region[[#This Row],[$ / kilo nominales con IVA2]]*25</f>
        <v>11375</v>
      </c>
      <c r="F227" s="50">
        <v>455</v>
      </c>
    </row>
    <row r="228" spans="1:6" hidden="1" x14ac:dyDescent="0.35">
      <c r="A228" s="43">
        <f>+VLOOKUP(Precio_semana_puntoventa_region[[#This Row],[Region]],Códigos!$A$2:$B$24,2,0)</f>
        <v>9</v>
      </c>
      <c r="B228" t="s">
        <v>34</v>
      </c>
      <c r="C228" s="46">
        <v>44120</v>
      </c>
      <c r="D228" t="s">
        <v>32</v>
      </c>
      <c r="E228" s="50">
        <f>+Precio_semana_puntoventa_region[[#This Row],[$ / kilo nominales con IVA2]]*25</f>
        <v>11625</v>
      </c>
      <c r="F228" s="50">
        <v>465</v>
      </c>
    </row>
    <row r="229" spans="1:6" hidden="1" x14ac:dyDescent="0.35">
      <c r="A229" s="43">
        <f>+VLOOKUP(Precio_semana_puntoventa_region[[#This Row],[Region]],Códigos!$A$2:$B$24,2,0)</f>
        <v>9</v>
      </c>
      <c r="B229" t="s">
        <v>34</v>
      </c>
      <c r="C229" s="46">
        <v>44127</v>
      </c>
      <c r="D229" t="s">
        <v>32</v>
      </c>
      <c r="E229" s="50">
        <f>+Precio_semana_puntoventa_region[[#This Row],[$ / kilo nominales con IVA2]]*25</f>
        <v>11500</v>
      </c>
      <c r="F229" s="50">
        <v>460</v>
      </c>
    </row>
    <row r="230" spans="1:6" hidden="1" x14ac:dyDescent="0.35">
      <c r="A230" s="43">
        <f>+VLOOKUP(Precio_semana_puntoventa_region[[#This Row],[Region]],Códigos!$A$2:$B$24,2,0)</f>
        <v>9</v>
      </c>
      <c r="B230" t="s">
        <v>34</v>
      </c>
      <c r="C230" s="46">
        <v>44134</v>
      </c>
      <c r="D230" t="s">
        <v>32</v>
      </c>
      <c r="E230" s="50">
        <f>+Precio_semana_puntoventa_region[[#This Row],[$ / kilo nominales con IVA2]]*25</f>
        <v>12250</v>
      </c>
      <c r="F230" s="50">
        <v>490</v>
      </c>
    </row>
    <row r="231" spans="1:6" hidden="1" x14ac:dyDescent="0.35">
      <c r="A231" s="43">
        <f>+VLOOKUP(Precio_semana_puntoventa_region[[#This Row],[Region]],Códigos!$A$2:$B$24,2,0)</f>
        <v>9</v>
      </c>
      <c r="B231" t="s">
        <v>34</v>
      </c>
      <c r="C231" s="46">
        <v>44141</v>
      </c>
      <c r="D231" t="s">
        <v>32</v>
      </c>
      <c r="E231" s="50">
        <f>+Precio_semana_puntoventa_region[[#This Row],[$ / kilo nominales con IVA2]]*25</f>
        <v>21737.5</v>
      </c>
      <c r="F231" s="50">
        <v>869.5</v>
      </c>
    </row>
    <row r="232" spans="1:6" hidden="1" x14ac:dyDescent="0.35">
      <c r="A232" s="43">
        <f>+VLOOKUP(Precio_semana_puntoventa_region[[#This Row],[Region]],Códigos!$A$2:$B$24,2,0)</f>
        <v>9</v>
      </c>
      <c r="B232" t="s">
        <v>34</v>
      </c>
      <c r="C232" s="46">
        <v>44148</v>
      </c>
      <c r="D232" t="s">
        <v>32</v>
      </c>
      <c r="E232" s="50">
        <f>+Precio_semana_puntoventa_region[[#This Row],[$ / kilo nominales con IVA2]]*25</f>
        <v>22675</v>
      </c>
      <c r="F232" s="50">
        <v>907</v>
      </c>
    </row>
    <row r="233" spans="1:6" hidden="1" x14ac:dyDescent="0.35">
      <c r="A233" s="43">
        <f>+VLOOKUP(Precio_semana_puntoventa_region[[#This Row],[Region]],Códigos!$A$2:$B$24,2,0)</f>
        <v>9</v>
      </c>
      <c r="B233" t="s">
        <v>34</v>
      </c>
      <c r="C233" s="46">
        <v>44155</v>
      </c>
      <c r="D233" t="s">
        <v>32</v>
      </c>
      <c r="E233" s="50">
        <f>+Precio_semana_puntoventa_region[[#This Row],[$ / kilo nominales con IVA2]]*25</f>
        <v>19400</v>
      </c>
      <c r="F233" s="50">
        <v>776</v>
      </c>
    </row>
    <row r="234" spans="1:6" hidden="1" x14ac:dyDescent="0.35">
      <c r="A234" s="43">
        <f>+VLOOKUP(Precio_semana_puntoventa_region[[#This Row],[Region]],Códigos!$A$2:$B$24,2,0)</f>
        <v>9</v>
      </c>
      <c r="B234" s="44" t="s">
        <v>512</v>
      </c>
      <c r="C234" s="51">
        <v>44169</v>
      </c>
      <c r="D234" s="43" t="s">
        <v>32</v>
      </c>
      <c r="E234" s="50">
        <v>10000</v>
      </c>
      <c r="F234" s="50">
        <f>+Precio_semana_puntoventa_region[[#This Row],[$ / 25 kilos nominales con IVA]]/25</f>
        <v>400</v>
      </c>
    </row>
    <row r="235" spans="1:6" hidden="1" x14ac:dyDescent="0.35">
      <c r="A235" s="43">
        <f>+VLOOKUP(Precio_semana_puntoventa_region[[#This Row],[Region]],Códigos!$A$2:$B$24,2,0)</f>
        <v>9</v>
      </c>
      <c r="B235" s="44" t="s">
        <v>512</v>
      </c>
      <c r="C235" s="51">
        <v>44057</v>
      </c>
      <c r="D235" s="43" t="s">
        <v>32</v>
      </c>
      <c r="E235" s="50">
        <v>6000</v>
      </c>
      <c r="F235" s="50">
        <f>+Precio_semana_puntoventa_region[[#This Row],[$ / 25 kilos nominales con IVA]]/25</f>
        <v>240</v>
      </c>
    </row>
    <row r="236" spans="1:6" hidden="1" x14ac:dyDescent="0.35">
      <c r="A236" s="43">
        <f>+VLOOKUP(Precio_semana_puntoventa_region[[#This Row],[Region]],Códigos!$A$2:$B$24,2,0)</f>
        <v>9</v>
      </c>
      <c r="B236" s="44" t="s">
        <v>512</v>
      </c>
      <c r="C236" s="51">
        <v>44092</v>
      </c>
      <c r="D236" s="43" t="s">
        <v>32</v>
      </c>
      <c r="E236" s="50">
        <v>7000</v>
      </c>
      <c r="F236" s="50">
        <f>+Precio_semana_puntoventa_region[[#This Row],[$ / 25 kilos nominales con IVA]]/25</f>
        <v>280</v>
      </c>
    </row>
    <row r="237" spans="1:6" x14ac:dyDescent="0.35">
      <c r="A237" s="43">
        <f>+VLOOKUP(Precio_semana_puntoventa_region[[#This Row],[Region]],Códigos!$A$2:$B$24,2,0)</f>
        <v>9</v>
      </c>
      <c r="B237" s="44" t="s">
        <v>512</v>
      </c>
      <c r="C237" s="51">
        <v>44155</v>
      </c>
      <c r="D237" s="43" t="s">
        <v>32</v>
      </c>
      <c r="E237" s="50">
        <v>15000</v>
      </c>
      <c r="F237" s="50">
        <f>+Precio_semana_puntoventa_region[[#This Row],[$ / 25 kilos nominales con IVA]]/25</f>
        <v>600</v>
      </c>
    </row>
    <row r="238" spans="1:6" hidden="1" x14ac:dyDescent="0.35">
      <c r="A238" s="43">
        <f>+VLOOKUP(Precio_semana_puntoventa_region[[#This Row],[Region]],Códigos!$A$2:$B$24,2,0)</f>
        <v>9</v>
      </c>
      <c r="B238" s="44" t="s">
        <v>512</v>
      </c>
      <c r="C238" s="51">
        <v>44064</v>
      </c>
      <c r="D238" s="43" t="s">
        <v>32</v>
      </c>
      <c r="E238" s="50">
        <v>6384.6153846153848</v>
      </c>
      <c r="F238" s="50">
        <f>+Precio_semana_puntoventa_region[[#This Row],[$ / 25 kilos nominales con IVA]]/25</f>
        <v>255.38461538461539</v>
      </c>
    </row>
    <row r="239" spans="1:6" x14ac:dyDescent="0.35">
      <c r="A239" s="43">
        <f>+VLOOKUP(Precio_semana_puntoventa_region[[#This Row],[Region]],Códigos!$A$2:$B$24,2,0)</f>
        <v>9</v>
      </c>
      <c r="B239" s="44" t="s">
        <v>512</v>
      </c>
      <c r="C239" s="51">
        <v>44141</v>
      </c>
      <c r="D239" s="43" t="s">
        <v>32</v>
      </c>
      <c r="E239" s="50">
        <v>16000</v>
      </c>
      <c r="F239" s="50">
        <f>+Precio_semana_puntoventa_region[[#This Row],[$ / 25 kilos nominales con IVA]]/25</f>
        <v>640</v>
      </c>
    </row>
    <row r="240" spans="1:6" hidden="1" x14ac:dyDescent="0.35">
      <c r="A240" s="43">
        <f>+VLOOKUP(Precio_semana_puntoventa_region[[#This Row],[Region]],Códigos!$A$2:$B$24,2,0)</f>
        <v>9</v>
      </c>
      <c r="B240" s="44" t="s">
        <v>512</v>
      </c>
      <c r="C240" s="51">
        <v>44036</v>
      </c>
      <c r="D240" s="43" t="s">
        <v>32</v>
      </c>
      <c r="E240" s="50">
        <v>6000</v>
      </c>
      <c r="F240" s="50">
        <f>+Precio_semana_puntoventa_region[[#This Row],[$ / 25 kilos nominales con IVA]]/25</f>
        <v>240</v>
      </c>
    </row>
    <row r="241" spans="1:6" x14ac:dyDescent="0.35">
      <c r="A241" s="43">
        <f>+VLOOKUP(Precio_semana_puntoventa_region[[#This Row],[Region]],Códigos!$A$2:$B$24,2,0)</f>
        <v>9</v>
      </c>
      <c r="B241" s="44" t="s">
        <v>512</v>
      </c>
      <c r="C241" s="51">
        <v>44162</v>
      </c>
      <c r="D241" s="43" t="s">
        <v>32</v>
      </c>
      <c r="E241" s="50">
        <v>12467</v>
      </c>
      <c r="F241" s="50">
        <f>+Precio_semana_puntoventa_region[[#This Row],[$ / 25 kilos nominales con IVA]]/25</f>
        <v>498.68</v>
      </c>
    </row>
    <row r="242" spans="1:6" hidden="1" x14ac:dyDescent="0.35">
      <c r="A242" s="43">
        <f>+VLOOKUP(Precio_semana_puntoventa_region[[#This Row],[Region]],Códigos!$A$2:$B$24,2,0)</f>
        <v>9</v>
      </c>
      <c r="B242" s="44" t="s">
        <v>512</v>
      </c>
      <c r="C242" s="51">
        <v>44071</v>
      </c>
      <c r="D242" s="43" t="s">
        <v>32</v>
      </c>
      <c r="E242" s="50">
        <v>6113.166666666667</v>
      </c>
      <c r="F242" s="50">
        <f>+Precio_semana_puntoventa_region[[#This Row],[$ / 25 kilos nominales con IVA]]/25</f>
        <v>244.52666666666667</v>
      </c>
    </row>
    <row r="243" spans="1:6" hidden="1" x14ac:dyDescent="0.35">
      <c r="A243" s="43">
        <f>+VLOOKUP(Precio_semana_puntoventa_region[[#This Row],[Region]],Códigos!$A$2:$B$24,2,0)</f>
        <v>9</v>
      </c>
      <c r="B243" s="44" t="s">
        <v>512</v>
      </c>
      <c r="C243" s="51">
        <v>44043</v>
      </c>
      <c r="D243" s="43" t="s">
        <v>32</v>
      </c>
      <c r="E243" s="50">
        <v>6000</v>
      </c>
      <c r="F243" s="50">
        <f>+Precio_semana_puntoventa_region[[#This Row],[$ / 25 kilos nominales con IVA]]/25</f>
        <v>240</v>
      </c>
    </row>
    <row r="244" spans="1:6" hidden="1" x14ac:dyDescent="0.35">
      <c r="A244" s="43">
        <f>+VLOOKUP(Precio_semana_puntoventa_region[[#This Row],[Region]],Códigos!$A$2:$B$24,2,0)</f>
        <v>9</v>
      </c>
      <c r="B244" s="44" t="s">
        <v>512</v>
      </c>
      <c r="C244" s="51">
        <v>44106</v>
      </c>
      <c r="D244" s="43" t="s">
        <v>32</v>
      </c>
      <c r="E244" s="50">
        <v>6643</v>
      </c>
      <c r="F244" s="50">
        <f>+Precio_semana_puntoventa_region[[#This Row],[$ / 25 kilos nominales con IVA]]/25</f>
        <v>265.72000000000003</v>
      </c>
    </row>
    <row r="245" spans="1:6" hidden="1" x14ac:dyDescent="0.35">
      <c r="A245" s="43">
        <f>+VLOOKUP(Precio_semana_puntoventa_region[[#This Row],[Region]],Códigos!$A$2:$B$24,2,0)</f>
        <v>9</v>
      </c>
      <c r="B245" s="44" t="s">
        <v>512</v>
      </c>
      <c r="C245" s="51">
        <v>44050</v>
      </c>
      <c r="D245" s="43" t="s">
        <v>32</v>
      </c>
      <c r="E245" s="50">
        <v>6600</v>
      </c>
      <c r="F245" s="50">
        <f>+Precio_semana_puntoventa_region[[#This Row],[$ / 25 kilos nominales con IVA]]/25</f>
        <v>264</v>
      </c>
    </row>
    <row r="246" spans="1:6" hidden="1" x14ac:dyDescent="0.35">
      <c r="A246" s="43">
        <f>+VLOOKUP(Precio_semana_puntoventa_region[[#This Row],[Region]],Códigos!$A$2:$B$24,2,0)</f>
        <v>9</v>
      </c>
      <c r="B246" s="44" t="s">
        <v>512</v>
      </c>
      <c r="C246" s="51">
        <v>44078</v>
      </c>
      <c r="D246" s="43" t="s">
        <v>32</v>
      </c>
      <c r="E246" s="50">
        <v>6350.4</v>
      </c>
      <c r="F246" s="50">
        <f>+Precio_semana_puntoventa_region[[#This Row],[$ / 25 kilos nominales con IVA]]/25</f>
        <v>254.01599999999999</v>
      </c>
    </row>
    <row r="247" spans="1:6" hidden="1" x14ac:dyDescent="0.35">
      <c r="A247" s="43">
        <f>+VLOOKUP(Precio_semana_puntoventa_region[[#This Row],[Region]],Códigos!$A$2:$B$24,2,0)</f>
        <v>9</v>
      </c>
      <c r="B247" s="44" t="s">
        <v>512</v>
      </c>
      <c r="C247" s="51">
        <v>44113</v>
      </c>
      <c r="D247" s="43" t="s">
        <v>32</v>
      </c>
      <c r="E247" s="50">
        <v>6561</v>
      </c>
      <c r="F247" s="50">
        <f>+Precio_semana_puntoventa_region[[#This Row],[$ / 25 kilos nominales con IVA]]/25</f>
        <v>262.44</v>
      </c>
    </row>
    <row r="248" spans="1:6" hidden="1" x14ac:dyDescent="0.35">
      <c r="A248" s="43">
        <f>+VLOOKUP(Precio_semana_puntoventa_region[[#This Row],[Region]],Códigos!$A$2:$B$24,2,0)</f>
        <v>9</v>
      </c>
      <c r="B248" s="44" t="s">
        <v>512</v>
      </c>
      <c r="C248" s="51">
        <v>44085</v>
      </c>
      <c r="D248" s="43" t="s">
        <v>32</v>
      </c>
      <c r="E248" s="50">
        <v>6750.833333333333</v>
      </c>
      <c r="F248" s="50">
        <f>+Precio_semana_puntoventa_region[[#This Row],[$ / 25 kilos nominales con IVA]]/25</f>
        <v>270.0333333333333</v>
      </c>
    </row>
    <row r="249" spans="1:6" x14ac:dyDescent="0.35">
      <c r="A249" s="43">
        <f>+VLOOKUP(Precio_semana_puntoventa_region[[#This Row],[Region]],Códigos!$A$2:$B$24,2,0)</f>
        <v>9</v>
      </c>
      <c r="B249" s="44" t="s">
        <v>512</v>
      </c>
      <c r="C249" s="51">
        <v>44148</v>
      </c>
      <c r="D249" s="43" t="s">
        <v>32</v>
      </c>
      <c r="E249" s="50">
        <v>15000</v>
      </c>
      <c r="F249" s="50">
        <f>+Precio_semana_puntoventa_region[[#This Row],[$ / 25 kilos nominales con IVA]]/25</f>
        <v>600</v>
      </c>
    </row>
    <row r="250" spans="1:6" hidden="1" x14ac:dyDescent="0.35">
      <c r="A250" s="43">
        <f>+VLOOKUP(Precio_semana_puntoventa_region[[#This Row],[Region]],Códigos!$A$2:$B$24,2,0)</f>
        <v>10</v>
      </c>
      <c r="B250" t="s">
        <v>24</v>
      </c>
      <c r="C250" s="46">
        <v>44029</v>
      </c>
      <c r="D250" t="s">
        <v>33</v>
      </c>
      <c r="E250" s="50">
        <f>+Precio_semana_puntoventa_region[[#This Row],[$ / kilo nominales con IVA2]]*25</f>
        <v>27325</v>
      </c>
      <c r="F250" s="50">
        <v>1093</v>
      </c>
    </row>
    <row r="251" spans="1:6" hidden="1" x14ac:dyDescent="0.35">
      <c r="A251" s="43">
        <f>+VLOOKUP(Precio_semana_puntoventa_region[[#This Row],[Region]],Códigos!$A$2:$B$24,2,0)</f>
        <v>10</v>
      </c>
      <c r="B251" t="s">
        <v>24</v>
      </c>
      <c r="C251" s="46">
        <v>44036</v>
      </c>
      <c r="D251" t="s">
        <v>33</v>
      </c>
      <c r="E251" s="50">
        <f>+Precio_semana_puntoventa_region[[#This Row],[$ / kilo nominales con IVA2]]*25</f>
        <v>29187.5</v>
      </c>
      <c r="F251" s="50">
        <v>1167.5</v>
      </c>
    </row>
    <row r="252" spans="1:6" hidden="1" x14ac:dyDescent="0.35">
      <c r="A252" s="43">
        <f>+VLOOKUP(Precio_semana_puntoventa_region[[#This Row],[Region]],Códigos!$A$2:$B$24,2,0)</f>
        <v>10</v>
      </c>
      <c r="B252" t="s">
        <v>24</v>
      </c>
      <c r="C252" s="46">
        <v>44043</v>
      </c>
      <c r="D252" t="s">
        <v>33</v>
      </c>
      <c r="E252" s="50">
        <f>+Precio_semana_puntoventa_region[[#This Row],[$ / kilo nominales con IVA2]]*25</f>
        <v>28625</v>
      </c>
      <c r="F252" s="50">
        <v>1145</v>
      </c>
    </row>
    <row r="253" spans="1:6" hidden="1" x14ac:dyDescent="0.35">
      <c r="A253" s="43">
        <f>+VLOOKUP(Precio_semana_puntoventa_region[[#This Row],[Region]],Códigos!$A$2:$B$24,2,0)</f>
        <v>10</v>
      </c>
      <c r="B253" t="s">
        <v>24</v>
      </c>
      <c r="C253" s="46">
        <v>44050</v>
      </c>
      <c r="D253" t="s">
        <v>33</v>
      </c>
      <c r="E253" s="50">
        <f>+Precio_semana_puntoventa_region[[#This Row],[$ / kilo nominales con IVA2]]*25</f>
        <v>28762.5</v>
      </c>
      <c r="F253" s="50">
        <v>1150.5</v>
      </c>
    </row>
    <row r="254" spans="1:6" hidden="1" x14ac:dyDescent="0.35">
      <c r="A254" s="43">
        <f>+VLOOKUP(Precio_semana_puntoventa_region[[#This Row],[Region]],Códigos!$A$2:$B$24,2,0)</f>
        <v>10</v>
      </c>
      <c r="B254" t="s">
        <v>24</v>
      </c>
      <c r="C254" s="46">
        <v>44057</v>
      </c>
      <c r="D254" t="s">
        <v>33</v>
      </c>
      <c r="E254" s="50">
        <f>+Precio_semana_puntoventa_region[[#This Row],[$ / kilo nominales con IVA2]]*25</f>
        <v>29225</v>
      </c>
      <c r="F254" s="50">
        <v>1169</v>
      </c>
    </row>
    <row r="255" spans="1:6" hidden="1" x14ac:dyDescent="0.35">
      <c r="A255" s="43">
        <f>+VLOOKUP(Precio_semana_puntoventa_region[[#This Row],[Region]],Códigos!$A$2:$B$24,2,0)</f>
        <v>10</v>
      </c>
      <c r="B255" t="s">
        <v>24</v>
      </c>
      <c r="C255" s="46">
        <v>44064</v>
      </c>
      <c r="D255" t="s">
        <v>33</v>
      </c>
      <c r="E255" s="50">
        <f>+Precio_semana_puntoventa_region[[#This Row],[$ / kilo nominales con IVA2]]*25</f>
        <v>29437.5</v>
      </c>
      <c r="F255" s="50">
        <v>1177.5</v>
      </c>
    </row>
    <row r="256" spans="1:6" hidden="1" x14ac:dyDescent="0.35">
      <c r="A256" s="43">
        <f>+VLOOKUP(Precio_semana_puntoventa_region[[#This Row],[Region]],Códigos!$A$2:$B$24,2,0)</f>
        <v>10</v>
      </c>
      <c r="B256" t="s">
        <v>24</v>
      </c>
      <c r="C256" s="46">
        <v>44071</v>
      </c>
      <c r="D256" t="s">
        <v>33</v>
      </c>
      <c r="E256" s="50">
        <f>+Precio_semana_puntoventa_region[[#This Row],[$ / kilo nominales con IVA2]]*25</f>
        <v>29787.5</v>
      </c>
      <c r="F256" s="50">
        <v>1191.5</v>
      </c>
    </row>
    <row r="257" spans="1:6" hidden="1" x14ac:dyDescent="0.35">
      <c r="A257" s="43">
        <f>+VLOOKUP(Precio_semana_puntoventa_region[[#This Row],[Region]],Códigos!$A$2:$B$24,2,0)</f>
        <v>10</v>
      </c>
      <c r="B257" t="s">
        <v>24</v>
      </c>
      <c r="C257" s="46">
        <v>44078</v>
      </c>
      <c r="D257" t="s">
        <v>33</v>
      </c>
      <c r="E257" s="50">
        <f>+Precio_semana_puntoventa_region[[#This Row],[$ / kilo nominales con IVA2]]*25</f>
        <v>30275</v>
      </c>
      <c r="F257" s="50">
        <v>1211</v>
      </c>
    </row>
    <row r="258" spans="1:6" hidden="1" x14ac:dyDescent="0.35">
      <c r="A258" s="43">
        <f>+VLOOKUP(Precio_semana_puntoventa_region[[#This Row],[Region]],Códigos!$A$2:$B$24,2,0)</f>
        <v>10</v>
      </c>
      <c r="B258" t="s">
        <v>24</v>
      </c>
      <c r="C258" s="46">
        <v>44085</v>
      </c>
      <c r="D258" t="s">
        <v>33</v>
      </c>
      <c r="E258" s="50">
        <f>+Precio_semana_puntoventa_region[[#This Row],[$ / kilo nominales con IVA2]]*25</f>
        <v>30262.5</v>
      </c>
      <c r="F258" s="50">
        <v>1210.5</v>
      </c>
    </row>
    <row r="259" spans="1:6" hidden="1" x14ac:dyDescent="0.35">
      <c r="A259" s="43">
        <f>+VLOOKUP(Precio_semana_puntoventa_region[[#This Row],[Region]],Códigos!$A$2:$B$24,2,0)</f>
        <v>10</v>
      </c>
      <c r="B259" t="s">
        <v>24</v>
      </c>
      <c r="C259" s="46">
        <v>44092</v>
      </c>
      <c r="D259" t="s">
        <v>33</v>
      </c>
      <c r="E259" s="50">
        <f>+Precio_semana_puntoventa_region[[#This Row],[$ / kilo nominales con IVA2]]*25</f>
        <v>29750</v>
      </c>
      <c r="F259" s="50">
        <v>1190</v>
      </c>
    </row>
    <row r="260" spans="1:6" hidden="1" x14ac:dyDescent="0.35">
      <c r="A260" s="43">
        <f>+VLOOKUP(Precio_semana_puntoventa_region[[#This Row],[Region]],Códigos!$A$2:$B$24,2,0)</f>
        <v>10</v>
      </c>
      <c r="B260" t="s">
        <v>24</v>
      </c>
      <c r="C260" s="46">
        <v>44099</v>
      </c>
      <c r="D260" t="s">
        <v>33</v>
      </c>
      <c r="E260" s="50">
        <f>+Precio_semana_puntoventa_region[[#This Row],[$ / kilo nominales con IVA2]]*25</f>
        <v>30562.5</v>
      </c>
      <c r="F260" s="50">
        <v>1222.5</v>
      </c>
    </row>
    <row r="261" spans="1:6" hidden="1" x14ac:dyDescent="0.35">
      <c r="A261" s="43">
        <f>+VLOOKUP(Precio_semana_puntoventa_region[[#This Row],[Region]],Códigos!$A$2:$B$24,2,0)</f>
        <v>10</v>
      </c>
      <c r="B261" t="s">
        <v>24</v>
      </c>
      <c r="C261" s="46">
        <v>44106</v>
      </c>
      <c r="D261" t="s">
        <v>33</v>
      </c>
      <c r="E261" s="50">
        <f>+Precio_semana_puntoventa_region[[#This Row],[$ / kilo nominales con IVA2]]*25</f>
        <v>30425</v>
      </c>
      <c r="F261" s="50">
        <v>1217</v>
      </c>
    </row>
    <row r="262" spans="1:6" hidden="1" x14ac:dyDescent="0.35">
      <c r="A262" s="43">
        <f>+VLOOKUP(Precio_semana_puntoventa_region[[#This Row],[Region]],Códigos!$A$2:$B$24,2,0)</f>
        <v>10</v>
      </c>
      <c r="B262" t="s">
        <v>24</v>
      </c>
      <c r="C262" s="46">
        <v>44113</v>
      </c>
      <c r="D262" t="s">
        <v>33</v>
      </c>
      <c r="E262" s="50">
        <f>+Precio_semana_puntoventa_region[[#This Row],[$ / kilo nominales con IVA2]]*25</f>
        <v>30900</v>
      </c>
      <c r="F262" s="50">
        <v>1236</v>
      </c>
    </row>
    <row r="263" spans="1:6" hidden="1" x14ac:dyDescent="0.35">
      <c r="A263" s="43">
        <f>+VLOOKUP(Precio_semana_puntoventa_region[[#This Row],[Region]],Códigos!$A$2:$B$24,2,0)</f>
        <v>10</v>
      </c>
      <c r="B263" t="s">
        <v>24</v>
      </c>
      <c r="C263" s="46">
        <v>44120</v>
      </c>
      <c r="D263" t="s">
        <v>33</v>
      </c>
      <c r="E263" s="50">
        <f>+Precio_semana_puntoventa_region[[#This Row],[$ / kilo nominales con IVA2]]*25</f>
        <v>31000</v>
      </c>
      <c r="F263" s="50">
        <v>1240</v>
      </c>
    </row>
    <row r="264" spans="1:6" hidden="1" x14ac:dyDescent="0.35">
      <c r="A264" s="43">
        <f>+VLOOKUP(Precio_semana_puntoventa_region[[#This Row],[Region]],Códigos!$A$2:$B$24,2,0)</f>
        <v>10</v>
      </c>
      <c r="B264" t="s">
        <v>24</v>
      </c>
      <c r="C264" s="46">
        <v>44127</v>
      </c>
      <c r="D264" t="s">
        <v>33</v>
      </c>
      <c r="E264" s="50">
        <f>+Precio_semana_puntoventa_region[[#This Row],[$ / kilo nominales con IVA2]]*25</f>
        <v>31162.5</v>
      </c>
      <c r="F264" s="50">
        <v>1246.5</v>
      </c>
    </row>
    <row r="265" spans="1:6" hidden="1" x14ac:dyDescent="0.35">
      <c r="A265" s="43">
        <f>+VLOOKUP(Precio_semana_puntoventa_region[[#This Row],[Region]],Códigos!$A$2:$B$24,2,0)</f>
        <v>10</v>
      </c>
      <c r="B265" t="s">
        <v>24</v>
      </c>
      <c r="C265" s="46">
        <v>44134</v>
      </c>
      <c r="D265" t="s">
        <v>33</v>
      </c>
      <c r="E265" s="50">
        <f>+Precio_semana_puntoventa_region[[#This Row],[$ / kilo nominales con IVA2]]*25</f>
        <v>30850</v>
      </c>
      <c r="F265" s="50">
        <v>1234</v>
      </c>
    </row>
    <row r="266" spans="1:6" hidden="1" x14ac:dyDescent="0.35">
      <c r="A266" s="43">
        <f>+VLOOKUP(Precio_semana_puntoventa_region[[#This Row],[Region]],Códigos!$A$2:$B$24,2,0)</f>
        <v>10</v>
      </c>
      <c r="B266" t="s">
        <v>24</v>
      </c>
      <c r="C266" s="46">
        <v>44141</v>
      </c>
      <c r="D266" t="s">
        <v>33</v>
      </c>
      <c r="E266" s="50">
        <f>+Precio_semana_puntoventa_region[[#This Row],[$ / kilo nominales con IVA2]]*25</f>
        <v>29237.5</v>
      </c>
      <c r="F266" s="50">
        <v>1169.5</v>
      </c>
    </row>
    <row r="267" spans="1:6" hidden="1" x14ac:dyDescent="0.35">
      <c r="A267" s="43">
        <f>+VLOOKUP(Precio_semana_puntoventa_region[[#This Row],[Region]],Códigos!$A$2:$B$24,2,0)</f>
        <v>10</v>
      </c>
      <c r="B267" t="s">
        <v>24</v>
      </c>
      <c r="C267" s="46">
        <v>44148</v>
      </c>
      <c r="D267" t="s">
        <v>33</v>
      </c>
      <c r="E267" s="50">
        <f>+Precio_semana_puntoventa_region[[#This Row],[$ / kilo nominales con IVA2]]*25</f>
        <v>28950</v>
      </c>
      <c r="F267" s="50">
        <v>1158</v>
      </c>
    </row>
    <row r="268" spans="1:6" hidden="1" x14ac:dyDescent="0.35">
      <c r="A268" s="43">
        <f>+VLOOKUP(Precio_semana_puntoventa_region[[#This Row],[Region]],Códigos!$A$2:$B$24,2,0)</f>
        <v>10</v>
      </c>
      <c r="B268" t="s">
        <v>24</v>
      </c>
      <c r="C268" s="46">
        <v>44155</v>
      </c>
      <c r="D268" t="s">
        <v>33</v>
      </c>
      <c r="E268" s="50">
        <f>+Precio_semana_puntoventa_region[[#This Row],[$ / kilo nominales con IVA2]]*25</f>
        <v>30037.5</v>
      </c>
      <c r="F268" s="50">
        <v>1201.5</v>
      </c>
    </row>
    <row r="269" spans="1:6" hidden="1" x14ac:dyDescent="0.35">
      <c r="A269" s="43">
        <f>+VLOOKUP(Precio_semana_puntoventa_region[[#This Row],[Region]],Códigos!$A$2:$B$24,2,0)</f>
        <v>10</v>
      </c>
      <c r="B269" t="s">
        <v>34</v>
      </c>
      <c r="C269" s="46">
        <v>44029</v>
      </c>
      <c r="D269" t="s">
        <v>33</v>
      </c>
      <c r="E269" s="50">
        <f>+Precio_semana_puntoventa_region[[#This Row],[$ / kilo nominales con IVA2]]*25</f>
        <v>11675</v>
      </c>
      <c r="F269" s="50">
        <v>467</v>
      </c>
    </row>
    <row r="270" spans="1:6" hidden="1" x14ac:dyDescent="0.35">
      <c r="A270" s="43">
        <f>+VLOOKUP(Precio_semana_puntoventa_region[[#This Row],[Region]],Códigos!$A$2:$B$24,2,0)</f>
        <v>10</v>
      </c>
      <c r="B270" t="s">
        <v>34</v>
      </c>
      <c r="C270" s="46">
        <v>44036</v>
      </c>
      <c r="D270" t="s">
        <v>33</v>
      </c>
      <c r="E270" s="50">
        <f>+Precio_semana_puntoventa_region[[#This Row],[$ / kilo nominales con IVA2]]*25</f>
        <v>13325</v>
      </c>
      <c r="F270" s="50">
        <v>533</v>
      </c>
    </row>
    <row r="271" spans="1:6" hidden="1" x14ac:dyDescent="0.35">
      <c r="A271" s="43">
        <f>+VLOOKUP(Precio_semana_puntoventa_region[[#This Row],[Region]],Códigos!$A$2:$B$24,2,0)</f>
        <v>10</v>
      </c>
      <c r="B271" t="s">
        <v>34</v>
      </c>
      <c r="C271" s="46">
        <v>44043</v>
      </c>
      <c r="D271" t="s">
        <v>33</v>
      </c>
      <c r="E271" s="50">
        <f>+Precio_semana_puntoventa_region[[#This Row],[$ / kilo nominales con IVA2]]*25</f>
        <v>12500</v>
      </c>
      <c r="F271" s="50">
        <v>500</v>
      </c>
    </row>
    <row r="272" spans="1:6" hidden="1" x14ac:dyDescent="0.35">
      <c r="A272" s="43">
        <f>+VLOOKUP(Precio_semana_puntoventa_region[[#This Row],[Region]],Códigos!$A$2:$B$24,2,0)</f>
        <v>10</v>
      </c>
      <c r="B272" t="s">
        <v>34</v>
      </c>
      <c r="C272" s="46">
        <v>44050</v>
      </c>
      <c r="D272" t="s">
        <v>33</v>
      </c>
      <c r="E272" s="50">
        <f>+Precio_semana_puntoventa_region[[#This Row],[$ / kilo nominales con IVA2]]*25</f>
        <v>13325</v>
      </c>
      <c r="F272" s="50">
        <v>533</v>
      </c>
    </row>
    <row r="273" spans="1:6" hidden="1" x14ac:dyDescent="0.35">
      <c r="A273" s="43">
        <f>+VLOOKUP(Precio_semana_puntoventa_region[[#This Row],[Region]],Códigos!$A$2:$B$24,2,0)</f>
        <v>10</v>
      </c>
      <c r="B273" t="s">
        <v>34</v>
      </c>
      <c r="C273" s="46">
        <v>44057</v>
      </c>
      <c r="D273" t="s">
        <v>33</v>
      </c>
      <c r="E273" s="50">
        <f>+Precio_semana_puntoventa_region[[#This Row],[$ / kilo nominales con IVA2]]*25</f>
        <v>12500</v>
      </c>
      <c r="F273" s="50">
        <v>500</v>
      </c>
    </row>
    <row r="274" spans="1:6" hidden="1" x14ac:dyDescent="0.35">
      <c r="A274" s="43">
        <f>+VLOOKUP(Precio_semana_puntoventa_region[[#This Row],[Region]],Códigos!$A$2:$B$24,2,0)</f>
        <v>10</v>
      </c>
      <c r="B274" t="s">
        <v>34</v>
      </c>
      <c r="C274" s="46">
        <v>44064</v>
      </c>
      <c r="D274" t="s">
        <v>33</v>
      </c>
      <c r="E274" s="50">
        <f>+Precio_semana_puntoventa_region[[#This Row],[$ / kilo nominales con IVA2]]*25</f>
        <v>12500</v>
      </c>
      <c r="F274" s="50">
        <v>500</v>
      </c>
    </row>
    <row r="275" spans="1:6" hidden="1" x14ac:dyDescent="0.35">
      <c r="A275" s="43">
        <f>+VLOOKUP(Precio_semana_puntoventa_region[[#This Row],[Region]],Códigos!$A$2:$B$24,2,0)</f>
        <v>10</v>
      </c>
      <c r="B275" t="s">
        <v>34</v>
      </c>
      <c r="C275" s="46">
        <v>44071</v>
      </c>
      <c r="D275" t="s">
        <v>33</v>
      </c>
      <c r="E275" s="50">
        <f>+Precio_semana_puntoventa_region[[#This Row],[$ / kilo nominales con IVA2]]*25</f>
        <v>13750</v>
      </c>
      <c r="F275" s="50">
        <v>550</v>
      </c>
    </row>
    <row r="276" spans="1:6" hidden="1" x14ac:dyDescent="0.35">
      <c r="A276" s="43">
        <f>+VLOOKUP(Precio_semana_puntoventa_region[[#This Row],[Region]],Códigos!$A$2:$B$24,2,0)</f>
        <v>10</v>
      </c>
      <c r="B276" t="s">
        <v>34</v>
      </c>
      <c r="C276" s="46">
        <v>44078</v>
      </c>
      <c r="D276" t="s">
        <v>33</v>
      </c>
      <c r="E276" s="50">
        <f>+Precio_semana_puntoventa_region[[#This Row],[$ / kilo nominales con IVA2]]*25</f>
        <v>12500</v>
      </c>
      <c r="F276" s="50">
        <v>500</v>
      </c>
    </row>
    <row r="277" spans="1:6" hidden="1" x14ac:dyDescent="0.35">
      <c r="A277" s="43">
        <f>+VLOOKUP(Precio_semana_puntoventa_region[[#This Row],[Region]],Códigos!$A$2:$B$24,2,0)</f>
        <v>10</v>
      </c>
      <c r="B277" t="s">
        <v>34</v>
      </c>
      <c r="C277" s="46">
        <v>44085</v>
      </c>
      <c r="D277" t="s">
        <v>33</v>
      </c>
      <c r="E277" s="50">
        <f>+Precio_semana_puntoventa_region[[#This Row],[$ / kilo nominales con IVA2]]*25</f>
        <v>12500</v>
      </c>
      <c r="F277" s="50">
        <v>500</v>
      </c>
    </row>
    <row r="278" spans="1:6" hidden="1" x14ac:dyDescent="0.35">
      <c r="A278" s="43">
        <f>+VLOOKUP(Precio_semana_puntoventa_region[[#This Row],[Region]],Códigos!$A$2:$B$24,2,0)</f>
        <v>10</v>
      </c>
      <c r="B278" t="s">
        <v>34</v>
      </c>
      <c r="C278" s="46">
        <v>44099</v>
      </c>
      <c r="D278" t="s">
        <v>33</v>
      </c>
      <c r="E278" s="50">
        <f>+Precio_semana_puntoventa_region[[#This Row],[$ / kilo nominales con IVA2]]*25</f>
        <v>12500</v>
      </c>
      <c r="F278" s="50">
        <v>500</v>
      </c>
    </row>
    <row r="279" spans="1:6" hidden="1" x14ac:dyDescent="0.35">
      <c r="A279" s="43">
        <f>+VLOOKUP(Precio_semana_puntoventa_region[[#This Row],[Region]],Códigos!$A$2:$B$24,2,0)</f>
        <v>10</v>
      </c>
      <c r="B279" t="s">
        <v>34</v>
      </c>
      <c r="C279" s="46">
        <v>44106</v>
      </c>
      <c r="D279" t="s">
        <v>33</v>
      </c>
      <c r="E279" s="50">
        <f>+Precio_semana_puntoventa_region[[#This Row],[$ / kilo nominales con IVA2]]*25</f>
        <v>12500</v>
      </c>
      <c r="F279" s="50">
        <v>500</v>
      </c>
    </row>
    <row r="280" spans="1:6" hidden="1" x14ac:dyDescent="0.35">
      <c r="A280" s="43">
        <f>+VLOOKUP(Precio_semana_puntoventa_region[[#This Row],[Region]],Códigos!$A$2:$B$24,2,0)</f>
        <v>10</v>
      </c>
      <c r="B280" t="s">
        <v>34</v>
      </c>
      <c r="C280" s="46">
        <v>44113</v>
      </c>
      <c r="D280" t="s">
        <v>33</v>
      </c>
      <c r="E280" s="50">
        <f>+Precio_semana_puntoventa_region[[#This Row],[$ / kilo nominales con IVA2]]*25</f>
        <v>12500</v>
      </c>
      <c r="F280" s="50">
        <v>500</v>
      </c>
    </row>
    <row r="281" spans="1:6" hidden="1" x14ac:dyDescent="0.35">
      <c r="A281" s="43">
        <f>+VLOOKUP(Precio_semana_puntoventa_region[[#This Row],[Region]],Códigos!$A$2:$B$24,2,0)</f>
        <v>10</v>
      </c>
      <c r="B281" t="s">
        <v>34</v>
      </c>
      <c r="C281" s="46">
        <v>44120</v>
      </c>
      <c r="D281" t="s">
        <v>33</v>
      </c>
      <c r="E281" s="50">
        <f>+Precio_semana_puntoventa_region[[#This Row],[$ / kilo nominales con IVA2]]*25</f>
        <v>12500</v>
      </c>
      <c r="F281" s="50">
        <v>500</v>
      </c>
    </row>
    <row r="282" spans="1:6" hidden="1" x14ac:dyDescent="0.35">
      <c r="A282" s="43">
        <f>+VLOOKUP(Precio_semana_puntoventa_region[[#This Row],[Region]],Códigos!$A$2:$B$24,2,0)</f>
        <v>10</v>
      </c>
      <c r="B282" t="s">
        <v>34</v>
      </c>
      <c r="C282" s="46">
        <v>44127</v>
      </c>
      <c r="D282" t="s">
        <v>33</v>
      </c>
      <c r="E282" s="50">
        <f>+Precio_semana_puntoventa_region[[#This Row],[$ / kilo nominales con IVA2]]*25</f>
        <v>12500</v>
      </c>
      <c r="F282" s="50">
        <v>500</v>
      </c>
    </row>
    <row r="283" spans="1:6" hidden="1" x14ac:dyDescent="0.35">
      <c r="A283" s="43">
        <f>+VLOOKUP(Precio_semana_puntoventa_region[[#This Row],[Region]],Códigos!$A$2:$B$24,2,0)</f>
        <v>10</v>
      </c>
      <c r="B283" t="s">
        <v>34</v>
      </c>
      <c r="C283" s="46">
        <v>44134</v>
      </c>
      <c r="D283" t="s">
        <v>33</v>
      </c>
      <c r="E283" s="50">
        <f>+Precio_semana_puntoventa_region[[#This Row],[$ / kilo nominales con IVA2]]*25</f>
        <v>12500</v>
      </c>
      <c r="F283" s="50">
        <v>500</v>
      </c>
    </row>
    <row r="284" spans="1:6" hidden="1" x14ac:dyDescent="0.35">
      <c r="A284" s="43">
        <f>+VLOOKUP(Precio_semana_puntoventa_region[[#This Row],[Region]],Códigos!$A$2:$B$24,2,0)</f>
        <v>10</v>
      </c>
      <c r="B284" t="s">
        <v>34</v>
      </c>
      <c r="C284" s="46">
        <v>44141</v>
      </c>
      <c r="D284" t="s">
        <v>33</v>
      </c>
      <c r="E284" s="50">
        <f>+Precio_semana_puntoventa_region[[#This Row],[$ / kilo nominales con IVA2]]*25</f>
        <v>12500</v>
      </c>
      <c r="F284" s="50">
        <v>500</v>
      </c>
    </row>
    <row r="285" spans="1:6" hidden="1" x14ac:dyDescent="0.35">
      <c r="A285" s="43">
        <f>+VLOOKUP(Precio_semana_puntoventa_region[[#This Row],[Region]],Códigos!$A$2:$B$24,2,0)</f>
        <v>10</v>
      </c>
      <c r="B285" t="s">
        <v>34</v>
      </c>
      <c r="C285" s="46">
        <v>44148</v>
      </c>
      <c r="D285" t="s">
        <v>33</v>
      </c>
      <c r="E285" s="50">
        <f>+Precio_semana_puntoventa_region[[#This Row],[$ / kilo nominales con IVA2]]*25</f>
        <v>12500</v>
      </c>
      <c r="F285" s="50">
        <v>500</v>
      </c>
    </row>
    <row r="286" spans="1:6" hidden="1" x14ac:dyDescent="0.35">
      <c r="A286" s="43">
        <f>+VLOOKUP(Precio_semana_puntoventa_region[[#This Row],[Region]],Códigos!$A$2:$B$24,2,0)</f>
        <v>10</v>
      </c>
      <c r="B286" t="s">
        <v>34</v>
      </c>
      <c r="C286" s="51">
        <v>44155</v>
      </c>
      <c r="D286" t="s">
        <v>33</v>
      </c>
      <c r="E286" s="50">
        <f>+Precio_semana_puntoventa_region[[#This Row],[$ / kilo nominales con IVA2]]*25</f>
        <v>12500</v>
      </c>
      <c r="F286" s="50">
        <v>500</v>
      </c>
    </row>
    <row r="287" spans="1:6" hidden="1" x14ac:dyDescent="0.35">
      <c r="A287" s="43">
        <f>+VLOOKUP(Precio_semana_puntoventa_region[[#This Row],[Region]],Códigos!$A$2:$B$24,2,0)</f>
        <v>10</v>
      </c>
      <c r="B287" s="44" t="s">
        <v>512</v>
      </c>
      <c r="C287" s="51">
        <v>44169</v>
      </c>
      <c r="D287" s="43" t="s">
        <v>33</v>
      </c>
      <c r="E287" s="50">
        <v>14233.25</v>
      </c>
      <c r="F287" s="50">
        <f>+Precio_semana_puntoventa_region[[#This Row],[$ / 25 kilos nominales con IVA]]/25</f>
        <v>569.33000000000004</v>
      </c>
    </row>
    <row r="288" spans="1:6" hidden="1" x14ac:dyDescent="0.35">
      <c r="A288" s="43">
        <f>+VLOOKUP(Precio_semana_puntoventa_region[[#This Row],[Region]],Códigos!$A$2:$B$24,2,0)</f>
        <v>10</v>
      </c>
      <c r="B288" s="44" t="s">
        <v>512</v>
      </c>
      <c r="C288" s="51">
        <v>44057</v>
      </c>
      <c r="D288" s="43" t="s">
        <v>33</v>
      </c>
      <c r="E288" s="50">
        <v>6073.8571428571431</v>
      </c>
      <c r="F288" s="50">
        <f>+Precio_semana_puntoventa_region[[#This Row],[$ / 25 kilos nominales con IVA]]/25</f>
        <v>242.95428571428573</v>
      </c>
    </row>
    <row r="289" spans="1:6" hidden="1" x14ac:dyDescent="0.35">
      <c r="A289" s="43">
        <f>+VLOOKUP(Precio_semana_puntoventa_region[[#This Row],[Region]],Códigos!$A$2:$B$24,2,0)</f>
        <v>10</v>
      </c>
      <c r="B289" s="44" t="s">
        <v>512</v>
      </c>
      <c r="C289" s="51">
        <v>44029</v>
      </c>
      <c r="D289" s="43" t="s">
        <v>33</v>
      </c>
      <c r="E289" s="50">
        <v>6000</v>
      </c>
      <c r="F289" s="50">
        <f>+Precio_semana_puntoventa_region[[#This Row],[$ / 25 kilos nominales con IVA]]/25</f>
        <v>240</v>
      </c>
    </row>
    <row r="290" spans="1:6" hidden="1" x14ac:dyDescent="0.35">
      <c r="A290" s="43">
        <f>+VLOOKUP(Precio_semana_puntoventa_region[[#This Row],[Region]],Códigos!$A$2:$B$24,2,0)</f>
        <v>10</v>
      </c>
      <c r="B290" s="44" t="s">
        <v>512</v>
      </c>
      <c r="C290" s="51">
        <v>44092</v>
      </c>
      <c r="D290" s="43" t="s">
        <v>33</v>
      </c>
      <c r="E290" s="50">
        <v>6625</v>
      </c>
      <c r="F290" s="50">
        <f>+Precio_semana_puntoventa_region[[#This Row],[$ / 25 kilos nominales con IVA]]/25</f>
        <v>265</v>
      </c>
    </row>
    <row r="291" spans="1:6" hidden="1" x14ac:dyDescent="0.35">
      <c r="A291" s="43">
        <f>+VLOOKUP(Precio_semana_puntoventa_region[[#This Row],[Region]],Códigos!$A$2:$B$24,2,0)</f>
        <v>10</v>
      </c>
      <c r="B291" s="44" t="s">
        <v>512</v>
      </c>
      <c r="C291" s="51">
        <v>44064</v>
      </c>
      <c r="D291" s="43" t="s">
        <v>33</v>
      </c>
      <c r="E291" s="50">
        <v>6000</v>
      </c>
      <c r="F291" s="50">
        <f>+Precio_semana_puntoventa_region[[#This Row],[$ / 25 kilos nominales con IVA]]/25</f>
        <v>240</v>
      </c>
    </row>
    <row r="292" spans="1:6" hidden="1" x14ac:dyDescent="0.35">
      <c r="A292" s="43">
        <f>+VLOOKUP(Precio_semana_puntoventa_region[[#This Row],[Region]],Códigos!$A$2:$B$24,2,0)</f>
        <v>10</v>
      </c>
      <c r="B292" s="44" t="s">
        <v>512</v>
      </c>
      <c r="C292" s="51">
        <v>44036</v>
      </c>
      <c r="D292" s="43" t="s">
        <v>33</v>
      </c>
      <c r="E292" s="50">
        <v>6000</v>
      </c>
      <c r="F292" s="50">
        <f>+Precio_semana_puntoventa_region[[#This Row],[$ / 25 kilos nominales con IVA]]/25</f>
        <v>240</v>
      </c>
    </row>
    <row r="293" spans="1:6" hidden="1" x14ac:dyDescent="0.35">
      <c r="A293" s="43">
        <f>+VLOOKUP(Precio_semana_puntoventa_region[[#This Row],[Region]],Códigos!$A$2:$B$24,2,0)</f>
        <v>10</v>
      </c>
      <c r="B293" s="44" t="s">
        <v>512</v>
      </c>
      <c r="C293" s="51">
        <v>44071</v>
      </c>
      <c r="D293" s="43" t="s">
        <v>33</v>
      </c>
      <c r="E293" s="50">
        <v>6000</v>
      </c>
      <c r="F293" s="50">
        <f>+Precio_semana_puntoventa_region[[#This Row],[$ / 25 kilos nominales con IVA]]/25</f>
        <v>240</v>
      </c>
    </row>
    <row r="294" spans="1:6" hidden="1" x14ac:dyDescent="0.35">
      <c r="A294" s="43">
        <f>+VLOOKUP(Precio_semana_puntoventa_region[[#This Row],[Region]],Códigos!$A$2:$B$24,2,0)</f>
        <v>10</v>
      </c>
      <c r="B294" s="44" t="s">
        <v>512</v>
      </c>
      <c r="C294" s="51">
        <v>44043</v>
      </c>
      <c r="D294" s="43" t="s">
        <v>33</v>
      </c>
      <c r="E294" s="50">
        <v>6000</v>
      </c>
      <c r="F294" s="50">
        <f>+Precio_semana_puntoventa_region[[#This Row],[$ / 25 kilos nominales con IVA]]/25</f>
        <v>240</v>
      </c>
    </row>
    <row r="295" spans="1:6" hidden="1" x14ac:dyDescent="0.35">
      <c r="A295" s="43">
        <f>+VLOOKUP(Precio_semana_puntoventa_region[[#This Row],[Region]],Códigos!$A$2:$B$24,2,0)</f>
        <v>10</v>
      </c>
      <c r="B295" s="44" t="s">
        <v>512</v>
      </c>
      <c r="C295" s="51">
        <v>44106</v>
      </c>
      <c r="D295" s="43" t="s">
        <v>33</v>
      </c>
      <c r="E295" s="50">
        <v>6200</v>
      </c>
      <c r="F295" s="50">
        <f>+Precio_semana_puntoventa_region[[#This Row],[$ / 25 kilos nominales con IVA]]/25</f>
        <v>248</v>
      </c>
    </row>
    <row r="296" spans="1:6" hidden="1" x14ac:dyDescent="0.35">
      <c r="A296" s="43">
        <f>+VLOOKUP(Precio_semana_puntoventa_region[[#This Row],[Region]],Códigos!$A$2:$B$24,2,0)</f>
        <v>10</v>
      </c>
      <c r="B296" s="44" t="s">
        <v>512</v>
      </c>
      <c r="C296" s="51">
        <v>44050</v>
      </c>
      <c r="D296" s="43" t="s">
        <v>33</v>
      </c>
      <c r="E296" s="50">
        <v>6000</v>
      </c>
      <c r="F296" s="50">
        <f>+Precio_semana_puntoventa_region[[#This Row],[$ / 25 kilos nominales con IVA]]/25</f>
        <v>240</v>
      </c>
    </row>
    <row r="297" spans="1:6" hidden="1" x14ac:dyDescent="0.35">
      <c r="A297" s="43">
        <f>+VLOOKUP(Precio_semana_puntoventa_region[[#This Row],[Region]],Códigos!$A$2:$B$24,2,0)</f>
        <v>10</v>
      </c>
      <c r="B297" s="44" t="s">
        <v>512</v>
      </c>
      <c r="C297" s="51">
        <v>44078</v>
      </c>
      <c r="D297" s="43" t="s">
        <v>33</v>
      </c>
      <c r="E297" s="50">
        <v>6500</v>
      </c>
      <c r="F297" s="50">
        <f>+Precio_semana_puntoventa_region[[#This Row],[$ / 25 kilos nominales con IVA]]/25</f>
        <v>260</v>
      </c>
    </row>
    <row r="298" spans="1:6" hidden="1" x14ac:dyDescent="0.35">
      <c r="A298" s="43">
        <f>+VLOOKUP(Precio_semana_puntoventa_region[[#This Row],[Region]],Códigos!$A$2:$B$24,2,0)</f>
        <v>10</v>
      </c>
      <c r="B298" s="44" t="s">
        <v>512</v>
      </c>
      <c r="C298" s="51">
        <v>44113</v>
      </c>
      <c r="D298" s="43" t="s">
        <v>33</v>
      </c>
      <c r="E298" s="50">
        <v>6893.4</v>
      </c>
      <c r="F298" s="50">
        <f>+Precio_semana_puntoventa_region[[#This Row],[$ / 25 kilos nominales con IVA]]/25</f>
        <v>275.73599999999999</v>
      </c>
    </row>
    <row r="299" spans="1:6" hidden="1" x14ac:dyDescent="0.35">
      <c r="A299" s="43">
        <f>+VLOOKUP(Precio_semana_puntoventa_region[[#This Row],[Region]],Códigos!$A$2:$B$24,2,0)</f>
        <v>10</v>
      </c>
      <c r="B299" s="44" t="s">
        <v>512</v>
      </c>
      <c r="C299" s="51">
        <v>44085</v>
      </c>
      <c r="D299" s="43" t="s">
        <v>33</v>
      </c>
      <c r="E299" s="50">
        <v>6500</v>
      </c>
      <c r="F299" s="50">
        <f>+Precio_semana_puntoventa_region[[#This Row],[$ / 25 kilos nominales con IVA]]/25</f>
        <v>260</v>
      </c>
    </row>
    <row r="300" spans="1:6" hidden="1" x14ac:dyDescent="0.35">
      <c r="A300" s="43">
        <f>+VLOOKUP(Precio_semana_puntoventa_region[[#This Row],[Region]],Códigos!$A$2:$B$24,2,0)</f>
        <v>13</v>
      </c>
      <c r="B300" t="s">
        <v>24</v>
      </c>
      <c r="C300" s="46">
        <v>44029</v>
      </c>
      <c r="D300" t="s">
        <v>28</v>
      </c>
      <c r="E300" s="50">
        <f>+Precio_semana_puntoventa_region[[#This Row],[$ / kilo nominales con IVA2]]*25</f>
        <v>28625</v>
      </c>
      <c r="F300" s="50">
        <v>1145</v>
      </c>
    </row>
    <row r="301" spans="1:6" hidden="1" x14ac:dyDescent="0.35">
      <c r="A301" s="43">
        <f>+VLOOKUP(Precio_semana_puntoventa_region[[#This Row],[Region]],Códigos!$A$2:$B$24,2,0)</f>
        <v>13</v>
      </c>
      <c r="B301" t="s">
        <v>24</v>
      </c>
      <c r="C301" s="46">
        <v>44036</v>
      </c>
      <c r="D301" t="s">
        <v>28</v>
      </c>
      <c r="E301" s="50">
        <f>+Precio_semana_puntoventa_region[[#This Row],[$ / kilo nominales con IVA2]]*25</f>
        <v>28350</v>
      </c>
      <c r="F301" s="50">
        <v>1134</v>
      </c>
    </row>
    <row r="302" spans="1:6" hidden="1" x14ac:dyDescent="0.35">
      <c r="A302" s="43">
        <f>+VLOOKUP(Precio_semana_puntoventa_region[[#This Row],[Region]],Códigos!$A$2:$B$24,2,0)</f>
        <v>13</v>
      </c>
      <c r="B302" t="s">
        <v>24</v>
      </c>
      <c r="C302" s="46">
        <v>44043</v>
      </c>
      <c r="D302" t="s">
        <v>28</v>
      </c>
      <c r="E302" s="50">
        <f>+Precio_semana_puntoventa_region[[#This Row],[$ / kilo nominales con IVA2]]*25</f>
        <v>28925</v>
      </c>
      <c r="F302" s="50">
        <v>1157</v>
      </c>
    </row>
    <row r="303" spans="1:6" hidden="1" x14ac:dyDescent="0.35">
      <c r="A303" s="43">
        <f>+VLOOKUP(Precio_semana_puntoventa_region[[#This Row],[Region]],Códigos!$A$2:$B$24,2,0)</f>
        <v>13</v>
      </c>
      <c r="B303" t="s">
        <v>24</v>
      </c>
      <c r="C303" s="46">
        <v>44050</v>
      </c>
      <c r="D303" t="s">
        <v>28</v>
      </c>
      <c r="E303" s="50">
        <f>+Precio_semana_puntoventa_region[[#This Row],[$ / kilo nominales con IVA2]]*25</f>
        <v>29200</v>
      </c>
      <c r="F303" s="50">
        <v>1168</v>
      </c>
    </row>
    <row r="304" spans="1:6" hidden="1" x14ac:dyDescent="0.35">
      <c r="A304" s="43">
        <f>+VLOOKUP(Precio_semana_puntoventa_region[[#This Row],[Region]],Códigos!$A$2:$B$24,2,0)</f>
        <v>13</v>
      </c>
      <c r="B304" t="s">
        <v>24</v>
      </c>
      <c r="C304" s="46">
        <v>44057</v>
      </c>
      <c r="D304" t="s">
        <v>28</v>
      </c>
      <c r="E304" s="50">
        <f>+Precio_semana_puntoventa_region[[#This Row],[$ / kilo nominales con IVA2]]*25</f>
        <v>29425</v>
      </c>
      <c r="F304" s="50">
        <v>1177</v>
      </c>
    </row>
    <row r="305" spans="1:6" hidden="1" x14ac:dyDescent="0.35">
      <c r="A305" s="43">
        <f>+VLOOKUP(Precio_semana_puntoventa_region[[#This Row],[Region]],Códigos!$A$2:$B$24,2,0)</f>
        <v>13</v>
      </c>
      <c r="B305" t="s">
        <v>24</v>
      </c>
      <c r="C305" s="46">
        <v>44064</v>
      </c>
      <c r="D305" t="s">
        <v>28</v>
      </c>
      <c r="E305" s="50">
        <f>+Precio_semana_puntoventa_region[[#This Row],[$ / kilo nominales con IVA2]]*25</f>
        <v>29150</v>
      </c>
      <c r="F305" s="50">
        <v>1166</v>
      </c>
    </row>
    <row r="306" spans="1:6" hidden="1" x14ac:dyDescent="0.35">
      <c r="A306" s="43">
        <f>+VLOOKUP(Precio_semana_puntoventa_region[[#This Row],[Region]],Códigos!$A$2:$B$24,2,0)</f>
        <v>13</v>
      </c>
      <c r="B306" t="s">
        <v>24</v>
      </c>
      <c r="C306" s="46">
        <v>44071</v>
      </c>
      <c r="D306" t="s">
        <v>28</v>
      </c>
      <c r="E306" s="50">
        <f>+Precio_semana_puntoventa_region[[#This Row],[$ / kilo nominales con IVA2]]*25</f>
        <v>29350</v>
      </c>
      <c r="F306" s="50">
        <v>1174</v>
      </c>
    </row>
    <row r="307" spans="1:6" hidden="1" x14ac:dyDescent="0.35">
      <c r="A307" s="43">
        <f>+VLOOKUP(Precio_semana_puntoventa_region[[#This Row],[Region]],Códigos!$A$2:$B$24,2,0)</f>
        <v>13</v>
      </c>
      <c r="B307" t="s">
        <v>24</v>
      </c>
      <c r="C307" s="46">
        <v>44078</v>
      </c>
      <c r="D307" t="s">
        <v>28</v>
      </c>
      <c r="E307" s="50">
        <f>+Precio_semana_puntoventa_region[[#This Row],[$ / kilo nominales con IVA2]]*25</f>
        <v>29337.5</v>
      </c>
      <c r="F307" s="50">
        <v>1173.5</v>
      </c>
    </row>
    <row r="308" spans="1:6" hidden="1" x14ac:dyDescent="0.35">
      <c r="A308" s="43">
        <f>+VLOOKUP(Precio_semana_puntoventa_region[[#This Row],[Region]],Códigos!$A$2:$B$24,2,0)</f>
        <v>13</v>
      </c>
      <c r="B308" t="s">
        <v>24</v>
      </c>
      <c r="C308" s="46">
        <v>44085</v>
      </c>
      <c r="D308" t="s">
        <v>28</v>
      </c>
      <c r="E308" s="50">
        <f>+Precio_semana_puntoventa_region[[#This Row],[$ / kilo nominales con IVA2]]*25</f>
        <v>25687.5</v>
      </c>
      <c r="F308" s="50">
        <v>1027.5</v>
      </c>
    </row>
    <row r="309" spans="1:6" hidden="1" x14ac:dyDescent="0.35">
      <c r="A309" s="43">
        <f>+VLOOKUP(Precio_semana_puntoventa_region[[#This Row],[Region]],Códigos!$A$2:$B$24,2,0)</f>
        <v>13</v>
      </c>
      <c r="B309" t="s">
        <v>24</v>
      </c>
      <c r="C309" s="46">
        <v>44092</v>
      </c>
      <c r="D309" t="s">
        <v>28</v>
      </c>
      <c r="E309" s="50">
        <f>+Precio_semana_puntoventa_region[[#This Row],[$ / kilo nominales con IVA2]]*25</f>
        <v>29512.5</v>
      </c>
      <c r="F309" s="50">
        <v>1180.5</v>
      </c>
    </row>
    <row r="310" spans="1:6" hidden="1" x14ac:dyDescent="0.35">
      <c r="A310" s="43">
        <f>+VLOOKUP(Precio_semana_puntoventa_region[[#This Row],[Region]],Códigos!$A$2:$B$24,2,0)</f>
        <v>13</v>
      </c>
      <c r="B310" t="s">
        <v>24</v>
      </c>
      <c r="C310" s="46">
        <v>44099</v>
      </c>
      <c r="D310" t="s">
        <v>28</v>
      </c>
      <c r="E310" s="50">
        <f>+Precio_semana_puntoventa_region[[#This Row],[$ / kilo nominales con IVA2]]*25</f>
        <v>29412.5</v>
      </c>
      <c r="F310" s="50">
        <v>1176.5</v>
      </c>
    </row>
    <row r="311" spans="1:6" hidden="1" x14ac:dyDescent="0.35">
      <c r="A311" s="43">
        <f>+VLOOKUP(Precio_semana_puntoventa_region[[#This Row],[Region]],Códigos!$A$2:$B$24,2,0)</f>
        <v>13</v>
      </c>
      <c r="B311" t="s">
        <v>24</v>
      </c>
      <c r="C311" s="46">
        <v>44106</v>
      </c>
      <c r="D311" t="s">
        <v>28</v>
      </c>
      <c r="E311" s="50">
        <f>+Precio_semana_puntoventa_region[[#This Row],[$ / kilo nominales con IVA2]]*25</f>
        <v>30050</v>
      </c>
      <c r="F311" s="50">
        <v>1202</v>
      </c>
    </row>
    <row r="312" spans="1:6" hidden="1" x14ac:dyDescent="0.35">
      <c r="A312" s="43">
        <f>+VLOOKUP(Precio_semana_puntoventa_region[[#This Row],[Region]],Códigos!$A$2:$B$24,2,0)</f>
        <v>13</v>
      </c>
      <c r="B312" t="s">
        <v>24</v>
      </c>
      <c r="C312" s="46">
        <v>44113</v>
      </c>
      <c r="D312" t="s">
        <v>28</v>
      </c>
      <c r="E312" s="50">
        <f>+Precio_semana_puntoventa_region[[#This Row],[$ / kilo nominales con IVA2]]*25</f>
        <v>29762.5</v>
      </c>
      <c r="F312" s="50">
        <v>1190.5</v>
      </c>
    </row>
    <row r="313" spans="1:6" hidden="1" x14ac:dyDescent="0.35">
      <c r="A313" s="43">
        <f>+VLOOKUP(Precio_semana_puntoventa_region[[#This Row],[Region]],Códigos!$A$2:$B$24,2,0)</f>
        <v>13</v>
      </c>
      <c r="B313" t="s">
        <v>24</v>
      </c>
      <c r="C313" s="46">
        <v>44120</v>
      </c>
      <c r="D313" t="s">
        <v>28</v>
      </c>
      <c r="E313" s="50">
        <f>+Precio_semana_puntoventa_region[[#This Row],[$ / kilo nominales con IVA2]]*25</f>
        <v>29225</v>
      </c>
      <c r="F313" s="50">
        <v>1169</v>
      </c>
    </row>
    <row r="314" spans="1:6" hidden="1" x14ac:dyDescent="0.35">
      <c r="A314" s="43">
        <f>+VLOOKUP(Precio_semana_puntoventa_region[[#This Row],[Region]],Códigos!$A$2:$B$24,2,0)</f>
        <v>13</v>
      </c>
      <c r="B314" t="s">
        <v>24</v>
      </c>
      <c r="C314" s="46">
        <v>44127</v>
      </c>
      <c r="D314" t="s">
        <v>28</v>
      </c>
      <c r="E314" s="50">
        <f>+Precio_semana_puntoventa_region[[#This Row],[$ / kilo nominales con IVA2]]*25</f>
        <v>29375</v>
      </c>
      <c r="F314" s="50">
        <v>1175</v>
      </c>
    </row>
    <row r="315" spans="1:6" hidden="1" x14ac:dyDescent="0.35">
      <c r="A315" s="43">
        <f>+VLOOKUP(Precio_semana_puntoventa_region[[#This Row],[Region]],Códigos!$A$2:$B$24,2,0)</f>
        <v>13</v>
      </c>
      <c r="B315" t="s">
        <v>24</v>
      </c>
      <c r="C315" s="46">
        <v>44134</v>
      </c>
      <c r="D315" t="s">
        <v>28</v>
      </c>
      <c r="E315" s="50">
        <f>+Precio_semana_puntoventa_region[[#This Row],[$ / kilo nominales con IVA2]]*25</f>
        <v>30450</v>
      </c>
      <c r="F315" s="50">
        <v>1218</v>
      </c>
    </row>
    <row r="316" spans="1:6" hidden="1" x14ac:dyDescent="0.35">
      <c r="A316" s="43">
        <f>+VLOOKUP(Precio_semana_puntoventa_region[[#This Row],[Region]],Códigos!$A$2:$B$24,2,0)</f>
        <v>13</v>
      </c>
      <c r="B316" t="s">
        <v>24</v>
      </c>
      <c r="C316" s="46">
        <v>44141</v>
      </c>
      <c r="D316" t="s">
        <v>28</v>
      </c>
      <c r="E316" s="50">
        <f>+Precio_semana_puntoventa_region[[#This Row],[$ / kilo nominales con IVA2]]*25</f>
        <v>30275</v>
      </c>
      <c r="F316" s="50">
        <v>1211</v>
      </c>
    </row>
    <row r="317" spans="1:6" hidden="1" x14ac:dyDescent="0.35">
      <c r="A317" s="43">
        <f>+VLOOKUP(Precio_semana_puntoventa_region[[#This Row],[Region]],Códigos!$A$2:$B$24,2,0)</f>
        <v>13</v>
      </c>
      <c r="B317" t="s">
        <v>24</v>
      </c>
      <c r="C317" s="46">
        <v>44148</v>
      </c>
      <c r="D317" t="s">
        <v>28</v>
      </c>
      <c r="E317" s="50">
        <f>+Precio_semana_puntoventa_region[[#This Row],[$ / kilo nominales con IVA2]]*25</f>
        <v>30662.5</v>
      </c>
      <c r="F317" s="50">
        <v>1226.5</v>
      </c>
    </row>
    <row r="318" spans="1:6" hidden="1" x14ac:dyDescent="0.35">
      <c r="A318" s="43">
        <f>+VLOOKUP(Precio_semana_puntoventa_region[[#This Row],[Region]],Códigos!$A$2:$B$24,2,0)</f>
        <v>13</v>
      </c>
      <c r="B318" t="s">
        <v>24</v>
      </c>
      <c r="C318" s="46">
        <v>44155</v>
      </c>
      <c r="D318" t="s">
        <v>28</v>
      </c>
      <c r="E318" s="50">
        <f>+Precio_semana_puntoventa_region[[#This Row],[$ / kilo nominales con IVA2]]*25</f>
        <v>31000</v>
      </c>
      <c r="F318" s="50">
        <v>1240</v>
      </c>
    </row>
    <row r="319" spans="1:6" hidden="1" x14ac:dyDescent="0.35">
      <c r="A319" s="43">
        <f>+VLOOKUP(Precio_semana_puntoventa_region[[#This Row],[Region]],Códigos!$A$2:$B$24,2,0)</f>
        <v>13</v>
      </c>
      <c r="B319" t="s">
        <v>34</v>
      </c>
      <c r="C319" s="46">
        <v>44029</v>
      </c>
      <c r="D319" t="s">
        <v>28</v>
      </c>
      <c r="E319" s="50">
        <f>+Precio_semana_puntoventa_region[[#This Row],[$ / kilo nominales con IVA2]]*25</f>
        <v>12912.5</v>
      </c>
      <c r="F319" s="50">
        <v>516.5</v>
      </c>
    </row>
    <row r="320" spans="1:6" hidden="1" x14ac:dyDescent="0.35">
      <c r="A320" s="43">
        <f>+VLOOKUP(Precio_semana_puntoventa_region[[#This Row],[Region]],Códigos!$A$2:$B$24,2,0)</f>
        <v>13</v>
      </c>
      <c r="B320" t="s">
        <v>34</v>
      </c>
      <c r="C320" s="46">
        <v>44036</v>
      </c>
      <c r="D320" t="s">
        <v>28</v>
      </c>
      <c r="E320" s="50">
        <f>+Precio_semana_puntoventa_region[[#This Row],[$ / kilo nominales con IVA2]]*25</f>
        <v>13012.5</v>
      </c>
      <c r="F320" s="50">
        <v>520.5</v>
      </c>
    </row>
    <row r="321" spans="1:6" hidden="1" x14ac:dyDescent="0.35">
      <c r="A321" s="43">
        <f>+VLOOKUP(Precio_semana_puntoventa_region[[#This Row],[Region]],Códigos!$A$2:$B$24,2,0)</f>
        <v>13</v>
      </c>
      <c r="B321" t="s">
        <v>34</v>
      </c>
      <c r="C321" s="46">
        <v>44043</v>
      </c>
      <c r="D321" t="s">
        <v>28</v>
      </c>
      <c r="E321" s="50">
        <f>+Precio_semana_puntoventa_region[[#This Row],[$ / kilo nominales con IVA2]]*25</f>
        <v>12737.5</v>
      </c>
      <c r="F321" s="50">
        <v>509.5</v>
      </c>
    </row>
    <row r="322" spans="1:6" hidden="1" x14ac:dyDescent="0.35">
      <c r="A322" s="43">
        <f>+VLOOKUP(Precio_semana_puntoventa_region[[#This Row],[Region]],Códigos!$A$2:$B$24,2,0)</f>
        <v>13</v>
      </c>
      <c r="B322" t="s">
        <v>34</v>
      </c>
      <c r="C322" s="46">
        <v>44050</v>
      </c>
      <c r="D322" t="s">
        <v>28</v>
      </c>
      <c r="E322" s="50">
        <f>+Precio_semana_puntoventa_region[[#This Row],[$ / kilo nominales con IVA2]]*25</f>
        <v>12437.5</v>
      </c>
      <c r="F322" s="50">
        <v>497.5</v>
      </c>
    </row>
    <row r="323" spans="1:6" hidden="1" x14ac:dyDescent="0.35">
      <c r="A323" s="43">
        <f>+VLOOKUP(Precio_semana_puntoventa_region[[#This Row],[Region]],Códigos!$A$2:$B$24,2,0)</f>
        <v>13</v>
      </c>
      <c r="B323" t="s">
        <v>34</v>
      </c>
      <c r="C323" s="46">
        <v>44057</v>
      </c>
      <c r="D323" t="s">
        <v>28</v>
      </c>
      <c r="E323" s="50">
        <f>+Precio_semana_puntoventa_region[[#This Row],[$ / kilo nominales con IVA2]]*25</f>
        <v>11275</v>
      </c>
      <c r="F323" s="50">
        <v>451</v>
      </c>
    </row>
    <row r="324" spans="1:6" hidden="1" x14ac:dyDescent="0.35">
      <c r="A324" s="43">
        <f>+VLOOKUP(Precio_semana_puntoventa_region[[#This Row],[Region]],Códigos!$A$2:$B$24,2,0)</f>
        <v>13</v>
      </c>
      <c r="B324" t="s">
        <v>34</v>
      </c>
      <c r="C324" s="46">
        <v>44064</v>
      </c>
      <c r="D324" t="s">
        <v>28</v>
      </c>
      <c r="E324" s="50">
        <f>+Precio_semana_puntoventa_region[[#This Row],[$ / kilo nominales con IVA2]]*25</f>
        <v>11150</v>
      </c>
      <c r="F324" s="50">
        <v>446</v>
      </c>
    </row>
    <row r="325" spans="1:6" hidden="1" x14ac:dyDescent="0.35">
      <c r="A325" s="43">
        <f>+VLOOKUP(Precio_semana_puntoventa_region[[#This Row],[Region]],Códigos!$A$2:$B$24,2,0)</f>
        <v>13</v>
      </c>
      <c r="B325" t="s">
        <v>34</v>
      </c>
      <c r="C325" s="46">
        <v>44071</v>
      </c>
      <c r="D325" t="s">
        <v>28</v>
      </c>
      <c r="E325" s="50">
        <f>+Precio_semana_puntoventa_region[[#This Row],[$ / kilo nominales con IVA2]]*25</f>
        <v>12150</v>
      </c>
      <c r="F325" s="50">
        <v>486</v>
      </c>
    </row>
    <row r="326" spans="1:6" hidden="1" x14ac:dyDescent="0.35">
      <c r="A326" s="43">
        <f>+VLOOKUP(Precio_semana_puntoventa_region[[#This Row],[Region]],Códigos!$A$2:$B$24,2,0)</f>
        <v>13</v>
      </c>
      <c r="B326" s="43" t="s">
        <v>34</v>
      </c>
      <c r="C326" s="46">
        <v>44078</v>
      </c>
      <c r="D326" s="43" t="s">
        <v>28</v>
      </c>
      <c r="E326" s="50">
        <f>+Precio_semana_puntoventa_region[[#This Row],[$ / kilo nominales con IVA2]]*25</f>
        <v>13700</v>
      </c>
      <c r="F326" s="50">
        <v>548</v>
      </c>
    </row>
    <row r="327" spans="1:6" hidden="1" x14ac:dyDescent="0.35">
      <c r="A327" s="43">
        <f>+VLOOKUP(Precio_semana_puntoventa_region[[#This Row],[Region]],Códigos!$A$2:$B$24,2,0)</f>
        <v>13</v>
      </c>
      <c r="B327" s="43" t="s">
        <v>34</v>
      </c>
      <c r="C327" s="46">
        <v>44085</v>
      </c>
      <c r="D327" s="43" t="s">
        <v>28</v>
      </c>
      <c r="E327" s="50">
        <f>+Precio_semana_puntoventa_region[[#This Row],[$ / kilo nominales con IVA2]]*25</f>
        <v>13487.5</v>
      </c>
      <c r="F327" s="50">
        <v>539.5</v>
      </c>
    </row>
    <row r="328" spans="1:6" hidden="1" x14ac:dyDescent="0.35">
      <c r="A328" s="43">
        <f>+VLOOKUP(Precio_semana_puntoventa_region[[#This Row],[Region]],Códigos!$A$2:$B$24,2,0)</f>
        <v>13</v>
      </c>
      <c r="B328" s="43" t="s">
        <v>34</v>
      </c>
      <c r="C328" s="46">
        <v>44092</v>
      </c>
      <c r="D328" s="43" t="s">
        <v>28</v>
      </c>
      <c r="E328" s="50">
        <f>+Precio_semana_puntoventa_region[[#This Row],[$ / kilo nominales con IVA2]]*25</f>
        <v>15725</v>
      </c>
      <c r="F328" s="50">
        <v>629</v>
      </c>
    </row>
    <row r="329" spans="1:6" hidden="1" x14ac:dyDescent="0.35">
      <c r="A329" s="43">
        <f>+VLOOKUP(Precio_semana_puntoventa_region[[#This Row],[Region]],Códigos!$A$2:$B$24,2,0)</f>
        <v>13</v>
      </c>
      <c r="B329" s="43" t="s">
        <v>34</v>
      </c>
      <c r="C329" s="46">
        <v>44099</v>
      </c>
      <c r="D329" s="43" t="s">
        <v>28</v>
      </c>
      <c r="E329" s="50">
        <f>+Precio_semana_puntoventa_region[[#This Row],[$ / kilo nominales con IVA2]]*25</f>
        <v>14675</v>
      </c>
      <c r="F329" s="50">
        <v>587</v>
      </c>
    </row>
    <row r="330" spans="1:6" hidden="1" x14ac:dyDescent="0.35">
      <c r="A330" s="43">
        <f>+VLOOKUP(Precio_semana_puntoventa_region[[#This Row],[Region]],Códigos!$A$2:$B$24,2,0)</f>
        <v>13</v>
      </c>
      <c r="B330" s="43" t="s">
        <v>34</v>
      </c>
      <c r="C330" s="46">
        <v>44106</v>
      </c>
      <c r="D330" s="43" t="s">
        <v>28</v>
      </c>
      <c r="E330" s="50">
        <f>+Precio_semana_puntoventa_region[[#This Row],[$ / kilo nominales con IVA2]]*25</f>
        <v>14150</v>
      </c>
      <c r="F330" s="50">
        <v>566</v>
      </c>
    </row>
    <row r="331" spans="1:6" hidden="1" x14ac:dyDescent="0.35">
      <c r="A331" s="43">
        <f>+VLOOKUP(Precio_semana_puntoventa_region[[#This Row],[Region]],Códigos!$A$2:$B$24,2,0)</f>
        <v>13</v>
      </c>
      <c r="B331" s="43" t="s">
        <v>34</v>
      </c>
      <c r="C331" s="46">
        <v>44113</v>
      </c>
      <c r="D331" s="43" t="s">
        <v>28</v>
      </c>
      <c r="E331" s="50">
        <f>+Precio_semana_puntoventa_region[[#This Row],[$ / kilo nominales con IVA2]]*25</f>
        <v>12950</v>
      </c>
      <c r="F331" s="50">
        <v>518</v>
      </c>
    </row>
    <row r="332" spans="1:6" hidden="1" x14ac:dyDescent="0.35">
      <c r="A332" s="43">
        <f>+VLOOKUP(Precio_semana_puntoventa_region[[#This Row],[Region]],Códigos!$A$2:$B$24,2,0)</f>
        <v>13</v>
      </c>
      <c r="B332" s="43" t="s">
        <v>34</v>
      </c>
      <c r="C332" s="46">
        <v>44120</v>
      </c>
      <c r="D332" s="43" t="s">
        <v>28</v>
      </c>
      <c r="E332" s="50">
        <f>+Precio_semana_puntoventa_region[[#This Row],[$ / kilo nominales con IVA2]]*25</f>
        <v>13150</v>
      </c>
      <c r="F332" s="50">
        <v>526</v>
      </c>
    </row>
    <row r="333" spans="1:6" hidden="1" x14ac:dyDescent="0.35">
      <c r="A333" s="43">
        <f>+VLOOKUP(Precio_semana_puntoventa_region[[#This Row],[Region]],Códigos!$A$2:$B$24,2,0)</f>
        <v>13</v>
      </c>
      <c r="B333" s="43" t="s">
        <v>34</v>
      </c>
      <c r="C333" s="46">
        <v>44127</v>
      </c>
      <c r="D333" s="43" t="s">
        <v>28</v>
      </c>
      <c r="E333" s="50">
        <f>+Precio_semana_puntoventa_region[[#This Row],[$ / kilo nominales con IVA2]]*25</f>
        <v>13162.5</v>
      </c>
      <c r="F333" s="50">
        <v>526.5</v>
      </c>
    </row>
    <row r="334" spans="1:6" hidden="1" x14ac:dyDescent="0.35">
      <c r="A334" s="43">
        <f>+VLOOKUP(Precio_semana_puntoventa_region[[#This Row],[Region]],Códigos!$A$2:$B$24,2,0)</f>
        <v>13</v>
      </c>
      <c r="B334" s="43" t="s">
        <v>34</v>
      </c>
      <c r="C334" s="46">
        <v>44134</v>
      </c>
      <c r="D334" s="43" t="s">
        <v>28</v>
      </c>
      <c r="E334" s="50">
        <f>+Precio_semana_puntoventa_region[[#This Row],[$ / kilo nominales con IVA2]]*25</f>
        <v>13125</v>
      </c>
      <c r="F334" s="50">
        <v>525</v>
      </c>
    </row>
    <row r="335" spans="1:6" hidden="1" x14ac:dyDescent="0.35">
      <c r="A335" s="43">
        <f>+VLOOKUP(Precio_semana_puntoventa_region[[#This Row],[Region]],Códigos!$A$2:$B$24,2,0)</f>
        <v>13</v>
      </c>
      <c r="B335" s="43" t="s">
        <v>34</v>
      </c>
      <c r="C335" s="46">
        <v>44141</v>
      </c>
      <c r="D335" s="43" t="s">
        <v>28</v>
      </c>
      <c r="E335" s="50">
        <f>+Precio_semana_puntoventa_region[[#This Row],[$ / kilo nominales con IVA2]]*25</f>
        <v>13750</v>
      </c>
      <c r="F335" s="50">
        <v>550</v>
      </c>
    </row>
    <row r="336" spans="1:6" hidden="1" x14ac:dyDescent="0.35">
      <c r="A336" s="43">
        <f>+VLOOKUP(Precio_semana_puntoventa_region[[#This Row],[Region]],Códigos!$A$2:$B$24,2,0)</f>
        <v>13</v>
      </c>
      <c r="B336" s="43" t="s">
        <v>34</v>
      </c>
      <c r="C336" s="46">
        <v>44148</v>
      </c>
      <c r="D336" s="43" t="s">
        <v>28</v>
      </c>
      <c r="E336" s="50">
        <f>+Precio_semana_puntoventa_region[[#This Row],[$ / kilo nominales con IVA2]]*25</f>
        <v>14487.5</v>
      </c>
      <c r="F336" s="50">
        <v>579.5</v>
      </c>
    </row>
    <row r="337" spans="1:6" hidden="1" x14ac:dyDescent="0.35">
      <c r="A337" s="43">
        <f>+VLOOKUP(Precio_semana_puntoventa_region[[#This Row],[Region]],Códigos!$A$2:$B$24,2,0)</f>
        <v>13</v>
      </c>
      <c r="B337" s="43" t="s">
        <v>34</v>
      </c>
      <c r="C337" s="46">
        <v>44155</v>
      </c>
      <c r="D337" s="43" t="s">
        <v>28</v>
      </c>
      <c r="E337" s="50">
        <f>+Precio_semana_puntoventa_region[[#This Row],[$ / kilo nominales con IVA2]]*25</f>
        <v>14162.5</v>
      </c>
      <c r="F337" s="50">
        <v>566.5</v>
      </c>
    </row>
    <row r="338" spans="1:6" hidden="1" x14ac:dyDescent="0.35">
      <c r="A338" s="43">
        <f>+VLOOKUP(Precio_semana_puntoventa_region[[#This Row],[Region]],Códigos!$A$2:$B$24,2,0)</f>
        <v>13</v>
      </c>
      <c r="B338" s="44" t="s">
        <v>512</v>
      </c>
      <c r="C338" s="51">
        <v>44169</v>
      </c>
      <c r="D338" s="43" t="s">
        <v>28</v>
      </c>
      <c r="E338" s="50">
        <v>10607.444444444445</v>
      </c>
      <c r="F338" s="50">
        <f>+Precio_semana_puntoventa_region[[#This Row],[$ / 25 kilos nominales con IVA]]/25</f>
        <v>424.29777777777781</v>
      </c>
    </row>
    <row r="339" spans="1:6" hidden="1" x14ac:dyDescent="0.35">
      <c r="A339" s="43">
        <f>+VLOOKUP(Precio_semana_puntoventa_region[[#This Row],[Region]],Códigos!$A$2:$B$24,2,0)</f>
        <v>13</v>
      </c>
      <c r="B339" s="44" t="s">
        <v>512</v>
      </c>
      <c r="C339" s="51">
        <v>44057</v>
      </c>
      <c r="D339" s="43" t="s">
        <v>28</v>
      </c>
      <c r="E339" s="50">
        <v>6000</v>
      </c>
      <c r="F339" s="50">
        <f>+Precio_semana_puntoventa_region[[#This Row],[$ / 25 kilos nominales con IVA]]/25</f>
        <v>240</v>
      </c>
    </row>
    <row r="340" spans="1:6" hidden="1" x14ac:dyDescent="0.35">
      <c r="A340" s="43">
        <f>+VLOOKUP(Precio_semana_puntoventa_region[[#This Row],[Region]],Códigos!$A$2:$B$24,2,0)</f>
        <v>13</v>
      </c>
      <c r="B340" s="44" t="s">
        <v>512</v>
      </c>
      <c r="C340" s="51">
        <v>44120</v>
      </c>
      <c r="D340" s="43" t="s">
        <v>28</v>
      </c>
      <c r="E340" s="50">
        <v>7154.7222222222226</v>
      </c>
      <c r="F340" s="50">
        <f>+Precio_semana_puntoventa_region[[#This Row],[$ / 25 kilos nominales con IVA]]/25</f>
        <v>286.18888888888893</v>
      </c>
    </row>
    <row r="341" spans="1:6" hidden="1" x14ac:dyDescent="0.35">
      <c r="A341" s="43">
        <f>+VLOOKUP(Precio_semana_puntoventa_region[[#This Row],[Region]],Códigos!$A$2:$B$24,2,0)</f>
        <v>13</v>
      </c>
      <c r="B341" s="44" t="s">
        <v>512</v>
      </c>
      <c r="C341" s="51">
        <v>44029</v>
      </c>
      <c r="D341" s="43" t="s">
        <v>28</v>
      </c>
      <c r="E341" s="50">
        <v>6080.1428571428569</v>
      </c>
      <c r="F341" s="50">
        <f>+Precio_semana_puntoventa_region[[#This Row],[$ / 25 kilos nominales con IVA]]/25</f>
        <v>243.20571428571427</v>
      </c>
    </row>
    <row r="342" spans="1:6" hidden="1" x14ac:dyDescent="0.35">
      <c r="A342" s="43">
        <f>+VLOOKUP(Precio_semana_puntoventa_region[[#This Row],[Region]],Códigos!$A$2:$B$24,2,0)</f>
        <v>13</v>
      </c>
      <c r="B342" s="44" t="s">
        <v>512</v>
      </c>
      <c r="C342" s="51">
        <v>44092</v>
      </c>
      <c r="D342" s="43" t="s">
        <v>28</v>
      </c>
      <c r="E342" s="50">
        <v>7568.166666666667</v>
      </c>
      <c r="F342" s="50">
        <f>+Precio_semana_puntoventa_region[[#This Row],[$ / 25 kilos nominales con IVA]]/25</f>
        <v>302.72666666666669</v>
      </c>
    </row>
    <row r="343" spans="1:6" x14ac:dyDescent="0.35">
      <c r="A343" s="43">
        <f>+VLOOKUP(Precio_semana_puntoventa_region[[#This Row],[Region]],Códigos!$A$2:$B$24,2,0)</f>
        <v>13</v>
      </c>
      <c r="B343" s="44" t="s">
        <v>512</v>
      </c>
      <c r="C343" s="51">
        <v>44155</v>
      </c>
      <c r="D343" s="43" t="s">
        <v>28</v>
      </c>
      <c r="E343" s="50">
        <v>11618.555555555555</v>
      </c>
      <c r="F343" s="50">
        <f>+Precio_semana_puntoventa_region[[#This Row],[$ / 25 kilos nominales con IVA]]/25</f>
        <v>464.74222222222221</v>
      </c>
    </row>
    <row r="344" spans="1:6" hidden="1" x14ac:dyDescent="0.35">
      <c r="A344" s="43">
        <f>+VLOOKUP(Precio_semana_puntoventa_region[[#This Row],[Region]],Códigos!$A$2:$B$24,2,0)</f>
        <v>13</v>
      </c>
      <c r="B344" s="44" t="s">
        <v>512</v>
      </c>
      <c r="C344" s="51">
        <v>44064</v>
      </c>
      <c r="D344" s="43" t="s">
        <v>28</v>
      </c>
      <c r="E344" s="50">
        <v>5876.5</v>
      </c>
      <c r="F344" s="50">
        <f>+Precio_semana_puntoventa_region[[#This Row],[$ / 25 kilos nominales con IVA]]/25</f>
        <v>235.06</v>
      </c>
    </row>
    <row r="345" spans="1:6" hidden="1" x14ac:dyDescent="0.35">
      <c r="A345" s="43">
        <f>+VLOOKUP(Precio_semana_puntoventa_region[[#This Row],[Region]],Códigos!$A$2:$B$24,2,0)</f>
        <v>13</v>
      </c>
      <c r="B345" s="44" t="s">
        <v>512</v>
      </c>
      <c r="C345" s="51">
        <v>44127</v>
      </c>
      <c r="D345" s="43" t="s">
        <v>28</v>
      </c>
      <c r="E345" s="50">
        <v>7935.625</v>
      </c>
      <c r="F345" s="50">
        <f>+Precio_semana_puntoventa_region[[#This Row],[$ / 25 kilos nominales con IVA]]/25</f>
        <v>317.42500000000001</v>
      </c>
    </row>
    <row r="346" spans="1:6" x14ac:dyDescent="0.35">
      <c r="A346" s="43">
        <f>+VLOOKUP(Precio_semana_puntoventa_region[[#This Row],[Region]],Códigos!$A$2:$B$24,2,0)</f>
        <v>13</v>
      </c>
      <c r="B346" s="44" t="s">
        <v>512</v>
      </c>
      <c r="C346" s="51">
        <v>44141</v>
      </c>
      <c r="D346" s="43" t="s">
        <v>28</v>
      </c>
      <c r="E346" s="50">
        <v>9418.4761904761908</v>
      </c>
      <c r="F346" s="50">
        <f>+Precio_semana_puntoventa_region[[#This Row],[$ / 25 kilos nominales con IVA]]/25</f>
        <v>376.73904761904765</v>
      </c>
    </row>
    <row r="347" spans="1:6" hidden="1" x14ac:dyDescent="0.35">
      <c r="A347" s="43">
        <f>+VLOOKUP(Precio_semana_puntoventa_region[[#This Row],[Region]],Códigos!$A$2:$B$24,2,0)</f>
        <v>13</v>
      </c>
      <c r="B347" s="44" t="s">
        <v>512</v>
      </c>
      <c r="C347" s="51">
        <v>44036</v>
      </c>
      <c r="D347" s="43" t="s">
        <v>28</v>
      </c>
      <c r="E347" s="50">
        <v>6251.2</v>
      </c>
      <c r="F347" s="50">
        <f>+Precio_semana_puntoventa_region[[#This Row],[$ / 25 kilos nominales con IVA]]/25</f>
        <v>250.048</v>
      </c>
    </row>
    <row r="348" spans="1:6" hidden="1" x14ac:dyDescent="0.35">
      <c r="A348" s="43">
        <f>+VLOOKUP(Precio_semana_puntoventa_region[[#This Row],[Region]],Códigos!$A$2:$B$24,2,0)</f>
        <v>13</v>
      </c>
      <c r="B348" s="44" t="s">
        <v>512</v>
      </c>
      <c r="C348" s="51">
        <v>44099</v>
      </c>
      <c r="D348" s="43" t="s">
        <v>28</v>
      </c>
      <c r="E348" s="50">
        <v>7457.3</v>
      </c>
      <c r="F348" s="50">
        <f>+Precio_semana_puntoventa_region[[#This Row],[$ / 25 kilos nominales con IVA]]/25</f>
        <v>298.29200000000003</v>
      </c>
    </row>
    <row r="349" spans="1:6" x14ac:dyDescent="0.35">
      <c r="A349" s="43">
        <f>+VLOOKUP(Precio_semana_puntoventa_region[[#This Row],[Region]],Códigos!$A$2:$B$24,2,0)</f>
        <v>13</v>
      </c>
      <c r="B349" s="44" t="s">
        <v>512</v>
      </c>
      <c r="C349" s="51">
        <v>44162</v>
      </c>
      <c r="D349" s="43" t="s">
        <v>28</v>
      </c>
      <c r="E349" s="50">
        <v>10832.72</v>
      </c>
      <c r="F349" s="50">
        <f>+Precio_semana_puntoventa_region[[#This Row],[$ / 25 kilos nominales con IVA]]/25</f>
        <v>433.30879999999996</v>
      </c>
    </row>
    <row r="350" spans="1:6" hidden="1" x14ac:dyDescent="0.35">
      <c r="A350" s="43">
        <f>+VLOOKUP(Precio_semana_puntoventa_region[[#This Row],[Region]],Códigos!$A$2:$B$24,2,0)</f>
        <v>13</v>
      </c>
      <c r="B350" s="44" t="s">
        <v>512</v>
      </c>
      <c r="C350" s="51">
        <v>44071</v>
      </c>
      <c r="D350" s="43" t="s">
        <v>28</v>
      </c>
      <c r="E350" s="50">
        <v>7236.5</v>
      </c>
      <c r="F350" s="50">
        <f>+Precio_semana_puntoventa_region[[#This Row],[$ / 25 kilos nominales con IVA]]/25</f>
        <v>289.45999999999998</v>
      </c>
    </row>
    <row r="351" spans="1:6" hidden="1" x14ac:dyDescent="0.35">
      <c r="A351" s="43">
        <f>+VLOOKUP(Precio_semana_puntoventa_region[[#This Row],[Region]],Códigos!$A$2:$B$24,2,0)</f>
        <v>13</v>
      </c>
      <c r="B351" s="44" t="s">
        <v>512</v>
      </c>
      <c r="C351" s="51">
        <v>44134</v>
      </c>
      <c r="D351" s="43" t="s">
        <v>28</v>
      </c>
      <c r="E351" s="50">
        <v>7633.0625</v>
      </c>
      <c r="F351" s="50">
        <f>+Precio_semana_puntoventa_region[[#This Row],[$ / 25 kilos nominales con IVA]]/25</f>
        <v>305.32249999999999</v>
      </c>
    </row>
    <row r="352" spans="1:6" hidden="1" x14ac:dyDescent="0.35">
      <c r="A352" s="43">
        <f>+VLOOKUP(Precio_semana_puntoventa_region[[#This Row],[Region]],Códigos!$A$2:$B$24,2,0)</f>
        <v>13</v>
      </c>
      <c r="B352" s="44" t="s">
        <v>512</v>
      </c>
      <c r="C352" s="51">
        <v>44043</v>
      </c>
      <c r="D352" s="43" t="s">
        <v>28</v>
      </c>
      <c r="E352" s="50">
        <v>6213.333333333333</v>
      </c>
      <c r="F352" s="50">
        <f>+Precio_semana_puntoventa_region[[#This Row],[$ / 25 kilos nominales con IVA]]/25</f>
        <v>248.53333333333333</v>
      </c>
    </row>
    <row r="353" spans="1:6" hidden="1" x14ac:dyDescent="0.35">
      <c r="A353" s="43">
        <f>+VLOOKUP(Precio_semana_puntoventa_region[[#This Row],[Region]],Códigos!$A$2:$B$24,2,0)</f>
        <v>13</v>
      </c>
      <c r="B353" s="44" t="s">
        <v>512</v>
      </c>
      <c r="C353" s="51">
        <v>44106</v>
      </c>
      <c r="D353" s="43" t="s">
        <v>28</v>
      </c>
      <c r="E353" s="50">
        <v>7726.5</v>
      </c>
      <c r="F353" s="50">
        <f>+Precio_semana_puntoventa_region[[#This Row],[$ / 25 kilos nominales con IVA]]/25</f>
        <v>309.06</v>
      </c>
    </row>
    <row r="354" spans="1:6" hidden="1" x14ac:dyDescent="0.35">
      <c r="A354" s="43">
        <f>+VLOOKUP(Precio_semana_puntoventa_region[[#This Row],[Region]],Códigos!$A$2:$B$24,2,0)</f>
        <v>13</v>
      </c>
      <c r="B354" s="44" t="s">
        <v>512</v>
      </c>
      <c r="C354" s="51">
        <v>44050</v>
      </c>
      <c r="D354" s="43" t="s">
        <v>28</v>
      </c>
      <c r="E354" s="50">
        <v>6224.5555555555557</v>
      </c>
      <c r="F354" s="50">
        <f>+Precio_semana_puntoventa_region[[#This Row],[$ / 25 kilos nominales con IVA]]/25</f>
        <v>248.98222222222222</v>
      </c>
    </row>
    <row r="355" spans="1:6" hidden="1" x14ac:dyDescent="0.35">
      <c r="A355" s="43">
        <f>+VLOOKUP(Precio_semana_puntoventa_region[[#This Row],[Region]],Códigos!$A$2:$B$24,2,0)</f>
        <v>13</v>
      </c>
      <c r="B355" s="44" t="s">
        <v>512</v>
      </c>
      <c r="C355" s="51">
        <v>44078</v>
      </c>
      <c r="D355" s="43" t="s">
        <v>28</v>
      </c>
      <c r="E355" s="50">
        <v>8739</v>
      </c>
      <c r="F355" s="50">
        <f>+Precio_semana_puntoventa_region[[#This Row],[$ / 25 kilos nominales con IVA]]/25</f>
        <v>349.56</v>
      </c>
    </row>
    <row r="356" spans="1:6" hidden="1" x14ac:dyDescent="0.35">
      <c r="A356" s="43">
        <f>+VLOOKUP(Precio_semana_puntoventa_region[[#This Row],[Region]],Códigos!$A$2:$B$24,2,0)</f>
        <v>13</v>
      </c>
      <c r="B356" s="44" t="s">
        <v>512</v>
      </c>
      <c r="C356" s="51">
        <v>44113</v>
      </c>
      <c r="D356" s="43" t="s">
        <v>28</v>
      </c>
      <c r="E356" s="50">
        <v>7710.8571428571431</v>
      </c>
      <c r="F356" s="50">
        <f>+Precio_semana_puntoventa_region[[#This Row],[$ / 25 kilos nominales con IVA]]/25</f>
        <v>308.43428571428575</v>
      </c>
    </row>
    <row r="357" spans="1:6" hidden="1" x14ac:dyDescent="0.35">
      <c r="A357" s="43">
        <f>+VLOOKUP(Precio_semana_puntoventa_region[[#This Row],[Region]],Códigos!$A$2:$B$24,2,0)</f>
        <v>13</v>
      </c>
      <c r="B357" s="44" t="s">
        <v>512</v>
      </c>
      <c r="C357" s="51">
        <v>44085</v>
      </c>
      <c r="D357" s="43" t="s">
        <v>28</v>
      </c>
      <c r="E357" s="50">
        <v>8212.9</v>
      </c>
      <c r="F357" s="50">
        <f>+Precio_semana_puntoventa_region[[#This Row],[$ / 25 kilos nominales con IVA]]/25</f>
        <v>328.51599999999996</v>
      </c>
    </row>
    <row r="358" spans="1:6" x14ac:dyDescent="0.35">
      <c r="A358" s="43">
        <f>+VLOOKUP(Precio_semana_puntoventa_region[[#This Row],[Region]],Códigos!$A$2:$B$24,2,0)</f>
        <v>13</v>
      </c>
      <c r="B358" s="44" t="s">
        <v>512</v>
      </c>
      <c r="C358" s="51">
        <v>44148</v>
      </c>
      <c r="D358" s="43" t="s">
        <v>28</v>
      </c>
      <c r="E358" s="50">
        <v>10633.916666666666</v>
      </c>
      <c r="F358" s="50">
        <f>+Precio_semana_puntoventa_region[[#This Row],[$ / 25 kilos nominales con IVA]]/25</f>
        <v>425.35666666666663</v>
      </c>
    </row>
    <row r="359" spans="1:6" hidden="1" x14ac:dyDescent="0.35">
      <c r="A359" s="43">
        <f>+VLOOKUP(Precio_semana_puntoventa_region[[#This Row],[Region]],Códigos!$A$2:$B$24,2,0)</f>
        <v>15</v>
      </c>
      <c r="B359" s="43" t="s">
        <v>24</v>
      </c>
      <c r="C359" s="46">
        <v>44029</v>
      </c>
      <c r="D359" s="43" t="s">
        <v>25</v>
      </c>
      <c r="E359" s="50">
        <f>+Precio_semana_puntoventa_region[[#This Row],[$ / kilo nominales con IVA2]]*25</f>
        <v>29750</v>
      </c>
      <c r="F359" s="50">
        <v>1190</v>
      </c>
    </row>
    <row r="360" spans="1:6" hidden="1" x14ac:dyDescent="0.35">
      <c r="A360" s="43">
        <f>+VLOOKUP(Precio_semana_puntoventa_region[[#This Row],[Region]],Códigos!$A$2:$B$24,2,0)</f>
        <v>15</v>
      </c>
      <c r="B360" s="43" t="s">
        <v>24</v>
      </c>
      <c r="C360" s="46">
        <v>44036</v>
      </c>
      <c r="D360" s="43" t="s">
        <v>25</v>
      </c>
      <c r="E360" s="50">
        <f>+Precio_semana_puntoventa_region[[#This Row],[$ / kilo nominales con IVA2]]*25</f>
        <v>33500</v>
      </c>
      <c r="F360" s="50">
        <v>1340</v>
      </c>
    </row>
    <row r="361" spans="1:6" hidden="1" x14ac:dyDescent="0.35">
      <c r="A361" s="43">
        <f>+VLOOKUP(Precio_semana_puntoventa_region[[#This Row],[Region]],Códigos!$A$2:$B$24,2,0)</f>
        <v>15</v>
      </c>
      <c r="B361" s="43" t="s">
        <v>24</v>
      </c>
      <c r="C361" s="46">
        <v>44043</v>
      </c>
      <c r="D361" s="43" t="s">
        <v>25</v>
      </c>
      <c r="E361" s="50">
        <f>+Precio_semana_puntoventa_region[[#This Row],[$ / kilo nominales con IVA2]]*25</f>
        <v>29750</v>
      </c>
      <c r="F361" s="50">
        <v>1190</v>
      </c>
    </row>
    <row r="362" spans="1:6" hidden="1" x14ac:dyDescent="0.35">
      <c r="A362" s="43">
        <f>+VLOOKUP(Precio_semana_puntoventa_region[[#This Row],[Region]],Códigos!$A$2:$B$24,2,0)</f>
        <v>15</v>
      </c>
      <c r="B362" s="43" t="s">
        <v>24</v>
      </c>
      <c r="C362" s="46">
        <v>44050</v>
      </c>
      <c r="D362" s="43" t="s">
        <v>25</v>
      </c>
      <c r="E362" s="50">
        <f>+Precio_semana_puntoventa_region[[#This Row],[$ / kilo nominales con IVA2]]*25</f>
        <v>27250</v>
      </c>
      <c r="F362" s="50">
        <v>1090</v>
      </c>
    </row>
    <row r="363" spans="1:6" hidden="1" x14ac:dyDescent="0.35">
      <c r="A363" s="43">
        <f>+VLOOKUP(Precio_semana_puntoventa_region[[#This Row],[Region]],Códigos!$A$2:$B$24,2,0)</f>
        <v>15</v>
      </c>
      <c r="B363" s="43" t="s">
        <v>24</v>
      </c>
      <c r="C363" s="46">
        <v>44057</v>
      </c>
      <c r="D363" s="43" t="s">
        <v>25</v>
      </c>
      <c r="E363" s="50">
        <f>+Precio_semana_puntoventa_region[[#This Row],[$ / kilo nominales con IVA2]]*25</f>
        <v>29750</v>
      </c>
      <c r="F363" s="50">
        <v>1190</v>
      </c>
    </row>
    <row r="364" spans="1:6" hidden="1" x14ac:dyDescent="0.35">
      <c r="A364" s="43">
        <f>+VLOOKUP(Precio_semana_puntoventa_region[[#This Row],[Region]],Códigos!$A$2:$B$24,2,0)</f>
        <v>15</v>
      </c>
      <c r="B364" s="43" t="s">
        <v>24</v>
      </c>
      <c r="C364" s="46">
        <v>44064</v>
      </c>
      <c r="D364" s="43" t="s">
        <v>25</v>
      </c>
      <c r="E364" s="50">
        <f>+Precio_semana_puntoventa_region[[#This Row],[$ / kilo nominales con IVA2]]*25</f>
        <v>33500</v>
      </c>
      <c r="F364" s="50">
        <v>1340</v>
      </c>
    </row>
    <row r="365" spans="1:6" hidden="1" x14ac:dyDescent="0.35">
      <c r="A365" s="43">
        <f>+VLOOKUP(Precio_semana_puntoventa_region[[#This Row],[Region]],Códigos!$A$2:$B$24,2,0)</f>
        <v>15</v>
      </c>
      <c r="B365" s="43" t="s">
        <v>24</v>
      </c>
      <c r="C365" s="46">
        <v>44071</v>
      </c>
      <c r="D365" s="43" t="s">
        <v>25</v>
      </c>
      <c r="E365" s="50">
        <f>+Precio_semana_puntoventa_region[[#This Row],[$ / kilo nominales con IVA2]]*25</f>
        <v>29750</v>
      </c>
      <c r="F365" s="50">
        <v>1190</v>
      </c>
    </row>
    <row r="366" spans="1:6" hidden="1" x14ac:dyDescent="0.35">
      <c r="A366" s="43">
        <f>+VLOOKUP(Precio_semana_puntoventa_region[[#This Row],[Region]],Códigos!$A$2:$B$24,2,0)</f>
        <v>15</v>
      </c>
      <c r="B366" s="43" t="s">
        <v>24</v>
      </c>
      <c r="C366" s="46">
        <v>44078</v>
      </c>
      <c r="D366" s="43" t="s">
        <v>25</v>
      </c>
      <c r="E366" s="50">
        <f>+Precio_semana_puntoventa_region[[#This Row],[$ / kilo nominales con IVA2]]*25</f>
        <v>32250</v>
      </c>
      <c r="F366" s="50">
        <v>1290</v>
      </c>
    </row>
    <row r="367" spans="1:6" hidden="1" x14ac:dyDescent="0.35">
      <c r="A367" s="43">
        <f>+VLOOKUP(Precio_semana_puntoventa_region[[#This Row],[Region]],Códigos!$A$2:$B$24,2,0)</f>
        <v>15</v>
      </c>
      <c r="B367" s="43" t="s">
        <v>24</v>
      </c>
      <c r="C367" s="46">
        <v>44085</v>
      </c>
      <c r="D367" s="43" t="s">
        <v>25</v>
      </c>
      <c r="E367" s="50">
        <f>+Precio_semana_puntoventa_region[[#This Row],[$ / kilo nominales con IVA2]]*25</f>
        <v>31075</v>
      </c>
      <c r="F367" s="50">
        <v>1243</v>
      </c>
    </row>
    <row r="368" spans="1:6" hidden="1" x14ac:dyDescent="0.35">
      <c r="A368" s="43">
        <f>+VLOOKUP(Precio_semana_puntoventa_region[[#This Row],[Region]],Códigos!$A$2:$B$24,2,0)</f>
        <v>15</v>
      </c>
      <c r="B368" s="43" t="s">
        <v>24</v>
      </c>
      <c r="C368" s="46">
        <v>44092</v>
      </c>
      <c r="D368" s="43" t="s">
        <v>25</v>
      </c>
      <c r="E368" s="50">
        <f>+Precio_semana_puntoventa_region[[#This Row],[$ / kilo nominales con IVA2]]*25</f>
        <v>29750</v>
      </c>
      <c r="F368" s="50">
        <v>1190</v>
      </c>
    </row>
    <row r="369" spans="1:6" hidden="1" x14ac:dyDescent="0.35">
      <c r="A369" s="43">
        <f>+VLOOKUP(Precio_semana_puntoventa_region[[#This Row],[Region]],Códigos!$A$2:$B$24,2,0)</f>
        <v>15</v>
      </c>
      <c r="B369" s="43" t="s">
        <v>24</v>
      </c>
      <c r="C369" s="46">
        <v>44099</v>
      </c>
      <c r="D369" s="43" t="s">
        <v>25</v>
      </c>
      <c r="E369" s="50">
        <f>+Precio_semana_puntoventa_region[[#This Row],[$ / kilo nominales con IVA2]]*25</f>
        <v>30750</v>
      </c>
      <c r="F369" s="50">
        <v>1230</v>
      </c>
    </row>
    <row r="370" spans="1:6" hidden="1" x14ac:dyDescent="0.35">
      <c r="A370" s="43">
        <f>+VLOOKUP(Precio_semana_puntoventa_region[[#This Row],[Region]],Códigos!$A$2:$B$24,2,0)</f>
        <v>15</v>
      </c>
      <c r="B370" s="43" t="s">
        <v>24</v>
      </c>
      <c r="C370" s="46">
        <v>44106</v>
      </c>
      <c r="D370" s="43" t="s">
        <v>25</v>
      </c>
      <c r="E370" s="50">
        <f>+Precio_semana_puntoventa_region[[#This Row],[$ / kilo nominales con IVA2]]*25</f>
        <v>29750</v>
      </c>
      <c r="F370" s="50">
        <v>1190</v>
      </c>
    </row>
    <row r="371" spans="1:6" hidden="1" x14ac:dyDescent="0.35">
      <c r="A371" s="43">
        <f>+VLOOKUP(Precio_semana_puntoventa_region[[#This Row],[Region]],Códigos!$A$2:$B$24,2,0)</f>
        <v>15</v>
      </c>
      <c r="B371" s="43" t="s">
        <v>24</v>
      </c>
      <c r="C371" s="46">
        <v>44113</v>
      </c>
      <c r="D371" s="43" t="s">
        <v>25</v>
      </c>
      <c r="E371" s="50">
        <f>+Precio_semana_puntoventa_region[[#This Row],[$ / kilo nominales con IVA2]]*25</f>
        <v>29450</v>
      </c>
      <c r="F371" s="50">
        <v>1178</v>
      </c>
    </row>
    <row r="372" spans="1:6" hidden="1" x14ac:dyDescent="0.35">
      <c r="A372" s="43">
        <f>+VLOOKUP(Precio_semana_puntoventa_region[[#This Row],[Region]],Códigos!$A$2:$B$24,2,0)</f>
        <v>15</v>
      </c>
      <c r="B372" s="43" t="s">
        <v>24</v>
      </c>
      <c r="C372" s="46">
        <v>44120</v>
      </c>
      <c r="D372" s="43" t="s">
        <v>25</v>
      </c>
      <c r="E372" s="50">
        <f>+Precio_semana_puntoventa_region[[#This Row],[$ / kilo nominales con IVA2]]*25</f>
        <v>29750</v>
      </c>
      <c r="F372" s="50">
        <v>1190</v>
      </c>
    </row>
    <row r="373" spans="1:6" hidden="1" x14ac:dyDescent="0.35">
      <c r="A373" s="43">
        <f>+VLOOKUP(Precio_semana_puntoventa_region[[#This Row],[Region]],Códigos!$A$2:$B$24,2,0)</f>
        <v>15</v>
      </c>
      <c r="B373" s="43" t="s">
        <v>24</v>
      </c>
      <c r="C373" s="46">
        <v>44127</v>
      </c>
      <c r="D373" s="43" t="s">
        <v>25</v>
      </c>
      <c r="E373" s="50">
        <f>+Precio_semana_puntoventa_region[[#This Row],[$ / kilo nominales con IVA2]]*25</f>
        <v>30250</v>
      </c>
      <c r="F373" s="50">
        <v>1210</v>
      </c>
    </row>
    <row r="374" spans="1:6" hidden="1" x14ac:dyDescent="0.35">
      <c r="A374" s="43">
        <f>+VLOOKUP(Precio_semana_puntoventa_region[[#This Row],[Region]],Códigos!$A$2:$B$24,2,0)</f>
        <v>15</v>
      </c>
      <c r="B374" s="43" t="s">
        <v>24</v>
      </c>
      <c r="C374" s="46">
        <v>44134</v>
      </c>
      <c r="D374" s="43" t="s">
        <v>25</v>
      </c>
      <c r="E374" s="50">
        <f>+Precio_semana_puntoventa_region[[#This Row],[$ / kilo nominales con IVA2]]*25</f>
        <v>29750</v>
      </c>
      <c r="F374" s="50">
        <v>1190</v>
      </c>
    </row>
    <row r="375" spans="1:6" hidden="1" x14ac:dyDescent="0.35">
      <c r="A375" s="43">
        <f>+VLOOKUP(Precio_semana_puntoventa_region[[#This Row],[Region]],Códigos!$A$2:$B$24,2,0)</f>
        <v>15</v>
      </c>
      <c r="B375" s="43" t="s">
        <v>24</v>
      </c>
      <c r="C375" s="46">
        <v>44141</v>
      </c>
      <c r="D375" s="43" t="s">
        <v>25</v>
      </c>
      <c r="E375" s="50">
        <f>+Precio_semana_puntoventa_region[[#This Row],[$ / kilo nominales con IVA2]]*25</f>
        <v>30750</v>
      </c>
      <c r="F375" s="50">
        <v>1230</v>
      </c>
    </row>
    <row r="376" spans="1:6" hidden="1" x14ac:dyDescent="0.35">
      <c r="A376" s="43">
        <f>+VLOOKUP(Precio_semana_puntoventa_region[[#This Row],[Region]],Códigos!$A$2:$B$24,2,0)</f>
        <v>15</v>
      </c>
      <c r="B376" s="43" t="s">
        <v>24</v>
      </c>
      <c r="C376" s="46">
        <v>44148</v>
      </c>
      <c r="D376" s="43" t="s">
        <v>25</v>
      </c>
      <c r="E376" s="50">
        <f>+Precio_semana_puntoventa_region[[#This Row],[$ / kilo nominales con IVA2]]*25</f>
        <v>38575</v>
      </c>
      <c r="F376" s="50">
        <v>1543</v>
      </c>
    </row>
    <row r="377" spans="1:6" hidden="1" x14ac:dyDescent="0.35">
      <c r="A377" s="43">
        <f>+VLOOKUP(Precio_semana_puntoventa_region[[#This Row],[Region]],Códigos!$A$2:$B$24,2,0)</f>
        <v>15</v>
      </c>
      <c r="B377" s="43" t="s">
        <v>24</v>
      </c>
      <c r="C377" s="46">
        <v>44155</v>
      </c>
      <c r="D377" s="43" t="s">
        <v>25</v>
      </c>
      <c r="E377" s="50">
        <f>+Precio_semana_puntoventa_region[[#This Row],[$ / kilo nominales con IVA2]]*25</f>
        <v>31575</v>
      </c>
      <c r="F377" s="50">
        <v>1263</v>
      </c>
    </row>
    <row r="378" spans="1:6" hidden="1" x14ac:dyDescent="0.35">
      <c r="A378" s="43">
        <f>+VLOOKUP(Precio_semana_puntoventa_region[[#This Row],[Region]],Códigos!$A$2:$B$24,2,0)</f>
        <v>15</v>
      </c>
      <c r="B378" s="43" t="s">
        <v>34</v>
      </c>
      <c r="C378" s="46">
        <v>44036</v>
      </c>
      <c r="D378" s="43" t="s">
        <v>25</v>
      </c>
      <c r="E378" s="50">
        <f>+Precio_semana_puntoventa_region[[#This Row],[$ / kilo nominales con IVA2]]*25</f>
        <v>12762.5</v>
      </c>
      <c r="F378" s="50">
        <v>510.5</v>
      </c>
    </row>
    <row r="379" spans="1:6" hidden="1" x14ac:dyDescent="0.35">
      <c r="A379" s="43">
        <f>+VLOOKUP(Precio_semana_puntoventa_region[[#This Row],[Region]],Códigos!$A$2:$B$24,2,0)</f>
        <v>15</v>
      </c>
      <c r="B379" s="43" t="s">
        <v>34</v>
      </c>
      <c r="C379" s="46">
        <v>44050</v>
      </c>
      <c r="D379" s="43" t="s">
        <v>25</v>
      </c>
      <c r="E379" s="50">
        <f>+Precio_semana_puntoventa_region[[#This Row],[$ / kilo nominales con IVA2]]*25</f>
        <v>12687.5</v>
      </c>
      <c r="F379" s="50">
        <v>507.5</v>
      </c>
    </row>
    <row r="380" spans="1:6" hidden="1" x14ac:dyDescent="0.35">
      <c r="A380" s="43">
        <f>+VLOOKUP(Precio_semana_puntoventa_region[[#This Row],[Region]],Códigos!$A$2:$B$24,2,0)</f>
        <v>15</v>
      </c>
      <c r="B380" s="43" t="s">
        <v>34</v>
      </c>
      <c r="C380" s="46">
        <v>44057</v>
      </c>
      <c r="D380" s="43" t="s">
        <v>25</v>
      </c>
      <c r="E380" s="50">
        <f>+Precio_semana_puntoventa_region[[#This Row],[$ / kilo nominales con IVA2]]*25</f>
        <v>12687.5</v>
      </c>
      <c r="F380" s="50">
        <v>507.5</v>
      </c>
    </row>
    <row r="381" spans="1:6" hidden="1" x14ac:dyDescent="0.35">
      <c r="A381" s="43">
        <f>+VLOOKUP(Precio_semana_puntoventa_region[[#This Row],[Region]],Códigos!$A$2:$B$24,2,0)</f>
        <v>15</v>
      </c>
      <c r="B381" s="43" t="s">
        <v>34</v>
      </c>
      <c r="C381" s="46">
        <v>44064</v>
      </c>
      <c r="D381" s="43" t="s">
        <v>25</v>
      </c>
      <c r="E381" s="50">
        <f>+Precio_semana_puntoventa_region[[#This Row],[$ / kilo nominales con IVA2]]*25</f>
        <v>12687.5</v>
      </c>
      <c r="F381" s="50">
        <v>507.5</v>
      </c>
    </row>
    <row r="382" spans="1:6" hidden="1" x14ac:dyDescent="0.35">
      <c r="A382" s="43">
        <f>+VLOOKUP(Precio_semana_puntoventa_region[[#This Row],[Region]],Códigos!$A$2:$B$24,2,0)</f>
        <v>15</v>
      </c>
      <c r="B382" s="43" t="s">
        <v>34</v>
      </c>
      <c r="C382" s="46">
        <v>44071</v>
      </c>
      <c r="D382" s="43" t="s">
        <v>25</v>
      </c>
      <c r="E382" s="50">
        <f>+Precio_semana_puntoventa_region[[#This Row],[$ / kilo nominales con IVA2]]*25</f>
        <v>12500</v>
      </c>
      <c r="F382" s="50">
        <v>500</v>
      </c>
    </row>
    <row r="383" spans="1:6" hidden="1" x14ac:dyDescent="0.35">
      <c r="A383" s="43">
        <f>+VLOOKUP(Precio_semana_puntoventa_region[[#This Row],[Region]],Códigos!$A$2:$B$24,2,0)</f>
        <v>15</v>
      </c>
      <c r="B383" s="43" t="s">
        <v>34</v>
      </c>
      <c r="C383" s="46">
        <v>44078</v>
      </c>
      <c r="D383" s="43" t="s">
        <v>25</v>
      </c>
      <c r="E383" s="50">
        <f>+Precio_semana_puntoventa_region[[#This Row],[$ / kilo nominales con IVA2]]*25</f>
        <v>13000</v>
      </c>
      <c r="F383" s="50">
        <v>520</v>
      </c>
    </row>
    <row r="384" spans="1:6" hidden="1" x14ac:dyDescent="0.35">
      <c r="A384" s="43">
        <f>+VLOOKUP(Precio_semana_puntoventa_region[[#This Row],[Region]],Códigos!$A$2:$B$24,2,0)</f>
        <v>15</v>
      </c>
      <c r="B384" s="43" t="s">
        <v>34</v>
      </c>
      <c r="C384" s="46">
        <v>44092</v>
      </c>
      <c r="D384" s="43" t="s">
        <v>25</v>
      </c>
      <c r="E384" s="50">
        <f>+Precio_semana_puntoventa_region[[#This Row],[$ / kilo nominales con IVA2]]*25</f>
        <v>14700</v>
      </c>
      <c r="F384" s="50">
        <v>588</v>
      </c>
    </row>
    <row r="385" spans="1:6" hidden="1" x14ac:dyDescent="0.35">
      <c r="A385" s="43">
        <f>+VLOOKUP(Precio_semana_puntoventa_region[[#This Row],[Region]],Códigos!$A$2:$B$24,2,0)</f>
        <v>15</v>
      </c>
      <c r="B385" s="43" t="s">
        <v>34</v>
      </c>
      <c r="C385" s="46">
        <v>44099</v>
      </c>
      <c r="D385" s="43" t="s">
        <v>25</v>
      </c>
      <c r="E385" s="50">
        <f>+Precio_semana_puntoventa_region[[#This Row],[$ / kilo nominales con IVA2]]*25</f>
        <v>14375</v>
      </c>
      <c r="F385" s="50">
        <v>575</v>
      </c>
    </row>
    <row r="386" spans="1:6" hidden="1" x14ac:dyDescent="0.35">
      <c r="A386" s="43">
        <f>+VLOOKUP(Precio_semana_puntoventa_region[[#This Row],[Region]],Códigos!$A$2:$B$24,2,0)</f>
        <v>15</v>
      </c>
      <c r="B386" s="43" t="s">
        <v>34</v>
      </c>
      <c r="C386" s="46">
        <v>44106</v>
      </c>
      <c r="D386" s="43" t="s">
        <v>25</v>
      </c>
      <c r="E386" s="50">
        <f>+Precio_semana_puntoventa_region[[#This Row],[$ / kilo nominales con IVA2]]*25</f>
        <v>14375</v>
      </c>
      <c r="F386" s="50">
        <v>575</v>
      </c>
    </row>
    <row r="387" spans="1:6" hidden="1" x14ac:dyDescent="0.35">
      <c r="A387" s="43">
        <f>+VLOOKUP(Precio_semana_puntoventa_region[[#This Row],[Region]],Códigos!$A$2:$B$24,2,0)</f>
        <v>15</v>
      </c>
      <c r="B387" s="43" t="s">
        <v>34</v>
      </c>
      <c r="C387" s="46">
        <v>44113</v>
      </c>
      <c r="D387" s="43" t="s">
        <v>25</v>
      </c>
      <c r="E387" s="50">
        <f>+Precio_semana_puntoventa_region[[#This Row],[$ / kilo nominales con IVA2]]*25</f>
        <v>13750</v>
      </c>
      <c r="F387" s="50">
        <v>550</v>
      </c>
    </row>
    <row r="388" spans="1:6" hidden="1" x14ac:dyDescent="0.35">
      <c r="A388" s="43">
        <f>+VLOOKUP(Precio_semana_puntoventa_region[[#This Row],[Region]],Códigos!$A$2:$B$24,2,0)</f>
        <v>15</v>
      </c>
      <c r="B388" s="43" t="s">
        <v>34</v>
      </c>
      <c r="C388" s="46">
        <v>44120</v>
      </c>
      <c r="D388" s="43" t="s">
        <v>25</v>
      </c>
      <c r="E388" s="50">
        <f>+Precio_semana_puntoventa_region[[#This Row],[$ / kilo nominales con IVA2]]*25</f>
        <v>14375</v>
      </c>
      <c r="F388" s="50">
        <v>575</v>
      </c>
    </row>
    <row r="389" spans="1:6" hidden="1" x14ac:dyDescent="0.35">
      <c r="A389" s="43">
        <f>+VLOOKUP(Precio_semana_puntoventa_region[[#This Row],[Region]],Códigos!$A$2:$B$24,2,0)</f>
        <v>15</v>
      </c>
      <c r="B389" s="43" t="s">
        <v>34</v>
      </c>
      <c r="C389" s="46">
        <v>44134</v>
      </c>
      <c r="D389" s="43" t="s">
        <v>25</v>
      </c>
      <c r="E389" s="50">
        <f>+Precio_semana_puntoventa_region[[#This Row],[$ / kilo nominales con IVA2]]*25</f>
        <v>14375</v>
      </c>
      <c r="F389" s="50">
        <v>575</v>
      </c>
    </row>
    <row r="390" spans="1:6" hidden="1" x14ac:dyDescent="0.35">
      <c r="A390" s="43">
        <f>+VLOOKUP(Precio_semana_puntoventa_region[[#This Row],[Region]],Códigos!$A$2:$B$24,2,0)</f>
        <v>15</v>
      </c>
      <c r="B390" s="43" t="s">
        <v>34</v>
      </c>
      <c r="C390" s="46">
        <v>44141</v>
      </c>
      <c r="D390" s="43" t="s">
        <v>25</v>
      </c>
      <c r="E390" s="50">
        <f>+Precio_semana_puntoventa_region[[#This Row],[$ / kilo nominales con IVA2]]*25</f>
        <v>13625</v>
      </c>
      <c r="F390" s="50">
        <v>545</v>
      </c>
    </row>
    <row r="391" spans="1:6" hidden="1" x14ac:dyDescent="0.35">
      <c r="A391" s="43">
        <f>+VLOOKUP(Precio_semana_puntoventa_region[[#This Row],[Region]],Códigos!$A$2:$B$24,2,0)</f>
        <v>15</v>
      </c>
      <c r="B391" s="43" t="s">
        <v>34</v>
      </c>
      <c r="C391" s="46">
        <v>44148</v>
      </c>
      <c r="D391" s="43" t="s">
        <v>25</v>
      </c>
      <c r="E391" s="50">
        <f>+Precio_semana_puntoventa_region[[#This Row],[$ / kilo nominales con IVA2]]*25</f>
        <v>13750</v>
      </c>
      <c r="F391" s="50">
        <v>550</v>
      </c>
    </row>
    <row r="392" spans="1:6" hidden="1" x14ac:dyDescent="0.35">
      <c r="A392" s="43">
        <f>+VLOOKUP(Precio_semana_puntoventa_region[[#This Row],[Region]],Códigos!$A$2:$B$24,2,0)</f>
        <v>15</v>
      </c>
      <c r="B392" s="43" t="s">
        <v>34</v>
      </c>
      <c r="C392" s="46">
        <v>44155</v>
      </c>
      <c r="D392" s="43" t="s">
        <v>25</v>
      </c>
      <c r="E392" s="50">
        <f>+Precio_semana_puntoventa_region[[#This Row],[$ / kilo nominales con IVA2]]*25</f>
        <v>14375</v>
      </c>
      <c r="F392" s="50">
        <v>575</v>
      </c>
    </row>
    <row r="393" spans="1:6" hidden="1" x14ac:dyDescent="0.35">
      <c r="A393" s="43">
        <f>+VLOOKUP(Precio_semana_puntoventa_region[[#This Row],[Region]],Códigos!$A$2:$B$24,2,0)</f>
        <v>15</v>
      </c>
      <c r="B393" s="44" t="s">
        <v>512</v>
      </c>
      <c r="C393" s="51">
        <v>44169</v>
      </c>
      <c r="D393" s="43" t="s">
        <v>25</v>
      </c>
      <c r="E393" s="50">
        <v>13500</v>
      </c>
      <c r="F393" s="50">
        <f>+Precio_semana_puntoventa_region[[#This Row],[$ / 25 kilos nominales con IVA]]/25</f>
        <v>540</v>
      </c>
    </row>
    <row r="394" spans="1:6" hidden="1" x14ac:dyDescent="0.35">
      <c r="A394" s="43">
        <f>+VLOOKUP(Precio_semana_puntoventa_region[[#This Row],[Region]],Códigos!$A$2:$B$24,2,0)</f>
        <v>15</v>
      </c>
      <c r="B394" s="44" t="s">
        <v>512</v>
      </c>
      <c r="C394" s="51">
        <v>44057</v>
      </c>
      <c r="D394" s="43" t="s">
        <v>25</v>
      </c>
      <c r="E394" s="50">
        <v>8250</v>
      </c>
      <c r="F394" s="50">
        <f>+Precio_semana_puntoventa_region[[#This Row],[$ / 25 kilos nominales con IVA]]/25</f>
        <v>330</v>
      </c>
    </row>
    <row r="395" spans="1:6" hidden="1" x14ac:dyDescent="0.35">
      <c r="A395" s="43">
        <f>+VLOOKUP(Precio_semana_puntoventa_region[[#This Row],[Region]],Códigos!$A$2:$B$24,2,0)</f>
        <v>15</v>
      </c>
      <c r="B395" s="44" t="s">
        <v>512</v>
      </c>
      <c r="C395" s="51">
        <v>44120</v>
      </c>
      <c r="D395" s="43" t="s">
        <v>25</v>
      </c>
      <c r="E395" s="50">
        <v>9250</v>
      </c>
      <c r="F395" s="50">
        <f>+Precio_semana_puntoventa_region[[#This Row],[$ / 25 kilos nominales con IVA]]/25</f>
        <v>370</v>
      </c>
    </row>
    <row r="396" spans="1:6" hidden="1" x14ac:dyDescent="0.35">
      <c r="A396" s="43">
        <f>+VLOOKUP(Precio_semana_puntoventa_region[[#This Row],[Region]],Códigos!$A$2:$B$24,2,0)</f>
        <v>15</v>
      </c>
      <c r="B396" s="44" t="s">
        <v>512</v>
      </c>
      <c r="C396" s="51">
        <v>44029</v>
      </c>
      <c r="D396" s="43" t="s">
        <v>25</v>
      </c>
      <c r="E396" s="50">
        <v>8416.6666666666661</v>
      </c>
      <c r="F396" s="50">
        <f>+Precio_semana_puntoventa_region[[#This Row],[$ / 25 kilos nominales con IVA]]/25</f>
        <v>336.66666666666663</v>
      </c>
    </row>
    <row r="397" spans="1:6" hidden="1" x14ac:dyDescent="0.35">
      <c r="A397" s="43">
        <f>+VLOOKUP(Precio_semana_puntoventa_region[[#This Row],[Region]],Códigos!$A$2:$B$24,2,0)</f>
        <v>15</v>
      </c>
      <c r="B397" s="44" t="s">
        <v>512</v>
      </c>
      <c r="C397" s="51">
        <v>44064</v>
      </c>
      <c r="D397" s="43" t="s">
        <v>25</v>
      </c>
      <c r="E397" s="50">
        <v>8250</v>
      </c>
      <c r="F397" s="50">
        <f>+Precio_semana_puntoventa_region[[#This Row],[$ / 25 kilos nominales con IVA]]/25</f>
        <v>330</v>
      </c>
    </row>
    <row r="398" spans="1:6" x14ac:dyDescent="0.35">
      <c r="A398" s="43">
        <f>+VLOOKUP(Precio_semana_puntoventa_region[[#This Row],[Region]],Códigos!$A$2:$B$24,2,0)</f>
        <v>15</v>
      </c>
      <c r="B398" s="44" t="s">
        <v>512</v>
      </c>
      <c r="C398" s="51">
        <v>44141</v>
      </c>
      <c r="D398" s="43" t="s">
        <v>25</v>
      </c>
      <c r="E398" s="50">
        <v>10500</v>
      </c>
      <c r="F398" s="50">
        <f>+Precio_semana_puntoventa_region[[#This Row],[$ / 25 kilos nominales con IVA]]/25</f>
        <v>420</v>
      </c>
    </row>
    <row r="399" spans="1:6" hidden="1" x14ac:dyDescent="0.35">
      <c r="A399" s="43">
        <f>+VLOOKUP(Precio_semana_puntoventa_region[[#This Row],[Region]],Códigos!$A$2:$B$24,2,0)</f>
        <v>15</v>
      </c>
      <c r="B399" s="44" t="s">
        <v>512</v>
      </c>
      <c r="C399" s="51">
        <v>44036</v>
      </c>
      <c r="D399" s="43" t="s">
        <v>25</v>
      </c>
      <c r="E399" s="50">
        <v>8750</v>
      </c>
      <c r="F399" s="50">
        <f>+Precio_semana_puntoventa_region[[#This Row],[$ / 25 kilos nominales con IVA]]/25</f>
        <v>350</v>
      </c>
    </row>
    <row r="400" spans="1:6" hidden="1" x14ac:dyDescent="0.35">
      <c r="A400" s="43">
        <f>+VLOOKUP(Precio_semana_puntoventa_region[[#This Row],[Region]],Códigos!$A$2:$B$24,2,0)</f>
        <v>15</v>
      </c>
      <c r="B400" s="44" t="s">
        <v>512</v>
      </c>
      <c r="C400" s="51">
        <v>44099</v>
      </c>
      <c r="D400" s="43" t="s">
        <v>25</v>
      </c>
      <c r="E400" s="50">
        <v>8750</v>
      </c>
      <c r="F400" s="50">
        <f>+Precio_semana_puntoventa_region[[#This Row],[$ / 25 kilos nominales con IVA]]/25</f>
        <v>350</v>
      </c>
    </row>
    <row r="401" spans="1:6" hidden="1" x14ac:dyDescent="0.35">
      <c r="A401" s="43">
        <f>+VLOOKUP(Precio_semana_puntoventa_region[[#This Row],[Region]],Códigos!$A$2:$B$24,2,0)</f>
        <v>15</v>
      </c>
      <c r="B401" s="44" t="s">
        <v>512</v>
      </c>
      <c r="C401" s="51">
        <v>44043</v>
      </c>
      <c r="D401" s="43" t="s">
        <v>25</v>
      </c>
      <c r="E401" s="50">
        <v>8250</v>
      </c>
      <c r="F401" s="50">
        <f>+Precio_semana_puntoventa_region[[#This Row],[$ / 25 kilos nominales con IVA]]/25</f>
        <v>330</v>
      </c>
    </row>
    <row r="402" spans="1:6" hidden="1" x14ac:dyDescent="0.35">
      <c r="A402" s="43">
        <f>+VLOOKUP(Precio_semana_puntoventa_region[[#This Row],[Region]],Códigos!$A$2:$B$24,2,0)</f>
        <v>15</v>
      </c>
      <c r="B402" s="44" t="s">
        <v>512</v>
      </c>
      <c r="C402" s="51">
        <v>44106</v>
      </c>
      <c r="D402" s="43" t="s">
        <v>25</v>
      </c>
      <c r="E402" s="50">
        <v>8750</v>
      </c>
      <c r="F402" s="50">
        <f>+Precio_semana_puntoventa_region[[#This Row],[$ / 25 kilos nominales con IVA]]/25</f>
        <v>350</v>
      </c>
    </row>
    <row r="403" spans="1:6" hidden="1" x14ac:dyDescent="0.35">
      <c r="A403" s="43">
        <f>+VLOOKUP(Precio_semana_puntoventa_region[[#This Row],[Region]],Códigos!$A$2:$B$24,2,0)</f>
        <v>15</v>
      </c>
      <c r="B403" s="44" t="s">
        <v>512</v>
      </c>
      <c r="C403" s="51">
        <v>44050</v>
      </c>
      <c r="D403" s="43" t="s">
        <v>25</v>
      </c>
      <c r="E403" s="50">
        <v>8250</v>
      </c>
      <c r="F403" s="50">
        <f>+Precio_semana_puntoventa_region[[#This Row],[$ / 25 kilos nominales con IVA]]/25</f>
        <v>330</v>
      </c>
    </row>
    <row r="404" spans="1:6" hidden="1" x14ac:dyDescent="0.35">
      <c r="A404" s="43">
        <f>+VLOOKUP(Precio_semana_puntoventa_region[[#This Row],[Region]],Códigos!$A$2:$B$24,2,0)</f>
        <v>15</v>
      </c>
      <c r="B404" s="44" t="s">
        <v>512</v>
      </c>
      <c r="C404" s="51">
        <v>44078</v>
      </c>
      <c r="D404" s="43" t="s">
        <v>25</v>
      </c>
      <c r="E404" s="50">
        <v>9250</v>
      </c>
      <c r="F404" s="50">
        <f>+Precio_semana_puntoventa_region[[#This Row],[$ / 25 kilos nominales con IVA]]/25</f>
        <v>370</v>
      </c>
    </row>
    <row r="405" spans="1:6" hidden="1" x14ac:dyDescent="0.35">
      <c r="A405" s="43">
        <f>+VLOOKUP(Precio_semana_puntoventa_region[[#This Row],[Region]],Códigos!$A$2:$B$24,2,0)</f>
        <v>15</v>
      </c>
      <c r="B405" s="44" t="s">
        <v>512</v>
      </c>
      <c r="C405" s="51">
        <v>44113</v>
      </c>
      <c r="D405" s="43" t="s">
        <v>25</v>
      </c>
      <c r="E405" s="50">
        <v>9500</v>
      </c>
      <c r="F405" s="50">
        <f>+Precio_semana_puntoventa_region[[#This Row],[$ / 25 kilos nominales con IVA]]/25</f>
        <v>380</v>
      </c>
    </row>
    <row r="406" spans="1:6" hidden="1" x14ac:dyDescent="0.35">
      <c r="A406" s="43">
        <f>+VLOOKUP(Precio_semana_puntoventa_region[[#This Row],[Region]],Códigos!$A$2:$B$24,2,0)</f>
        <v>15</v>
      </c>
      <c r="B406" s="44" t="s">
        <v>512</v>
      </c>
      <c r="C406" s="51">
        <v>44085</v>
      </c>
      <c r="D406" s="43" t="s">
        <v>25</v>
      </c>
      <c r="E406" s="50">
        <v>10125</v>
      </c>
      <c r="F406" s="50">
        <f>+Precio_semana_puntoventa_region[[#This Row],[$ / 25 kilos nominales con IVA]]/25</f>
        <v>405</v>
      </c>
    </row>
    <row r="407" spans="1:6" x14ac:dyDescent="0.35">
      <c r="A407" s="43">
        <f>+VLOOKUP(Precio_semana_puntoventa_region[[#This Row],[Region]],Códigos!$A$2:$B$24,2,0)</f>
        <v>15</v>
      </c>
      <c r="B407" s="44" t="s">
        <v>512</v>
      </c>
      <c r="C407" s="51">
        <v>44148</v>
      </c>
      <c r="D407" s="43" t="s">
        <v>25</v>
      </c>
      <c r="E407" s="50">
        <v>11500</v>
      </c>
      <c r="F407" s="50">
        <f>+Precio_semana_puntoventa_region[[#This Row],[$ / 25 kilos nominales con IVA]]/25</f>
        <v>460</v>
      </c>
    </row>
    <row r="408" spans="1:6" hidden="1" x14ac:dyDescent="0.35">
      <c r="A408" s="43">
        <f>+VLOOKUP(Precio_semana_puntoventa_region[[#This Row],[Region]],Códigos!$A$2:$B$24,2,0)</f>
        <v>16</v>
      </c>
      <c r="B408" s="43" t="s">
        <v>24</v>
      </c>
      <c r="C408" s="46">
        <v>44029</v>
      </c>
      <c r="D408" s="43" t="s">
        <v>30</v>
      </c>
      <c r="E408" s="50">
        <f>+Precio_semana_puntoventa_region[[#This Row],[$ / kilo nominales con IVA2]]*25</f>
        <v>21962.5</v>
      </c>
      <c r="F408" s="50">
        <v>878.5</v>
      </c>
    </row>
    <row r="409" spans="1:6" hidden="1" x14ac:dyDescent="0.35">
      <c r="A409" s="43">
        <f>+VLOOKUP(Precio_semana_puntoventa_region[[#This Row],[Region]],Códigos!$A$2:$B$24,2,0)</f>
        <v>16</v>
      </c>
      <c r="B409" s="43" t="s">
        <v>24</v>
      </c>
      <c r="C409" s="46">
        <v>44036</v>
      </c>
      <c r="D409" s="43" t="s">
        <v>30</v>
      </c>
      <c r="E409" s="50">
        <f>+Precio_semana_puntoventa_region[[#This Row],[$ / kilo nominales con IVA2]]*25</f>
        <v>24800</v>
      </c>
      <c r="F409" s="50">
        <v>992</v>
      </c>
    </row>
    <row r="410" spans="1:6" hidden="1" x14ac:dyDescent="0.35">
      <c r="A410" s="43">
        <f>+VLOOKUP(Precio_semana_puntoventa_region[[#This Row],[Region]],Códigos!$A$2:$B$24,2,0)</f>
        <v>16</v>
      </c>
      <c r="B410" s="43" t="s">
        <v>24</v>
      </c>
      <c r="C410" s="46">
        <v>44043</v>
      </c>
      <c r="D410" s="43" t="s">
        <v>30</v>
      </c>
      <c r="E410" s="50">
        <f>+Precio_semana_puntoventa_region[[#This Row],[$ / kilo nominales con IVA2]]*25</f>
        <v>24437.5</v>
      </c>
      <c r="F410" s="50">
        <v>977.5</v>
      </c>
    </row>
    <row r="411" spans="1:6" hidden="1" x14ac:dyDescent="0.35">
      <c r="A411" s="43">
        <f>+VLOOKUP(Precio_semana_puntoventa_region[[#This Row],[Region]],Códigos!$A$2:$B$24,2,0)</f>
        <v>16</v>
      </c>
      <c r="B411" s="43" t="s">
        <v>24</v>
      </c>
      <c r="C411" s="46">
        <v>44050</v>
      </c>
      <c r="D411" s="43" t="s">
        <v>30</v>
      </c>
      <c r="E411" s="50">
        <f>+Precio_semana_puntoventa_region[[#This Row],[$ / kilo nominales con IVA2]]*25</f>
        <v>24150</v>
      </c>
      <c r="F411" s="50">
        <v>966</v>
      </c>
    </row>
    <row r="412" spans="1:6" hidden="1" x14ac:dyDescent="0.35">
      <c r="A412" s="43">
        <f>+VLOOKUP(Precio_semana_puntoventa_region[[#This Row],[Region]],Códigos!$A$2:$B$24,2,0)</f>
        <v>16</v>
      </c>
      <c r="B412" s="43" t="s">
        <v>24</v>
      </c>
      <c r="C412" s="46">
        <v>44057</v>
      </c>
      <c r="D412" s="43" t="s">
        <v>30</v>
      </c>
      <c r="E412" s="50">
        <f>+Precio_semana_puntoventa_region[[#This Row],[$ / kilo nominales con IVA2]]*25</f>
        <v>23037.5</v>
      </c>
      <c r="F412" s="50">
        <v>921.5</v>
      </c>
    </row>
    <row r="413" spans="1:6" hidden="1" x14ac:dyDescent="0.35">
      <c r="A413" s="43">
        <f>+VLOOKUP(Precio_semana_puntoventa_region[[#This Row],[Region]],Códigos!$A$2:$B$24,2,0)</f>
        <v>16</v>
      </c>
      <c r="B413" s="43" t="s">
        <v>24</v>
      </c>
      <c r="C413" s="46">
        <v>44064</v>
      </c>
      <c r="D413" s="43" t="s">
        <v>30</v>
      </c>
      <c r="E413" s="50">
        <f>+Precio_semana_puntoventa_region[[#This Row],[$ / kilo nominales con IVA2]]*25</f>
        <v>24675</v>
      </c>
      <c r="F413" s="50">
        <v>987</v>
      </c>
    </row>
    <row r="414" spans="1:6" hidden="1" x14ac:dyDescent="0.35">
      <c r="A414" s="43">
        <f>+VLOOKUP(Precio_semana_puntoventa_region[[#This Row],[Region]],Códigos!$A$2:$B$24,2,0)</f>
        <v>16</v>
      </c>
      <c r="B414" s="43" t="s">
        <v>24</v>
      </c>
      <c r="C414" s="46">
        <v>44071</v>
      </c>
      <c r="D414" s="43" t="s">
        <v>30</v>
      </c>
      <c r="E414" s="50">
        <f>+Precio_semana_puntoventa_region[[#This Row],[$ / kilo nominales con IVA2]]*25</f>
        <v>20200</v>
      </c>
      <c r="F414" s="50">
        <v>808</v>
      </c>
    </row>
    <row r="415" spans="1:6" hidden="1" x14ac:dyDescent="0.35">
      <c r="A415" s="43">
        <f>+VLOOKUP(Precio_semana_puntoventa_region[[#This Row],[Region]],Códigos!$A$2:$B$24,2,0)</f>
        <v>16</v>
      </c>
      <c r="B415" s="43" t="s">
        <v>24</v>
      </c>
      <c r="C415" s="46">
        <v>44078</v>
      </c>
      <c r="D415" s="43" t="s">
        <v>30</v>
      </c>
      <c r="E415" s="50">
        <f>+Precio_semana_puntoventa_region[[#This Row],[$ / kilo nominales con IVA2]]*25</f>
        <v>22912.5</v>
      </c>
      <c r="F415" s="50">
        <v>916.5</v>
      </c>
    </row>
    <row r="416" spans="1:6" hidden="1" x14ac:dyDescent="0.35">
      <c r="A416" s="43">
        <f>+VLOOKUP(Precio_semana_puntoventa_region[[#This Row],[Region]],Códigos!$A$2:$B$24,2,0)</f>
        <v>16</v>
      </c>
      <c r="B416" s="43" t="s">
        <v>24</v>
      </c>
      <c r="C416" s="46">
        <v>44085</v>
      </c>
      <c r="D416" s="43" t="s">
        <v>30</v>
      </c>
      <c r="E416" s="50">
        <f>+Precio_semana_puntoventa_region[[#This Row],[$ / kilo nominales con IVA2]]*25</f>
        <v>20075</v>
      </c>
      <c r="F416" s="50">
        <v>803</v>
      </c>
    </row>
    <row r="417" spans="1:6" hidden="1" x14ac:dyDescent="0.35">
      <c r="A417" s="43">
        <f>+VLOOKUP(Precio_semana_puntoventa_region[[#This Row],[Region]],Códigos!$A$2:$B$24,2,0)</f>
        <v>16</v>
      </c>
      <c r="B417" s="43" t="s">
        <v>24</v>
      </c>
      <c r="C417" s="46">
        <v>44092</v>
      </c>
      <c r="D417" s="43" t="s">
        <v>30</v>
      </c>
      <c r="E417" s="50">
        <f>+Precio_semana_puntoventa_region[[#This Row],[$ / kilo nominales con IVA2]]*25</f>
        <v>21137.5</v>
      </c>
      <c r="F417" s="50">
        <v>845.5</v>
      </c>
    </row>
    <row r="418" spans="1:6" hidden="1" x14ac:dyDescent="0.35">
      <c r="A418" s="43">
        <f>+VLOOKUP(Precio_semana_puntoventa_region[[#This Row],[Region]],Códigos!$A$2:$B$24,2,0)</f>
        <v>16</v>
      </c>
      <c r="B418" s="43" t="s">
        <v>24</v>
      </c>
      <c r="C418" s="46">
        <v>44099</v>
      </c>
      <c r="D418" s="43" t="s">
        <v>30</v>
      </c>
      <c r="E418" s="50">
        <f>+Precio_semana_puntoventa_region[[#This Row],[$ / kilo nominales con IVA2]]*25</f>
        <v>26337.5</v>
      </c>
      <c r="F418" s="50">
        <v>1053.5</v>
      </c>
    </row>
    <row r="419" spans="1:6" hidden="1" x14ac:dyDescent="0.35">
      <c r="A419" s="43">
        <f>+VLOOKUP(Precio_semana_puntoventa_region[[#This Row],[Region]],Códigos!$A$2:$B$24,2,0)</f>
        <v>16</v>
      </c>
      <c r="B419" s="43" t="s">
        <v>24</v>
      </c>
      <c r="C419" s="46">
        <v>44106</v>
      </c>
      <c r="D419" s="43" t="s">
        <v>30</v>
      </c>
      <c r="E419" s="50">
        <f>+Precio_semana_puntoventa_region[[#This Row],[$ / kilo nominales con IVA2]]*25</f>
        <v>29887.5</v>
      </c>
      <c r="F419" s="50">
        <v>1195.5</v>
      </c>
    </row>
    <row r="420" spans="1:6" hidden="1" x14ac:dyDescent="0.35">
      <c r="A420" s="43">
        <f>+VLOOKUP(Precio_semana_puntoventa_region[[#This Row],[Region]],Códigos!$A$2:$B$24,2,0)</f>
        <v>16</v>
      </c>
      <c r="B420" s="43" t="s">
        <v>24</v>
      </c>
      <c r="C420" s="46">
        <v>44113</v>
      </c>
      <c r="D420" s="43" t="s">
        <v>30</v>
      </c>
      <c r="E420" s="50">
        <f>+Precio_semana_puntoventa_region[[#This Row],[$ / kilo nominales con IVA2]]*25</f>
        <v>21387.5</v>
      </c>
      <c r="F420" s="50">
        <v>855.5</v>
      </c>
    </row>
    <row r="421" spans="1:6" hidden="1" x14ac:dyDescent="0.35">
      <c r="A421" s="43">
        <f>+VLOOKUP(Precio_semana_puntoventa_region[[#This Row],[Region]],Códigos!$A$2:$B$24,2,0)</f>
        <v>16</v>
      </c>
      <c r="B421" s="43" t="s">
        <v>24</v>
      </c>
      <c r="C421" s="46">
        <v>44120</v>
      </c>
      <c r="D421" s="43" t="s">
        <v>30</v>
      </c>
      <c r="E421" s="50">
        <f>+Precio_semana_puntoventa_region[[#This Row],[$ / kilo nominales con IVA2]]*25</f>
        <v>27825</v>
      </c>
      <c r="F421" s="50">
        <v>1113</v>
      </c>
    </row>
    <row r="422" spans="1:6" hidden="1" x14ac:dyDescent="0.35">
      <c r="A422" s="43">
        <f>+VLOOKUP(Precio_semana_puntoventa_region[[#This Row],[Region]],Códigos!$A$2:$B$24,2,0)</f>
        <v>16</v>
      </c>
      <c r="B422" s="43" t="s">
        <v>24</v>
      </c>
      <c r="C422" s="46">
        <v>44127</v>
      </c>
      <c r="D422" s="43" t="s">
        <v>30</v>
      </c>
      <c r="E422" s="50">
        <f>+Precio_semana_puntoventa_region[[#This Row],[$ / kilo nominales con IVA2]]*25</f>
        <v>26537.5</v>
      </c>
      <c r="F422" s="50">
        <v>1061.5</v>
      </c>
    </row>
    <row r="423" spans="1:6" hidden="1" x14ac:dyDescent="0.35">
      <c r="A423" s="43">
        <f>+VLOOKUP(Precio_semana_puntoventa_region[[#This Row],[Region]],Códigos!$A$2:$B$24,2,0)</f>
        <v>16</v>
      </c>
      <c r="B423" s="43" t="s">
        <v>24</v>
      </c>
      <c r="C423" s="46">
        <v>44134</v>
      </c>
      <c r="D423" s="43" t="s">
        <v>30</v>
      </c>
      <c r="E423" s="50">
        <f>+Precio_semana_puntoventa_region[[#This Row],[$ / kilo nominales con IVA2]]*25</f>
        <v>25400</v>
      </c>
      <c r="F423" s="50">
        <v>1016</v>
      </c>
    </row>
    <row r="424" spans="1:6" hidden="1" x14ac:dyDescent="0.35">
      <c r="A424" s="43">
        <f>+VLOOKUP(Precio_semana_puntoventa_region[[#This Row],[Region]],Códigos!$A$2:$B$24,2,0)</f>
        <v>16</v>
      </c>
      <c r="B424" s="43" t="s">
        <v>24</v>
      </c>
      <c r="C424" s="46">
        <v>44141</v>
      </c>
      <c r="D424" s="43" t="s">
        <v>30</v>
      </c>
      <c r="E424" s="50">
        <f>+Precio_semana_puntoventa_region[[#This Row],[$ / kilo nominales con IVA2]]*25</f>
        <v>26387.5</v>
      </c>
      <c r="F424" s="50">
        <v>1055.5</v>
      </c>
    </row>
    <row r="425" spans="1:6" hidden="1" x14ac:dyDescent="0.35">
      <c r="A425" s="43">
        <f>+VLOOKUP(Precio_semana_puntoventa_region[[#This Row],[Region]],Códigos!$A$2:$B$24,2,0)</f>
        <v>16</v>
      </c>
      <c r="B425" s="43" t="s">
        <v>24</v>
      </c>
      <c r="C425" s="46">
        <v>44148</v>
      </c>
      <c r="D425" s="43" t="s">
        <v>30</v>
      </c>
      <c r="E425" s="50">
        <f>+Precio_semana_puntoventa_region[[#This Row],[$ / kilo nominales con IVA2]]*25</f>
        <v>24962.5</v>
      </c>
      <c r="F425" s="50">
        <v>998.5</v>
      </c>
    </row>
    <row r="426" spans="1:6" hidden="1" x14ac:dyDescent="0.35">
      <c r="A426" s="43">
        <f>+VLOOKUP(Precio_semana_puntoventa_region[[#This Row],[Region]],Códigos!$A$2:$B$24,2,0)</f>
        <v>16</v>
      </c>
      <c r="B426" s="43" t="s">
        <v>24</v>
      </c>
      <c r="C426" s="46">
        <v>44155</v>
      </c>
      <c r="D426" s="43" t="s">
        <v>30</v>
      </c>
      <c r="E426" s="50">
        <f>+Precio_semana_puntoventa_region[[#This Row],[$ / kilo nominales con IVA2]]*25</f>
        <v>26112.5</v>
      </c>
      <c r="F426" s="50">
        <v>1044.5</v>
      </c>
    </row>
    <row r="427" spans="1:6" hidden="1" x14ac:dyDescent="0.35">
      <c r="A427" s="43">
        <f>+VLOOKUP(Precio_semana_puntoventa_region[[#This Row],[Region]],Códigos!$A$2:$B$24,2,0)</f>
        <v>16</v>
      </c>
      <c r="B427" s="43" t="s">
        <v>34</v>
      </c>
      <c r="C427" s="46">
        <v>44029</v>
      </c>
      <c r="D427" s="43" t="s">
        <v>30</v>
      </c>
      <c r="E427" s="50">
        <f>+Precio_semana_puntoventa_region[[#This Row],[$ / kilo nominales con IVA2]]*25</f>
        <v>8437.5</v>
      </c>
      <c r="F427" s="50">
        <v>337.5</v>
      </c>
    </row>
    <row r="428" spans="1:6" hidden="1" x14ac:dyDescent="0.35">
      <c r="A428" s="43">
        <f>+VLOOKUP(Precio_semana_puntoventa_region[[#This Row],[Region]],Códigos!$A$2:$B$24,2,0)</f>
        <v>16</v>
      </c>
      <c r="B428" s="43" t="s">
        <v>34</v>
      </c>
      <c r="C428" s="46">
        <v>44036</v>
      </c>
      <c r="D428" s="43" t="s">
        <v>30</v>
      </c>
      <c r="E428" s="50">
        <f>+Precio_semana_puntoventa_region[[#This Row],[$ / kilo nominales con IVA2]]*25</f>
        <v>8625</v>
      </c>
      <c r="F428" s="50">
        <v>345</v>
      </c>
    </row>
    <row r="429" spans="1:6" hidden="1" x14ac:dyDescent="0.35">
      <c r="A429" s="43">
        <f>+VLOOKUP(Precio_semana_puntoventa_region[[#This Row],[Region]],Códigos!$A$2:$B$24,2,0)</f>
        <v>16</v>
      </c>
      <c r="B429" s="43" t="s">
        <v>34</v>
      </c>
      <c r="C429" s="46">
        <v>44043</v>
      </c>
      <c r="D429" s="43" t="s">
        <v>30</v>
      </c>
      <c r="E429" s="50">
        <f>+Precio_semana_puntoventa_region[[#This Row],[$ / kilo nominales con IVA2]]*25</f>
        <v>7500</v>
      </c>
      <c r="F429" s="50">
        <v>300</v>
      </c>
    </row>
    <row r="430" spans="1:6" hidden="1" x14ac:dyDescent="0.35">
      <c r="A430" s="43">
        <f>+VLOOKUP(Precio_semana_puntoventa_region[[#This Row],[Region]],Códigos!$A$2:$B$24,2,0)</f>
        <v>16</v>
      </c>
      <c r="B430" s="43" t="s">
        <v>34</v>
      </c>
      <c r="C430" s="46">
        <v>44050</v>
      </c>
      <c r="D430" s="43" t="s">
        <v>30</v>
      </c>
      <c r="E430" s="50">
        <f>+Precio_semana_puntoventa_region[[#This Row],[$ / kilo nominales con IVA2]]*25</f>
        <v>8437.5</v>
      </c>
      <c r="F430" s="50">
        <v>337.5</v>
      </c>
    </row>
    <row r="431" spans="1:6" hidden="1" x14ac:dyDescent="0.35">
      <c r="A431" s="43">
        <f>+VLOOKUP(Precio_semana_puntoventa_region[[#This Row],[Region]],Códigos!$A$2:$B$24,2,0)</f>
        <v>16</v>
      </c>
      <c r="B431" s="43" t="s">
        <v>34</v>
      </c>
      <c r="C431" s="46">
        <v>44057</v>
      </c>
      <c r="D431" s="43" t="s">
        <v>30</v>
      </c>
      <c r="E431" s="50">
        <f>+Precio_semana_puntoventa_region[[#This Row],[$ / kilo nominales con IVA2]]*25</f>
        <v>8125</v>
      </c>
      <c r="F431" s="50">
        <v>325</v>
      </c>
    </row>
    <row r="432" spans="1:6" hidden="1" x14ac:dyDescent="0.35">
      <c r="A432" s="43">
        <f>+VLOOKUP(Precio_semana_puntoventa_region[[#This Row],[Region]],Códigos!$A$2:$B$24,2,0)</f>
        <v>16</v>
      </c>
      <c r="B432" s="43" t="s">
        <v>34</v>
      </c>
      <c r="C432" s="46">
        <v>44064</v>
      </c>
      <c r="D432" s="43" t="s">
        <v>30</v>
      </c>
      <c r="E432" s="50">
        <f>+Precio_semana_puntoventa_region[[#This Row],[$ / kilo nominales con IVA2]]*25</f>
        <v>9375</v>
      </c>
      <c r="F432" s="50">
        <v>375</v>
      </c>
    </row>
    <row r="433" spans="1:6" hidden="1" x14ac:dyDescent="0.35">
      <c r="A433" s="43">
        <f>+VLOOKUP(Precio_semana_puntoventa_region[[#This Row],[Region]],Códigos!$A$2:$B$24,2,0)</f>
        <v>16</v>
      </c>
      <c r="B433" s="43" t="s">
        <v>34</v>
      </c>
      <c r="C433" s="46">
        <v>44071</v>
      </c>
      <c r="D433" s="43" t="s">
        <v>30</v>
      </c>
      <c r="E433" s="50">
        <f>+Precio_semana_puntoventa_region[[#This Row],[$ / kilo nominales con IVA2]]*25</f>
        <v>9687.5</v>
      </c>
      <c r="F433" s="50">
        <v>387.5</v>
      </c>
    </row>
    <row r="434" spans="1:6" hidden="1" x14ac:dyDescent="0.35">
      <c r="A434" s="43">
        <f>+VLOOKUP(Precio_semana_puntoventa_region[[#This Row],[Region]],Códigos!$A$2:$B$24,2,0)</f>
        <v>16</v>
      </c>
      <c r="B434" s="43" t="s">
        <v>34</v>
      </c>
      <c r="C434" s="46">
        <v>44078</v>
      </c>
      <c r="D434" s="43" t="s">
        <v>30</v>
      </c>
      <c r="E434" s="50">
        <f>+Precio_semana_puntoventa_region[[#This Row],[$ / kilo nominales con IVA2]]*25</f>
        <v>8600</v>
      </c>
      <c r="F434" s="50">
        <v>344</v>
      </c>
    </row>
    <row r="435" spans="1:6" hidden="1" x14ac:dyDescent="0.35">
      <c r="A435" s="43">
        <f>+VLOOKUP(Precio_semana_puntoventa_region[[#This Row],[Region]],Códigos!$A$2:$B$24,2,0)</f>
        <v>16</v>
      </c>
      <c r="B435" s="43" t="s">
        <v>34</v>
      </c>
      <c r="C435" s="46">
        <v>44085</v>
      </c>
      <c r="D435" s="43" t="s">
        <v>30</v>
      </c>
      <c r="E435" s="50">
        <f>+Precio_semana_puntoventa_region[[#This Row],[$ / kilo nominales con IVA2]]*25</f>
        <v>10000</v>
      </c>
      <c r="F435" s="50">
        <v>400</v>
      </c>
    </row>
    <row r="436" spans="1:6" hidden="1" x14ac:dyDescent="0.35">
      <c r="A436" s="43">
        <f>+VLOOKUP(Precio_semana_puntoventa_region[[#This Row],[Region]],Códigos!$A$2:$B$24,2,0)</f>
        <v>16</v>
      </c>
      <c r="B436" s="43" t="s">
        <v>34</v>
      </c>
      <c r="C436" s="46">
        <v>44092</v>
      </c>
      <c r="D436" s="43" t="s">
        <v>30</v>
      </c>
      <c r="E436" s="50">
        <f>+Precio_semana_puntoventa_region[[#This Row],[$ / kilo nominales con IVA2]]*25</f>
        <v>11562.5</v>
      </c>
      <c r="F436" s="50">
        <v>462.5</v>
      </c>
    </row>
    <row r="437" spans="1:6" hidden="1" x14ac:dyDescent="0.35">
      <c r="A437" s="43">
        <f>+VLOOKUP(Precio_semana_puntoventa_region[[#This Row],[Region]],Códigos!$A$2:$B$24,2,0)</f>
        <v>16</v>
      </c>
      <c r="B437" s="43" t="s">
        <v>34</v>
      </c>
      <c r="C437" s="46">
        <v>44099</v>
      </c>
      <c r="D437" s="43" t="s">
        <v>30</v>
      </c>
      <c r="E437" s="50">
        <f>+Precio_semana_puntoventa_region[[#This Row],[$ / kilo nominales con IVA2]]*25</f>
        <v>10625</v>
      </c>
      <c r="F437" s="50">
        <v>425</v>
      </c>
    </row>
    <row r="438" spans="1:6" hidden="1" x14ac:dyDescent="0.35">
      <c r="A438" s="43">
        <f>+VLOOKUP(Precio_semana_puntoventa_region[[#This Row],[Region]],Códigos!$A$2:$B$24,2,0)</f>
        <v>16</v>
      </c>
      <c r="B438" s="43" t="s">
        <v>34</v>
      </c>
      <c r="C438" s="46">
        <v>44106</v>
      </c>
      <c r="D438" s="43" t="s">
        <v>30</v>
      </c>
      <c r="E438" s="50">
        <f>+Precio_semana_puntoventa_region[[#This Row],[$ / kilo nominales con IVA2]]*25</f>
        <v>8912.5</v>
      </c>
      <c r="F438" s="50">
        <v>356.5</v>
      </c>
    </row>
    <row r="439" spans="1:6" hidden="1" x14ac:dyDescent="0.35">
      <c r="A439" s="43">
        <f>+VLOOKUP(Precio_semana_puntoventa_region[[#This Row],[Region]],Códigos!$A$2:$B$24,2,0)</f>
        <v>16</v>
      </c>
      <c r="B439" s="43" t="s">
        <v>34</v>
      </c>
      <c r="C439" s="46">
        <v>44113</v>
      </c>
      <c r="D439" s="43" t="s">
        <v>30</v>
      </c>
      <c r="E439" s="50">
        <f>+Precio_semana_puntoventa_region[[#This Row],[$ / kilo nominales con IVA2]]*25</f>
        <v>8125</v>
      </c>
      <c r="F439" s="50">
        <v>325</v>
      </c>
    </row>
    <row r="440" spans="1:6" hidden="1" x14ac:dyDescent="0.35">
      <c r="A440" s="43">
        <f>+VLOOKUP(Precio_semana_puntoventa_region[[#This Row],[Region]],Códigos!$A$2:$B$24,2,0)</f>
        <v>16</v>
      </c>
      <c r="B440" s="43" t="s">
        <v>34</v>
      </c>
      <c r="C440" s="46">
        <v>44120</v>
      </c>
      <c r="D440" s="43" t="s">
        <v>30</v>
      </c>
      <c r="E440" s="50">
        <f>+Precio_semana_puntoventa_region[[#This Row],[$ / kilo nominales con IVA2]]*25</f>
        <v>7700</v>
      </c>
      <c r="F440" s="50">
        <v>308</v>
      </c>
    </row>
    <row r="441" spans="1:6" hidden="1" x14ac:dyDescent="0.35">
      <c r="A441" s="43">
        <f>+VLOOKUP(Precio_semana_puntoventa_region[[#This Row],[Region]],Códigos!$A$2:$B$24,2,0)</f>
        <v>16</v>
      </c>
      <c r="B441" s="43" t="s">
        <v>34</v>
      </c>
      <c r="C441" s="46">
        <v>44127</v>
      </c>
      <c r="D441" s="43" t="s">
        <v>30</v>
      </c>
      <c r="E441" s="50">
        <f>+Precio_semana_puntoventa_region[[#This Row],[$ / kilo nominales con IVA2]]*25</f>
        <v>9062.5</v>
      </c>
      <c r="F441" s="50">
        <v>362.5</v>
      </c>
    </row>
    <row r="442" spans="1:6" hidden="1" x14ac:dyDescent="0.35">
      <c r="A442" s="43">
        <f>+VLOOKUP(Precio_semana_puntoventa_region[[#This Row],[Region]],Códigos!$A$2:$B$24,2,0)</f>
        <v>16</v>
      </c>
      <c r="B442" s="43" t="s">
        <v>34</v>
      </c>
      <c r="C442" s="46">
        <v>44134</v>
      </c>
      <c r="D442" s="43" t="s">
        <v>30</v>
      </c>
      <c r="E442" s="50">
        <f>+Precio_semana_puntoventa_region[[#This Row],[$ / kilo nominales con IVA2]]*25</f>
        <v>6875</v>
      </c>
      <c r="F442" s="50">
        <v>275</v>
      </c>
    </row>
    <row r="443" spans="1:6" hidden="1" x14ac:dyDescent="0.35">
      <c r="A443" s="43">
        <f>+VLOOKUP(Precio_semana_puntoventa_region[[#This Row],[Region]],Códigos!$A$2:$B$24,2,0)</f>
        <v>16</v>
      </c>
      <c r="B443" s="43" t="s">
        <v>34</v>
      </c>
      <c r="C443" s="46">
        <v>44141</v>
      </c>
      <c r="D443" s="43" t="s">
        <v>30</v>
      </c>
      <c r="E443" s="50">
        <f>+Precio_semana_puntoventa_region[[#This Row],[$ / kilo nominales con IVA2]]*25</f>
        <v>11562.5</v>
      </c>
      <c r="F443" s="50">
        <v>462.5</v>
      </c>
    </row>
    <row r="444" spans="1:6" hidden="1" x14ac:dyDescent="0.35">
      <c r="A444" s="43">
        <f>+VLOOKUP(Precio_semana_puntoventa_region[[#This Row],[Region]],Códigos!$A$2:$B$24,2,0)</f>
        <v>16</v>
      </c>
      <c r="B444" s="43" t="s">
        <v>34</v>
      </c>
      <c r="C444" s="46">
        <v>44148</v>
      </c>
      <c r="D444" s="43" t="s">
        <v>30</v>
      </c>
      <c r="E444" s="50">
        <f>+Precio_semana_puntoventa_region[[#This Row],[$ / kilo nominales con IVA2]]*25</f>
        <v>6250</v>
      </c>
      <c r="F444" s="50">
        <v>250</v>
      </c>
    </row>
    <row r="445" spans="1:6" hidden="1" x14ac:dyDescent="0.35">
      <c r="A445" s="43">
        <f>+VLOOKUP(Precio_semana_puntoventa_region[[#This Row],[Region]],Códigos!$A$2:$B$24,2,0)</f>
        <v>16</v>
      </c>
      <c r="B445" s="43" t="s">
        <v>34</v>
      </c>
      <c r="C445" s="46">
        <v>44155</v>
      </c>
      <c r="D445" s="43" t="s">
        <v>30</v>
      </c>
      <c r="E445" s="50">
        <f>+Precio_semana_puntoventa_region[[#This Row],[$ / kilo nominales con IVA2]]*25</f>
        <v>11412.5</v>
      </c>
      <c r="F445" s="50">
        <v>456.5</v>
      </c>
    </row>
    <row r="446" spans="1:6" hidden="1" x14ac:dyDescent="0.35">
      <c r="A446" s="43">
        <f>+VLOOKUP(Precio_semana_puntoventa_region[[#This Row],[Region]],Códigos!$A$2:$B$24,2,0)</f>
        <v>16</v>
      </c>
      <c r="B446" s="44" t="s">
        <v>512</v>
      </c>
      <c r="C446" s="51">
        <v>44169</v>
      </c>
      <c r="D446" s="43" t="s">
        <v>30</v>
      </c>
      <c r="E446" s="50">
        <v>10111.166666666666</v>
      </c>
      <c r="F446" s="50">
        <f>+Precio_semana_puntoventa_region[[#This Row],[$ / 25 kilos nominales con IVA]]/25</f>
        <v>404.44666666666666</v>
      </c>
    </row>
    <row r="447" spans="1:6" hidden="1" x14ac:dyDescent="0.35">
      <c r="A447" s="43">
        <f>+VLOOKUP(Precio_semana_puntoventa_region[[#This Row],[Region]],Códigos!$A$2:$B$24,2,0)</f>
        <v>16</v>
      </c>
      <c r="B447" s="44" t="s">
        <v>512</v>
      </c>
      <c r="C447" s="51">
        <v>44057</v>
      </c>
      <c r="D447" s="43" t="s">
        <v>30</v>
      </c>
      <c r="E447" s="50">
        <v>5250</v>
      </c>
      <c r="F447" s="50">
        <f>+Precio_semana_puntoventa_region[[#This Row],[$ / 25 kilos nominales con IVA]]/25</f>
        <v>210</v>
      </c>
    </row>
    <row r="448" spans="1:6" hidden="1" x14ac:dyDescent="0.35">
      <c r="A448" s="43">
        <f>+VLOOKUP(Precio_semana_puntoventa_region[[#This Row],[Region]],Códigos!$A$2:$B$24,2,0)</f>
        <v>16</v>
      </c>
      <c r="B448" s="44" t="s">
        <v>512</v>
      </c>
      <c r="C448" s="51">
        <v>44120</v>
      </c>
      <c r="D448" s="43" t="s">
        <v>30</v>
      </c>
      <c r="E448" s="50">
        <v>6250</v>
      </c>
      <c r="F448" s="50">
        <f>+Precio_semana_puntoventa_region[[#This Row],[$ / 25 kilos nominales con IVA]]/25</f>
        <v>250</v>
      </c>
    </row>
    <row r="449" spans="1:6" hidden="1" x14ac:dyDescent="0.35">
      <c r="A449" s="43">
        <f>+VLOOKUP(Precio_semana_puntoventa_region[[#This Row],[Region]],Códigos!$A$2:$B$24,2,0)</f>
        <v>16</v>
      </c>
      <c r="B449" s="44" t="s">
        <v>512</v>
      </c>
      <c r="C449" s="51">
        <v>44029</v>
      </c>
      <c r="D449" s="43" t="s">
        <v>30</v>
      </c>
      <c r="E449" s="50">
        <v>5989.5</v>
      </c>
      <c r="F449" s="50">
        <f>+Precio_semana_puntoventa_region[[#This Row],[$ / 25 kilos nominales con IVA]]/25</f>
        <v>239.58</v>
      </c>
    </row>
    <row r="450" spans="1:6" x14ac:dyDescent="0.35">
      <c r="A450" s="43">
        <f>+VLOOKUP(Precio_semana_puntoventa_region[[#This Row],[Region]],Códigos!$A$2:$B$24,2,0)</f>
        <v>16</v>
      </c>
      <c r="B450" s="44" t="s">
        <v>512</v>
      </c>
      <c r="C450" s="51">
        <v>44155</v>
      </c>
      <c r="D450" s="43" t="s">
        <v>30</v>
      </c>
      <c r="E450" s="50">
        <v>8604.8333333333339</v>
      </c>
      <c r="F450" s="50">
        <f>+Precio_semana_puntoventa_region[[#This Row],[$ / 25 kilos nominales con IVA]]/25</f>
        <v>344.19333333333338</v>
      </c>
    </row>
    <row r="451" spans="1:6" hidden="1" x14ac:dyDescent="0.35">
      <c r="A451" s="43">
        <f>+VLOOKUP(Precio_semana_puntoventa_region[[#This Row],[Region]],Códigos!$A$2:$B$24,2,0)</f>
        <v>16</v>
      </c>
      <c r="B451" s="44" t="s">
        <v>512</v>
      </c>
      <c r="C451" s="51">
        <v>44064</v>
      </c>
      <c r="D451" s="43" t="s">
        <v>30</v>
      </c>
      <c r="E451" s="50">
        <v>5250</v>
      </c>
      <c r="F451" s="50">
        <f>+Precio_semana_puntoventa_region[[#This Row],[$ / 25 kilos nominales con IVA]]/25</f>
        <v>210</v>
      </c>
    </row>
    <row r="452" spans="1:6" x14ac:dyDescent="0.35">
      <c r="A452" s="43">
        <f>+VLOOKUP(Precio_semana_puntoventa_region[[#This Row],[Region]],Códigos!$A$2:$B$24,2,0)</f>
        <v>16</v>
      </c>
      <c r="B452" s="44" t="s">
        <v>512</v>
      </c>
      <c r="C452" s="51">
        <v>44141</v>
      </c>
      <c r="D452" s="43" t="s">
        <v>30</v>
      </c>
      <c r="E452" s="50">
        <v>8675.6666666666661</v>
      </c>
      <c r="F452" s="50">
        <f>+Precio_semana_puntoventa_region[[#This Row],[$ / 25 kilos nominales con IVA]]/25</f>
        <v>347.02666666666664</v>
      </c>
    </row>
    <row r="453" spans="1:6" hidden="1" x14ac:dyDescent="0.35">
      <c r="A453" s="43">
        <f>+VLOOKUP(Precio_semana_puntoventa_region[[#This Row],[Region]],Códigos!$A$2:$B$24,2,0)</f>
        <v>16</v>
      </c>
      <c r="B453" s="44" t="s">
        <v>512</v>
      </c>
      <c r="C453" s="51">
        <v>44036</v>
      </c>
      <c r="D453" s="43" t="s">
        <v>30</v>
      </c>
      <c r="E453" s="50">
        <v>5720.5</v>
      </c>
      <c r="F453" s="50">
        <f>+Precio_semana_puntoventa_region[[#This Row],[$ / 25 kilos nominales con IVA]]/25</f>
        <v>228.82</v>
      </c>
    </row>
    <row r="454" spans="1:6" hidden="1" x14ac:dyDescent="0.35">
      <c r="A454" s="43">
        <f>+VLOOKUP(Precio_semana_puntoventa_region[[#This Row],[Region]],Códigos!$A$2:$B$24,2,0)</f>
        <v>16</v>
      </c>
      <c r="B454" s="44" t="s">
        <v>512</v>
      </c>
      <c r="C454" s="51">
        <v>44099</v>
      </c>
      <c r="D454" s="43" t="s">
        <v>30</v>
      </c>
      <c r="E454" s="50">
        <v>7773</v>
      </c>
      <c r="F454" s="50">
        <f>+Precio_semana_puntoventa_region[[#This Row],[$ / 25 kilos nominales con IVA]]/25</f>
        <v>310.92</v>
      </c>
    </row>
    <row r="455" spans="1:6" x14ac:dyDescent="0.35">
      <c r="A455" s="43">
        <f>+VLOOKUP(Precio_semana_puntoventa_region[[#This Row],[Region]],Códigos!$A$2:$B$24,2,0)</f>
        <v>16</v>
      </c>
      <c r="B455" s="44" t="s">
        <v>512</v>
      </c>
      <c r="C455" s="51">
        <v>44162</v>
      </c>
      <c r="D455" s="43" t="s">
        <v>30</v>
      </c>
      <c r="E455" s="50">
        <v>9242.7999999999993</v>
      </c>
      <c r="F455" s="50">
        <f>+Precio_semana_puntoventa_region[[#This Row],[$ / 25 kilos nominales con IVA]]/25</f>
        <v>369.71199999999999</v>
      </c>
    </row>
    <row r="456" spans="1:6" hidden="1" x14ac:dyDescent="0.35">
      <c r="A456" s="43">
        <f>+VLOOKUP(Precio_semana_puntoventa_region[[#This Row],[Region]],Códigos!$A$2:$B$24,2,0)</f>
        <v>16</v>
      </c>
      <c r="B456" s="44" t="s">
        <v>512</v>
      </c>
      <c r="C456" s="51">
        <v>44071</v>
      </c>
      <c r="D456" s="43" t="s">
        <v>30</v>
      </c>
      <c r="E456" s="50">
        <v>5750</v>
      </c>
      <c r="F456" s="50">
        <f>+Precio_semana_puntoventa_region[[#This Row],[$ / 25 kilos nominales con IVA]]/25</f>
        <v>230</v>
      </c>
    </row>
    <row r="457" spans="1:6" hidden="1" x14ac:dyDescent="0.35">
      <c r="A457" s="43">
        <f>+VLOOKUP(Precio_semana_puntoventa_region[[#This Row],[Region]],Códigos!$A$2:$B$24,2,0)</f>
        <v>16</v>
      </c>
      <c r="B457" s="44" t="s">
        <v>512</v>
      </c>
      <c r="C457" s="51">
        <v>44043</v>
      </c>
      <c r="D457" s="43" t="s">
        <v>30</v>
      </c>
      <c r="E457" s="50">
        <v>11458</v>
      </c>
      <c r="F457" s="50">
        <f>+Precio_semana_puntoventa_region[[#This Row],[$ / 25 kilos nominales con IVA]]/25</f>
        <v>458.32</v>
      </c>
    </row>
    <row r="458" spans="1:6" hidden="1" x14ac:dyDescent="0.35">
      <c r="A458" s="43">
        <f>+VLOOKUP(Precio_semana_puntoventa_region[[#This Row],[Region]],Códigos!$A$2:$B$24,2,0)</f>
        <v>16</v>
      </c>
      <c r="B458" s="44" t="s">
        <v>512</v>
      </c>
      <c r="C458" s="51">
        <v>44106</v>
      </c>
      <c r="D458" s="43" t="s">
        <v>30</v>
      </c>
      <c r="E458" s="50">
        <v>5950</v>
      </c>
      <c r="F458" s="50">
        <f>+Precio_semana_puntoventa_region[[#This Row],[$ / 25 kilos nominales con IVA]]/25</f>
        <v>238</v>
      </c>
    </row>
    <row r="459" spans="1:6" hidden="1" x14ac:dyDescent="0.35">
      <c r="A459" s="43">
        <f>+VLOOKUP(Precio_semana_puntoventa_region[[#This Row],[Region]],Códigos!$A$2:$B$24,2,0)</f>
        <v>16</v>
      </c>
      <c r="B459" s="44" t="s">
        <v>512</v>
      </c>
      <c r="C459" s="51">
        <v>44050</v>
      </c>
      <c r="D459" s="43" t="s">
        <v>30</v>
      </c>
      <c r="E459" s="50">
        <v>5400</v>
      </c>
      <c r="F459" s="50">
        <f>+Precio_semana_puntoventa_region[[#This Row],[$ / 25 kilos nominales con IVA]]/25</f>
        <v>216</v>
      </c>
    </row>
    <row r="460" spans="1:6" hidden="1" x14ac:dyDescent="0.35">
      <c r="A460" s="43">
        <f>+VLOOKUP(Precio_semana_puntoventa_region[[#This Row],[Region]],Códigos!$A$2:$B$24,2,0)</f>
        <v>16</v>
      </c>
      <c r="B460" s="44" t="s">
        <v>512</v>
      </c>
      <c r="C460" s="51">
        <v>44078</v>
      </c>
      <c r="D460" s="43" t="s">
        <v>30</v>
      </c>
      <c r="E460" s="50">
        <v>5250</v>
      </c>
      <c r="F460" s="50">
        <f>+Precio_semana_puntoventa_region[[#This Row],[$ / 25 kilos nominales con IVA]]/25</f>
        <v>210</v>
      </c>
    </row>
    <row r="461" spans="1:6" hidden="1" x14ac:dyDescent="0.35">
      <c r="A461" s="43">
        <f>+VLOOKUP(Precio_semana_puntoventa_region[[#This Row],[Region]],Códigos!$A$2:$B$24,2,0)</f>
        <v>16</v>
      </c>
      <c r="B461" s="44" t="s">
        <v>512</v>
      </c>
      <c r="C461" s="51">
        <v>44113</v>
      </c>
      <c r="D461" s="43" t="s">
        <v>30</v>
      </c>
      <c r="E461" s="50">
        <v>5650</v>
      </c>
      <c r="F461" s="50">
        <f>+Precio_semana_puntoventa_region[[#This Row],[$ / 25 kilos nominales con IVA]]/25</f>
        <v>226</v>
      </c>
    </row>
    <row r="462" spans="1:6" hidden="1" x14ac:dyDescent="0.35">
      <c r="A462" s="43">
        <f>+VLOOKUP(Precio_semana_puntoventa_region[[#This Row],[Region]],Códigos!$A$2:$B$24,2,0)</f>
        <v>16</v>
      </c>
      <c r="B462" s="44" t="s">
        <v>512</v>
      </c>
      <c r="C462" s="51">
        <v>44085</v>
      </c>
      <c r="D462" s="43" t="s">
        <v>30</v>
      </c>
      <c r="E462" s="50">
        <v>7792</v>
      </c>
      <c r="F462" s="50">
        <f>+Precio_semana_puntoventa_region[[#This Row],[$ / 25 kilos nominales con IVA]]/25</f>
        <v>311.68</v>
      </c>
    </row>
    <row r="463" spans="1:6" x14ac:dyDescent="0.35">
      <c r="A463" s="43">
        <f>+VLOOKUP(Precio_semana_puntoventa_region[[#This Row],[Region]],Códigos!$A$2:$B$24,2,0)</f>
        <v>16</v>
      </c>
      <c r="B463" s="44" t="s">
        <v>512</v>
      </c>
      <c r="C463" s="51">
        <v>44148</v>
      </c>
      <c r="D463" s="43" t="s">
        <v>30</v>
      </c>
      <c r="E463" s="50">
        <v>10817.6</v>
      </c>
      <c r="F463" s="50">
        <f>+Precio_semana_puntoventa_region[[#This Row],[$ / 25 kilos nominales con IVA]]/25</f>
        <v>432.70400000000001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40B9-DF60-4C6D-8CAA-14A72EAD48E0}">
  <dimension ref="A1:I857"/>
  <sheetViews>
    <sheetView workbookViewId="0">
      <selection activeCell="C1" sqref="C1:C1048576"/>
    </sheetView>
  </sheetViews>
  <sheetFormatPr baseColWidth="10" defaultRowHeight="14.5" x14ac:dyDescent="0.35"/>
  <cols>
    <col min="1" max="1" width="61.1796875" style="43" customWidth="1"/>
    <col min="3" max="3" width="23.7265625" customWidth="1"/>
    <col min="4" max="4" width="6.26953125" style="43" customWidth="1"/>
    <col min="5" max="5" width="15.6328125" customWidth="1"/>
    <col min="6" max="6" width="9.36328125" customWidth="1"/>
    <col min="7" max="7" width="11.08984375" customWidth="1"/>
    <col min="8" max="8" width="17.1796875" style="46" customWidth="1"/>
    <col min="9" max="9" width="9.26953125" customWidth="1"/>
  </cols>
  <sheetData>
    <row r="1" spans="1:9" x14ac:dyDescent="0.35">
      <c r="A1" s="43" t="s">
        <v>708</v>
      </c>
      <c r="B1" t="s">
        <v>523</v>
      </c>
      <c r="C1" t="s">
        <v>710</v>
      </c>
      <c r="D1" s="43" t="s">
        <v>711</v>
      </c>
      <c r="E1" t="s">
        <v>524</v>
      </c>
      <c r="F1" t="s">
        <v>525</v>
      </c>
      <c r="G1" t="s">
        <v>526</v>
      </c>
      <c r="H1" s="46" t="s">
        <v>22</v>
      </c>
      <c r="I1" t="s">
        <v>35</v>
      </c>
    </row>
    <row r="2" spans="1:9" s="43" customFormat="1" x14ac:dyDescent="0.35">
      <c r="A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RodeoAgrícola del Norte S.A. de AricaJueves44064saco</v>
      </c>
      <c r="B2" s="43" t="s">
        <v>537</v>
      </c>
      <c r="C2" s="43" t="s">
        <v>550</v>
      </c>
      <c r="D2" s="43" t="str">
        <f>+VLOOKUP(Precio_dia_punto_venta[[#This Row],[Unidad de
comercialización ]],Tabla16[],2,0)</f>
        <v>saco</v>
      </c>
      <c r="E2" s="43" t="s">
        <v>529</v>
      </c>
      <c r="F2" s="43" t="s">
        <v>530</v>
      </c>
      <c r="G2" s="43">
        <v>8250</v>
      </c>
      <c r="H2" s="46">
        <v>44064</v>
      </c>
      <c r="I2" s="43">
        <v>15</v>
      </c>
    </row>
    <row r="3" spans="1:9" s="43" customFormat="1" x14ac:dyDescent="0.35">
      <c r="A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RodeoAgrícola del Norte S.A. de AricaMartes44057saco</v>
      </c>
      <c r="B3" s="43" t="s">
        <v>537</v>
      </c>
      <c r="C3" s="43" t="s">
        <v>550</v>
      </c>
      <c r="D3" s="43" t="str">
        <f>+VLOOKUP(Precio_dia_punto_venta[[#This Row],[Unidad de
comercialización ]],Tabla16[],2,0)</f>
        <v>saco</v>
      </c>
      <c r="E3" s="43" t="s">
        <v>529</v>
      </c>
      <c r="F3" s="43" t="s">
        <v>536</v>
      </c>
      <c r="G3" s="43">
        <v>8250</v>
      </c>
      <c r="H3" s="46">
        <v>44057</v>
      </c>
      <c r="I3" s="43">
        <v>15</v>
      </c>
    </row>
    <row r="4" spans="1:9" s="43" customFormat="1" x14ac:dyDescent="0.35">
      <c r="A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AsterixAgrícola del Norte S.A. de AricaMartes44050saco</v>
      </c>
      <c r="B4" s="43" t="s">
        <v>540</v>
      </c>
      <c r="C4" s="43" t="s">
        <v>550</v>
      </c>
      <c r="D4" s="43" t="str">
        <f>+VLOOKUP(Precio_dia_punto_venta[[#This Row],[Unidad de
comercialización ]],Tabla16[],2,0)</f>
        <v>saco</v>
      </c>
      <c r="E4" s="43" t="s">
        <v>529</v>
      </c>
      <c r="F4" s="43" t="s">
        <v>536</v>
      </c>
      <c r="G4" s="43">
        <v>8250</v>
      </c>
      <c r="H4" s="46">
        <v>44050</v>
      </c>
      <c r="I4" s="43">
        <v>15</v>
      </c>
    </row>
    <row r="5" spans="1:9" s="43" customFormat="1" x14ac:dyDescent="0.35">
      <c r="A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AsterixAgrícola del Norte S.A. de AricaLunes44043saco</v>
      </c>
      <c r="B5" s="43" t="s">
        <v>540</v>
      </c>
      <c r="C5" s="43" t="s">
        <v>550</v>
      </c>
      <c r="D5" s="43" t="str">
        <f>+VLOOKUP(Precio_dia_punto_venta[[#This Row],[Unidad de
comercialización ]],Tabla16[],2,0)</f>
        <v>saco</v>
      </c>
      <c r="E5" s="43" t="s">
        <v>529</v>
      </c>
      <c r="F5" s="43" t="s">
        <v>535</v>
      </c>
      <c r="G5" s="43">
        <v>8250</v>
      </c>
      <c r="H5" s="46">
        <v>44043</v>
      </c>
      <c r="I5" s="43">
        <v>15</v>
      </c>
    </row>
    <row r="6" spans="1:9" s="43" customFormat="1" x14ac:dyDescent="0.35">
      <c r="A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PatagoniaAgrícola del Norte S.A. de AricaMartes44029saco</v>
      </c>
      <c r="B6" s="43" t="s">
        <v>531</v>
      </c>
      <c r="C6" s="43" t="s">
        <v>550</v>
      </c>
      <c r="D6" s="43" t="str">
        <f>+VLOOKUP(Precio_dia_punto_venta[[#This Row],[Unidad de
comercialización ]],Tabla16[],2,0)</f>
        <v>saco</v>
      </c>
      <c r="E6" s="43" t="s">
        <v>529</v>
      </c>
      <c r="F6" s="43" t="s">
        <v>536</v>
      </c>
      <c r="G6" s="43">
        <v>8250</v>
      </c>
      <c r="H6" s="46">
        <v>44029</v>
      </c>
      <c r="I6" s="43">
        <v>15</v>
      </c>
    </row>
    <row r="7" spans="1:9" s="43" customFormat="1" x14ac:dyDescent="0.35">
      <c r="A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RodeoAgrícola del Norte S.A. de AricaLunes44029saco</v>
      </c>
      <c r="B7" s="43" t="s">
        <v>537</v>
      </c>
      <c r="C7" s="43" t="s">
        <v>550</v>
      </c>
      <c r="D7" s="43" t="str">
        <f>+VLOOKUP(Precio_dia_punto_venta[[#This Row],[Unidad de
comercialización ]],Tabla16[],2,0)</f>
        <v>saco</v>
      </c>
      <c r="E7" s="43" t="s">
        <v>529</v>
      </c>
      <c r="F7" s="43" t="s">
        <v>535</v>
      </c>
      <c r="G7" s="43">
        <v>8250</v>
      </c>
      <c r="H7" s="46">
        <v>44029</v>
      </c>
      <c r="I7" s="43">
        <v>15</v>
      </c>
    </row>
    <row r="8" spans="1:9" s="43" customFormat="1" x14ac:dyDescent="0.35">
      <c r="A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AsterixAgrícola del Norte S.A. de AricaJueves44106saco</v>
      </c>
      <c r="B8" s="43" t="s">
        <v>540</v>
      </c>
      <c r="C8" s="43" t="s">
        <v>550</v>
      </c>
      <c r="D8" s="43" t="str">
        <f>+VLOOKUP(Precio_dia_punto_venta[[#This Row],[Unidad de
comercialización ]],Tabla16[],2,0)</f>
        <v>saco</v>
      </c>
      <c r="E8" s="43" t="s">
        <v>529</v>
      </c>
      <c r="F8" s="43" t="s">
        <v>530</v>
      </c>
      <c r="G8" s="43">
        <v>8750</v>
      </c>
      <c r="H8" s="46">
        <v>44106</v>
      </c>
      <c r="I8" s="43">
        <v>15</v>
      </c>
    </row>
    <row r="9" spans="1:9" s="43" customFormat="1" x14ac:dyDescent="0.35">
      <c r="A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PatagoniaAgrícola del Norte S.A. de AricaMiércoles44099saco</v>
      </c>
      <c r="B9" s="43" t="s">
        <v>531</v>
      </c>
      <c r="C9" s="43" t="s">
        <v>550</v>
      </c>
      <c r="D9" s="43" t="str">
        <f>+VLOOKUP(Precio_dia_punto_venta[[#This Row],[Unidad de
comercialización ]],Tabla16[],2,0)</f>
        <v>saco</v>
      </c>
      <c r="E9" s="43" t="s">
        <v>529</v>
      </c>
      <c r="F9" s="43" t="s">
        <v>534</v>
      </c>
      <c r="G9" s="43">
        <v>8750</v>
      </c>
      <c r="H9" s="46">
        <v>44099</v>
      </c>
      <c r="I9" s="43">
        <v>15</v>
      </c>
    </row>
    <row r="10" spans="1:9" s="43" customFormat="1" x14ac:dyDescent="0.35">
      <c r="A1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RosaraAgrícola del Norte S.A. de AricaMiércoles44099saco</v>
      </c>
      <c r="B10" s="43" t="s">
        <v>527</v>
      </c>
      <c r="C10" s="43" t="s">
        <v>550</v>
      </c>
      <c r="D10" s="43" t="str">
        <f>+VLOOKUP(Precio_dia_punto_venta[[#This Row],[Unidad de
comercialización ]],Tabla16[],2,0)</f>
        <v>saco</v>
      </c>
      <c r="E10" s="43" t="s">
        <v>529</v>
      </c>
      <c r="F10" s="43" t="s">
        <v>534</v>
      </c>
      <c r="G10" s="43">
        <v>8750</v>
      </c>
      <c r="H10" s="46">
        <v>44099</v>
      </c>
      <c r="I10" s="43">
        <v>15</v>
      </c>
    </row>
    <row r="11" spans="1:9" s="43" customFormat="1" x14ac:dyDescent="0.35">
      <c r="A1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AsterixAgrícola del Norte S.A. de AricaLunes44036saco</v>
      </c>
      <c r="B11" s="43" t="s">
        <v>540</v>
      </c>
      <c r="C11" s="43" t="s">
        <v>550</v>
      </c>
      <c r="D11" s="43" t="str">
        <f>+VLOOKUP(Precio_dia_punto_venta[[#This Row],[Unidad de
comercialización ]],Tabla16[],2,0)</f>
        <v>saco</v>
      </c>
      <c r="E11" s="43" t="s">
        <v>529</v>
      </c>
      <c r="F11" s="43" t="s">
        <v>535</v>
      </c>
      <c r="G11" s="43">
        <v>8750</v>
      </c>
      <c r="H11" s="46">
        <v>44036</v>
      </c>
      <c r="I11" s="43">
        <v>15</v>
      </c>
    </row>
    <row r="12" spans="1:9" s="43" customFormat="1" x14ac:dyDescent="0.35">
      <c r="A1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AsterixAgrícola del Norte S.A. de AricaMiércoles44029saco</v>
      </c>
      <c r="B12" s="43" t="s">
        <v>540</v>
      </c>
      <c r="C12" s="43" t="s">
        <v>550</v>
      </c>
      <c r="D12" s="43" t="str">
        <f>+VLOOKUP(Precio_dia_punto_venta[[#This Row],[Unidad de
comercialización ]],Tabla16[],2,0)</f>
        <v>saco</v>
      </c>
      <c r="E12" s="43" t="s">
        <v>529</v>
      </c>
      <c r="F12" s="43" t="s">
        <v>534</v>
      </c>
      <c r="G12" s="43">
        <v>8750</v>
      </c>
      <c r="H12" s="46">
        <v>44029</v>
      </c>
      <c r="I12" s="43">
        <v>15</v>
      </c>
    </row>
    <row r="13" spans="1:9" s="43" customFormat="1" x14ac:dyDescent="0.35">
      <c r="A1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AsterixAgrícola del Norte S.A. de AricaMartes44120saco</v>
      </c>
      <c r="B13" s="43" t="s">
        <v>540</v>
      </c>
      <c r="C13" s="43" t="s">
        <v>550</v>
      </c>
      <c r="D13" s="43" t="str">
        <f>+VLOOKUP(Precio_dia_punto_venta[[#This Row],[Unidad de
comercialización ]],Tabla16[],2,0)</f>
        <v>saco</v>
      </c>
      <c r="E13" s="43" t="s">
        <v>529</v>
      </c>
      <c r="F13" s="43" t="s">
        <v>536</v>
      </c>
      <c r="G13" s="43">
        <v>9250</v>
      </c>
      <c r="H13" s="46">
        <v>44120</v>
      </c>
      <c r="I13" s="43">
        <v>15</v>
      </c>
    </row>
    <row r="14" spans="1:9" s="43" customFormat="1" x14ac:dyDescent="0.35">
      <c r="A1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RodeoAgrícola del Norte S.A. de AricaJueves44078saco</v>
      </c>
      <c r="B14" s="43" t="s">
        <v>537</v>
      </c>
      <c r="C14" s="43" t="s">
        <v>550</v>
      </c>
      <c r="D14" s="43" t="str">
        <f>+VLOOKUP(Precio_dia_punto_venta[[#This Row],[Unidad de
comercialización ]],Tabla16[],2,0)</f>
        <v>saco</v>
      </c>
      <c r="E14" s="43" t="s">
        <v>529</v>
      </c>
      <c r="F14" s="43" t="s">
        <v>530</v>
      </c>
      <c r="G14" s="43">
        <v>9250</v>
      </c>
      <c r="H14" s="46">
        <v>44078</v>
      </c>
      <c r="I14" s="43">
        <v>15</v>
      </c>
    </row>
    <row r="15" spans="1:9" s="43" customFormat="1" x14ac:dyDescent="0.35">
      <c r="A1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RodeoAgrícola del Norte S.A. de AricaMiércoles44113saco</v>
      </c>
      <c r="B15" s="43" t="s">
        <v>537</v>
      </c>
      <c r="C15" s="43" t="s">
        <v>550</v>
      </c>
      <c r="D15" s="43" t="str">
        <f>+VLOOKUP(Precio_dia_punto_venta[[#This Row],[Unidad de
comercialización ]],Tabla16[],2,0)</f>
        <v>saco</v>
      </c>
      <c r="E15" s="43" t="s">
        <v>529</v>
      </c>
      <c r="F15" s="43" t="s">
        <v>534</v>
      </c>
      <c r="G15" s="43">
        <v>9500</v>
      </c>
      <c r="H15" s="46">
        <v>44113</v>
      </c>
      <c r="I15" s="43">
        <v>15</v>
      </c>
    </row>
    <row r="16" spans="1:9" s="43" customFormat="1" x14ac:dyDescent="0.35">
      <c r="A1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RodeoAgrícola del Norte S.A. de AricaMartes44085saco</v>
      </c>
      <c r="B16" s="43" t="s">
        <v>537</v>
      </c>
      <c r="C16" s="43" t="s">
        <v>550</v>
      </c>
      <c r="D16" s="43" t="str">
        <f>+VLOOKUP(Precio_dia_punto_venta[[#This Row],[Unidad de
comercialización ]],Tabla16[],2,0)</f>
        <v>saco</v>
      </c>
      <c r="E16" s="43" t="s">
        <v>529</v>
      </c>
      <c r="F16" s="43" t="s">
        <v>536</v>
      </c>
      <c r="G16" s="43">
        <v>9750</v>
      </c>
      <c r="H16" s="46">
        <v>44085</v>
      </c>
      <c r="I16" s="43">
        <v>15</v>
      </c>
    </row>
    <row r="17" spans="1:9" s="43" customFormat="1" x14ac:dyDescent="0.35">
      <c r="A1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CardinalAgrícola del Norte S.A. de AricaLunes44141saco</v>
      </c>
      <c r="B17" s="43" t="s">
        <v>545</v>
      </c>
      <c r="C17" s="43" t="s">
        <v>550</v>
      </c>
      <c r="D17" s="43" t="str">
        <f>+VLOOKUP(Precio_dia_punto_venta[[#This Row],[Unidad de
comercialización ]],Tabla16[],2,0)</f>
        <v>saco</v>
      </c>
      <c r="E17" s="43" t="s">
        <v>529</v>
      </c>
      <c r="F17" s="43" t="s">
        <v>535</v>
      </c>
      <c r="G17" s="43">
        <v>10500</v>
      </c>
      <c r="H17" s="46">
        <v>44141</v>
      </c>
      <c r="I17" s="43">
        <v>15</v>
      </c>
    </row>
    <row r="18" spans="1:9" s="43" customFormat="1" x14ac:dyDescent="0.35">
      <c r="A1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PatagoniaAgrícola del Norte S.A. de AricaJueves44085saco</v>
      </c>
      <c r="B18" s="43" t="s">
        <v>531</v>
      </c>
      <c r="C18" s="43" t="s">
        <v>550</v>
      </c>
      <c r="D18" s="43" t="str">
        <f>+VLOOKUP(Precio_dia_punto_venta[[#This Row],[Unidad de
comercialización ]],Tabla16[],2,0)</f>
        <v>saco</v>
      </c>
      <c r="E18" s="43" t="s">
        <v>529</v>
      </c>
      <c r="F18" s="43" t="s">
        <v>530</v>
      </c>
      <c r="G18" s="43">
        <v>10500</v>
      </c>
      <c r="H18" s="46">
        <v>44085</v>
      </c>
      <c r="I18" s="43">
        <v>15</v>
      </c>
    </row>
    <row r="19" spans="1:9" s="43" customFormat="1" x14ac:dyDescent="0.35">
      <c r="A1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PukaráAgrícola del Norte S.A. de AricaLunes44148saco</v>
      </c>
      <c r="B19" s="43" t="s">
        <v>547</v>
      </c>
      <c r="C19" s="43" t="s">
        <v>550</v>
      </c>
      <c r="D19" s="43" t="str">
        <f>+VLOOKUP(Precio_dia_punto_venta[[#This Row],[Unidad de
comercialización ]],Tabla16[],2,0)</f>
        <v>saco</v>
      </c>
      <c r="E19" s="43" t="s">
        <v>529</v>
      </c>
      <c r="F19" s="43" t="s">
        <v>535</v>
      </c>
      <c r="G19" s="43">
        <v>11500</v>
      </c>
      <c r="H19" s="46">
        <v>44148</v>
      </c>
      <c r="I19" s="43">
        <v>15</v>
      </c>
    </row>
    <row r="20" spans="1:9" s="43" customFormat="1" x14ac:dyDescent="0.35">
      <c r="A2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CardinalAgrícola del Norte S.A. de AricaMartes44169saco</v>
      </c>
      <c r="B20" s="43" t="s">
        <v>545</v>
      </c>
      <c r="C20" s="43" t="s">
        <v>550</v>
      </c>
      <c r="D20" s="43" t="str">
        <f>+VLOOKUP(Precio_dia_punto_venta[[#This Row],[Unidad de
comercialización ]],Tabla16[],2,0)</f>
        <v>saco</v>
      </c>
      <c r="E20" s="43" t="s">
        <v>529</v>
      </c>
      <c r="F20" s="43" t="s">
        <v>536</v>
      </c>
      <c r="G20" s="43">
        <v>13500</v>
      </c>
      <c r="H20" s="46">
        <v>44169</v>
      </c>
      <c r="I20" s="43">
        <v>15</v>
      </c>
    </row>
    <row r="21" spans="1:9" s="43" customFormat="1" x14ac:dyDescent="0.35">
      <c r="A2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CaleraLunes44176saco</v>
      </c>
      <c r="B21" s="43" t="s">
        <v>527</v>
      </c>
      <c r="C21" s="43" t="s">
        <v>539</v>
      </c>
      <c r="D21" s="43" t="str">
        <f>+VLOOKUP(Precio_dia_punto_venta[[#This Row],[Unidad de
comercialización ]],Tabla16[],2,0)</f>
        <v>saco</v>
      </c>
      <c r="E21" s="43" t="s">
        <v>529</v>
      </c>
      <c r="F21" s="43" t="s">
        <v>535</v>
      </c>
      <c r="G21" s="43">
        <v>9516</v>
      </c>
      <c r="H21" s="46">
        <v>44176</v>
      </c>
      <c r="I21" s="43">
        <f>+VLOOKUP(Precio_dia_punto_venta[[#This Row],[Mercado Mayorista]],Codigos_mercados_mayoristas[],3,0)</f>
        <v>5</v>
      </c>
    </row>
    <row r="22" spans="1:9" s="43" customFormat="1" x14ac:dyDescent="0.35">
      <c r="A2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CaleraMiércoles44176saco</v>
      </c>
      <c r="B22" s="43" t="s">
        <v>527</v>
      </c>
      <c r="C22" s="43" t="s">
        <v>539</v>
      </c>
      <c r="D22" s="43" t="str">
        <f>+VLOOKUP(Precio_dia_punto_venta[[#This Row],[Unidad de
comercialización ]],Tabla16[],2,0)</f>
        <v>saco</v>
      </c>
      <c r="E22" s="43" t="s">
        <v>529</v>
      </c>
      <c r="F22" s="43" t="s">
        <v>534</v>
      </c>
      <c r="G22" s="43">
        <v>9786</v>
      </c>
      <c r="H22" s="46">
        <v>44176</v>
      </c>
      <c r="I22" s="43">
        <f>+VLOOKUP(Precio_dia_punto_venta[[#This Row],[Mercado Mayorista]],Codigos_mercados_mayoristas[],3,0)</f>
        <v>5</v>
      </c>
    </row>
    <row r="23" spans="1:9" s="43" customFormat="1" x14ac:dyDescent="0.35">
      <c r="A2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CaleraJueves44176saco</v>
      </c>
      <c r="B23" s="43" t="s">
        <v>527</v>
      </c>
      <c r="C23" s="43" t="s">
        <v>539</v>
      </c>
      <c r="D23" s="43" t="str">
        <f>+VLOOKUP(Precio_dia_punto_venta[[#This Row],[Unidad de
comercialización ]],Tabla16[],2,0)</f>
        <v>saco</v>
      </c>
      <c r="E23" s="43" t="s">
        <v>529</v>
      </c>
      <c r="F23" s="43" t="s">
        <v>530</v>
      </c>
      <c r="G23" s="43">
        <v>9471</v>
      </c>
      <c r="H23" s="46">
        <v>44176</v>
      </c>
      <c r="I23" s="43">
        <f>+VLOOKUP(Precio_dia_punto_venta[[#This Row],[Mercado Mayorista]],Codigos_mercados_mayoristas[],3,0)</f>
        <v>5</v>
      </c>
    </row>
    <row r="24" spans="1:9" s="43" customFormat="1" x14ac:dyDescent="0.35">
      <c r="A2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CaleraViernes44176saco</v>
      </c>
      <c r="B24" s="43" t="s">
        <v>527</v>
      </c>
      <c r="C24" s="43" t="s">
        <v>539</v>
      </c>
      <c r="D24" s="43" t="str">
        <f>+VLOOKUP(Precio_dia_punto_venta[[#This Row],[Unidad de
comercialización ]],Tabla16[],2,0)</f>
        <v>saco</v>
      </c>
      <c r="E24" s="43" t="s">
        <v>529</v>
      </c>
      <c r="F24" s="43" t="s">
        <v>533</v>
      </c>
      <c r="G24" s="43">
        <v>9243</v>
      </c>
      <c r="H24" s="46">
        <v>44176</v>
      </c>
      <c r="I24" s="43">
        <f>+VLOOKUP(Precio_dia_punto_venta[[#This Row],[Mercado Mayorista]],Codigos_mercados_mayoristas[],3,0)</f>
        <v>5</v>
      </c>
    </row>
    <row r="25" spans="1:9" s="43" customFormat="1" x14ac:dyDescent="0.35">
      <c r="A2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CaleraViernes44050saco</v>
      </c>
      <c r="B25" s="43" t="s">
        <v>527</v>
      </c>
      <c r="C25" s="43" t="s">
        <v>539</v>
      </c>
      <c r="D25" s="43" t="str">
        <f>+VLOOKUP(Precio_dia_punto_venta[[#This Row],[Unidad de
comercialización ]],Tabla16[],2,0)</f>
        <v>saco</v>
      </c>
      <c r="E25" s="43" t="s">
        <v>529</v>
      </c>
      <c r="F25" s="43" t="s">
        <v>533</v>
      </c>
      <c r="G25" s="43">
        <v>5700</v>
      </c>
      <c r="H25" s="46">
        <v>44050</v>
      </c>
      <c r="I25" s="43">
        <v>5</v>
      </c>
    </row>
    <row r="26" spans="1:9" s="43" customFormat="1" x14ac:dyDescent="0.35">
      <c r="A2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CaleraMiércoles44064saco</v>
      </c>
      <c r="B26" s="43" t="s">
        <v>527</v>
      </c>
      <c r="C26" s="43" t="s">
        <v>539</v>
      </c>
      <c r="D26" s="43" t="str">
        <f>+VLOOKUP(Precio_dia_punto_venta[[#This Row],[Unidad de
comercialización ]],Tabla16[],2,0)</f>
        <v>saco</v>
      </c>
      <c r="E26" s="43" t="s">
        <v>529</v>
      </c>
      <c r="F26" s="43" t="s">
        <v>534</v>
      </c>
      <c r="G26" s="43">
        <v>5894</v>
      </c>
      <c r="H26" s="46">
        <v>44064</v>
      </c>
      <c r="I26" s="43">
        <v>5</v>
      </c>
    </row>
    <row r="27" spans="1:9" s="43" customFormat="1" x14ac:dyDescent="0.35">
      <c r="A2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CaleraLunes44064saco</v>
      </c>
      <c r="B27" s="43" t="s">
        <v>527</v>
      </c>
      <c r="C27" s="43" t="s">
        <v>539</v>
      </c>
      <c r="D27" s="43" t="str">
        <f>+VLOOKUP(Precio_dia_punto_venta[[#This Row],[Unidad de
comercialización ]],Tabla16[],2,0)</f>
        <v>saco</v>
      </c>
      <c r="E27" s="43" t="s">
        <v>529</v>
      </c>
      <c r="F27" s="43" t="s">
        <v>535</v>
      </c>
      <c r="G27" s="43">
        <v>5897</v>
      </c>
      <c r="H27" s="46">
        <v>44064</v>
      </c>
      <c r="I27" s="43">
        <v>5</v>
      </c>
    </row>
    <row r="28" spans="1:9" s="43" customFormat="1" x14ac:dyDescent="0.35">
      <c r="A2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CaleraJueves44050saco</v>
      </c>
      <c r="B28" s="43" t="s">
        <v>527</v>
      </c>
      <c r="C28" s="43" t="s">
        <v>539</v>
      </c>
      <c r="D28" s="43" t="str">
        <f>+VLOOKUP(Precio_dia_punto_venta[[#This Row],[Unidad de
comercialización ]],Tabla16[],2,0)</f>
        <v>saco</v>
      </c>
      <c r="E28" s="43" t="s">
        <v>529</v>
      </c>
      <c r="F28" s="43" t="s">
        <v>530</v>
      </c>
      <c r="G28" s="43">
        <v>5897</v>
      </c>
      <c r="H28" s="46">
        <v>44050</v>
      </c>
      <c r="I28" s="43">
        <v>5</v>
      </c>
    </row>
    <row r="29" spans="1:9" s="43" customFormat="1" x14ac:dyDescent="0.35">
      <c r="A2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CaleraMartes44064saco</v>
      </c>
      <c r="B29" s="43" t="s">
        <v>527</v>
      </c>
      <c r="C29" s="43" t="s">
        <v>539</v>
      </c>
      <c r="D29" s="43" t="str">
        <f>+VLOOKUP(Precio_dia_punto_venta[[#This Row],[Unidad de
comercialización ]],Tabla16[],2,0)</f>
        <v>saco</v>
      </c>
      <c r="E29" s="43" t="s">
        <v>529</v>
      </c>
      <c r="F29" s="43" t="s">
        <v>536</v>
      </c>
      <c r="G29" s="43">
        <v>5909</v>
      </c>
      <c r="H29" s="46">
        <v>44064</v>
      </c>
      <c r="I29" s="43">
        <v>5</v>
      </c>
    </row>
    <row r="30" spans="1:9" s="43" customFormat="1" x14ac:dyDescent="0.35">
      <c r="A3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CaleraMartes44050saco</v>
      </c>
      <c r="B30" s="43" t="s">
        <v>527</v>
      </c>
      <c r="C30" s="43" t="s">
        <v>539</v>
      </c>
      <c r="D30" s="43" t="str">
        <f>+VLOOKUP(Precio_dia_punto_venta[[#This Row],[Unidad de
comercialización ]],Tabla16[],2,0)</f>
        <v>saco</v>
      </c>
      <c r="E30" s="43" t="s">
        <v>529</v>
      </c>
      <c r="F30" s="43" t="s">
        <v>536</v>
      </c>
      <c r="G30" s="43">
        <v>5911</v>
      </c>
      <c r="H30" s="46">
        <v>44050</v>
      </c>
      <c r="I30" s="43">
        <v>5</v>
      </c>
    </row>
    <row r="31" spans="1:9" s="43" customFormat="1" x14ac:dyDescent="0.35">
      <c r="A3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CaleraLunes44050saco</v>
      </c>
      <c r="B31" s="43" t="s">
        <v>527</v>
      </c>
      <c r="C31" s="43" t="s">
        <v>539</v>
      </c>
      <c r="D31" s="43" t="str">
        <f>+VLOOKUP(Precio_dia_punto_venta[[#This Row],[Unidad de
comercialización ]],Tabla16[],2,0)</f>
        <v>saco</v>
      </c>
      <c r="E31" s="43" t="s">
        <v>529</v>
      </c>
      <c r="F31" s="43" t="s">
        <v>535</v>
      </c>
      <c r="G31" s="43">
        <v>5928</v>
      </c>
      <c r="H31" s="46">
        <v>44050</v>
      </c>
      <c r="I31" s="43">
        <v>5</v>
      </c>
    </row>
    <row r="32" spans="1:9" s="43" customFormat="1" x14ac:dyDescent="0.35">
      <c r="A3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CaleraJueves44050saco</v>
      </c>
      <c r="B32" s="43" t="s">
        <v>527</v>
      </c>
      <c r="C32" s="43" t="s">
        <v>539</v>
      </c>
      <c r="D32" s="43" t="str">
        <f>+VLOOKUP(Precio_dia_punto_venta[[#This Row],[Unidad de
comercialización ]],Tabla16[],2,0)</f>
        <v>saco</v>
      </c>
      <c r="E32" s="43" t="s">
        <v>529</v>
      </c>
      <c r="F32" s="43" t="s">
        <v>530</v>
      </c>
      <c r="G32" s="43">
        <v>5932</v>
      </c>
      <c r="H32" s="46">
        <v>44050</v>
      </c>
      <c r="I32" s="43">
        <v>5</v>
      </c>
    </row>
    <row r="33" spans="1:9" s="43" customFormat="1" x14ac:dyDescent="0.35">
      <c r="A3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CaleraLunes44050saco</v>
      </c>
      <c r="B33" s="43" t="s">
        <v>527</v>
      </c>
      <c r="C33" s="43" t="s">
        <v>539</v>
      </c>
      <c r="D33" s="43" t="str">
        <f>+VLOOKUP(Precio_dia_punto_venta[[#This Row],[Unidad de
comercialización ]],Tabla16[],2,0)</f>
        <v>saco</v>
      </c>
      <c r="E33" s="43" t="s">
        <v>529</v>
      </c>
      <c r="F33" s="43" t="s">
        <v>535</v>
      </c>
      <c r="G33" s="43">
        <v>5936</v>
      </c>
      <c r="H33" s="46">
        <v>44050</v>
      </c>
      <c r="I33" s="43">
        <v>5</v>
      </c>
    </row>
    <row r="34" spans="1:9" s="43" customFormat="1" x14ac:dyDescent="0.35">
      <c r="A3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CaleraJueves44064saco</v>
      </c>
      <c r="B34" s="43" t="s">
        <v>545</v>
      </c>
      <c r="C34" s="43" t="s">
        <v>539</v>
      </c>
      <c r="D34" s="43" t="str">
        <f>+VLOOKUP(Precio_dia_punto_venta[[#This Row],[Unidad de
comercialización ]],Tabla16[],2,0)</f>
        <v>saco</v>
      </c>
      <c r="E34" s="43" t="s">
        <v>529</v>
      </c>
      <c r="F34" s="43" t="s">
        <v>530</v>
      </c>
      <c r="G34" s="43">
        <v>6000</v>
      </c>
      <c r="H34" s="46">
        <v>44064</v>
      </c>
      <c r="I34" s="43">
        <v>5</v>
      </c>
    </row>
    <row r="35" spans="1:9" s="79" customFormat="1" x14ac:dyDescent="0.35">
      <c r="A35" s="79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CaleraMiércoles44050saco</v>
      </c>
      <c r="B35" s="79" t="s">
        <v>527</v>
      </c>
      <c r="C35" s="79" t="s">
        <v>539</v>
      </c>
      <c r="D35" s="79" t="str">
        <f>+VLOOKUP(Precio_dia_punto_venta[[#This Row],[Unidad de
comercialización ]],Tabla16[],2,0)</f>
        <v>saco</v>
      </c>
      <c r="E35" s="79" t="s">
        <v>529</v>
      </c>
      <c r="F35" s="79" t="s">
        <v>534</v>
      </c>
      <c r="G35" s="79">
        <v>6000</v>
      </c>
      <c r="H35" s="80">
        <v>44050</v>
      </c>
      <c r="I35" s="79">
        <v>5</v>
      </c>
    </row>
    <row r="36" spans="1:9" s="43" customFormat="1" x14ac:dyDescent="0.35">
      <c r="A3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AsterixFemacal de La CaleraJueves44036saco</v>
      </c>
      <c r="B36" s="43" t="s">
        <v>540</v>
      </c>
      <c r="C36" s="43" t="s">
        <v>539</v>
      </c>
      <c r="D36" s="43" t="str">
        <f>+VLOOKUP(Precio_dia_punto_venta[[#This Row],[Unidad de
comercialización ]],Tabla16[],2,0)</f>
        <v>saco</v>
      </c>
      <c r="E36" s="43" t="s">
        <v>529</v>
      </c>
      <c r="F36" s="43" t="s">
        <v>530</v>
      </c>
      <c r="G36" s="43">
        <v>6000</v>
      </c>
      <c r="H36" s="46">
        <v>44036</v>
      </c>
      <c r="I36" s="43">
        <v>5</v>
      </c>
    </row>
    <row r="37" spans="1:9" s="43" customFormat="1" x14ac:dyDescent="0.35">
      <c r="A3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RodeoFemacal de La CaleraJueves44036saco</v>
      </c>
      <c r="B37" s="43" t="s">
        <v>537</v>
      </c>
      <c r="C37" s="43" t="s">
        <v>539</v>
      </c>
      <c r="D37" s="43" t="str">
        <f>+VLOOKUP(Precio_dia_punto_venta[[#This Row],[Unidad de
comercialización ]],Tabla16[],2,0)</f>
        <v>saco</v>
      </c>
      <c r="E37" s="43" t="s">
        <v>529</v>
      </c>
      <c r="F37" s="43" t="s">
        <v>530</v>
      </c>
      <c r="G37" s="43">
        <v>6000</v>
      </c>
      <c r="H37" s="46">
        <v>44036</v>
      </c>
      <c r="I37" s="43">
        <v>5</v>
      </c>
    </row>
    <row r="38" spans="1:9" x14ac:dyDescent="0.35">
      <c r="A3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RodeoFemacal de La CaleraViernes44036saco</v>
      </c>
      <c r="B38" t="s">
        <v>537</v>
      </c>
      <c r="C38" t="s">
        <v>539</v>
      </c>
      <c r="D38" s="43" t="str">
        <f>+VLOOKUP(Precio_dia_punto_venta[[#This Row],[Unidad de
comercialización ]],Tabla16[],2,0)</f>
        <v>saco</v>
      </c>
      <c r="E38" t="s">
        <v>529</v>
      </c>
      <c r="F38" t="s">
        <v>533</v>
      </c>
      <c r="G38">
        <v>6000</v>
      </c>
      <c r="H38" s="46">
        <v>44036</v>
      </c>
      <c r="I38">
        <v>5</v>
      </c>
    </row>
    <row r="39" spans="1:9" x14ac:dyDescent="0.35">
      <c r="A3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CaleraJueves44036saco</v>
      </c>
      <c r="B39" t="s">
        <v>527</v>
      </c>
      <c r="C39" t="s">
        <v>539</v>
      </c>
      <c r="D39" s="43" t="str">
        <f>+VLOOKUP(Precio_dia_punto_venta[[#This Row],[Unidad de
comercialización ]],Tabla16[],2,0)</f>
        <v>saco</v>
      </c>
      <c r="E39" t="s">
        <v>529</v>
      </c>
      <c r="F39" t="s">
        <v>530</v>
      </c>
      <c r="G39">
        <v>6000</v>
      </c>
      <c r="H39" s="46">
        <v>44036</v>
      </c>
      <c r="I39">
        <v>5</v>
      </c>
    </row>
    <row r="40" spans="1:9" x14ac:dyDescent="0.35">
      <c r="A4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CaleraViernes44036saco</v>
      </c>
      <c r="B40" t="s">
        <v>527</v>
      </c>
      <c r="C40" t="s">
        <v>539</v>
      </c>
      <c r="D40" s="43" t="str">
        <f>+VLOOKUP(Precio_dia_punto_venta[[#This Row],[Unidad de
comercialización ]],Tabla16[],2,0)</f>
        <v>saco</v>
      </c>
      <c r="E40" t="s">
        <v>529</v>
      </c>
      <c r="F40" t="s">
        <v>533</v>
      </c>
      <c r="G40">
        <v>6000</v>
      </c>
      <c r="H40" s="46">
        <v>44036</v>
      </c>
      <c r="I40">
        <v>5</v>
      </c>
    </row>
    <row r="41" spans="1:9" x14ac:dyDescent="0.35">
      <c r="A4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CaleraLunes44029saco</v>
      </c>
      <c r="B41" t="s">
        <v>527</v>
      </c>
      <c r="C41" t="s">
        <v>539</v>
      </c>
      <c r="D41" s="43" t="str">
        <f>+VLOOKUP(Precio_dia_punto_venta[[#This Row],[Unidad de
comercialización ]],Tabla16[],2,0)</f>
        <v>saco</v>
      </c>
      <c r="E41" t="s">
        <v>529</v>
      </c>
      <c r="F41" t="s">
        <v>535</v>
      </c>
      <c r="G41">
        <v>6000</v>
      </c>
      <c r="H41" s="46">
        <v>44029</v>
      </c>
      <c r="I41">
        <v>5</v>
      </c>
    </row>
    <row r="42" spans="1:9" x14ac:dyDescent="0.35">
      <c r="A4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CaleraMiércoles44029saco</v>
      </c>
      <c r="B42" t="s">
        <v>527</v>
      </c>
      <c r="C42" t="s">
        <v>539</v>
      </c>
      <c r="D42" s="43" t="str">
        <f>+VLOOKUP(Precio_dia_punto_venta[[#This Row],[Unidad de
comercialización ]],Tabla16[],2,0)</f>
        <v>saco</v>
      </c>
      <c r="E42" t="s">
        <v>529</v>
      </c>
      <c r="F42" t="s">
        <v>534</v>
      </c>
      <c r="G42">
        <v>6000</v>
      </c>
      <c r="H42" s="46">
        <v>44029</v>
      </c>
      <c r="I42">
        <v>5</v>
      </c>
    </row>
    <row r="43" spans="1:9" x14ac:dyDescent="0.35">
      <c r="A4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CaleraViernes44029saco</v>
      </c>
      <c r="B43" t="s">
        <v>527</v>
      </c>
      <c r="C43" t="s">
        <v>539</v>
      </c>
      <c r="D43" s="43" t="str">
        <f>+VLOOKUP(Precio_dia_punto_venta[[#This Row],[Unidad de
comercialización ]],Tabla16[],2,0)</f>
        <v>saco</v>
      </c>
      <c r="E43" t="s">
        <v>529</v>
      </c>
      <c r="F43" t="s">
        <v>533</v>
      </c>
      <c r="G43">
        <v>6076</v>
      </c>
      <c r="H43" s="46">
        <v>44029</v>
      </c>
      <c r="I43">
        <v>5</v>
      </c>
    </row>
    <row r="44" spans="1:9" x14ac:dyDescent="0.35">
      <c r="A4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CaleraMartes44050saco</v>
      </c>
      <c r="B44" t="s">
        <v>527</v>
      </c>
      <c r="C44" t="s">
        <v>539</v>
      </c>
      <c r="D44" s="43" t="str">
        <f>+VLOOKUP(Precio_dia_punto_venta[[#This Row],[Unidad de
comercialización ]],Tabla16[],2,0)</f>
        <v>saco</v>
      </c>
      <c r="E44" t="s">
        <v>529</v>
      </c>
      <c r="F44" t="s">
        <v>536</v>
      </c>
      <c r="G44">
        <v>6096</v>
      </c>
      <c r="H44" s="46">
        <v>44050</v>
      </c>
      <c r="I44">
        <v>5</v>
      </c>
    </row>
    <row r="45" spans="1:9" x14ac:dyDescent="0.35">
      <c r="A4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CaleraViernes44064saco</v>
      </c>
      <c r="B45" t="s">
        <v>527</v>
      </c>
      <c r="C45" t="s">
        <v>539</v>
      </c>
      <c r="D45" s="43" t="str">
        <f>+VLOOKUP(Precio_dia_punto_venta[[#This Row],[Unidad de
comercialización ]],Tabla16[],2,0)</f>
        <v>saco</v>
      </c>
      <c r="E45" t="s">
        <v>529</v>
      </c>
      <c r="F45" t="s">
        <v>533</v>
      </c>
      <c r="G45">
        <v>6141</v>
      </c>
      <c r="H45" s="46">
        <v>44064</v>
      </c>
      <c r="I45">
        <v>5</v>
      </c>
    </row>
    <row r="46" spans="1:9" x14ac:dyDescent="0.35">
      <c r="A4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CaleraLunes44036saco</v>
      </c>
      <c r="B46" t="s">
        <v>527</v>
      </c>
      <c r="C46" t="s">
        <v>539</v>
      </c>
      <c r="D46" s="43" t="str">
        <f>+VLOOKUP(Precio_dia_punto_venta[[#This Row],[Unidad de
comercialización ]],Tabla16[],2,0)</f>
        <v>saco</v>
      </c>
      <c r="E46" t="s">
        <v>529</v>
      </c>
      <c r="F46" t="s">
        <v>535</v>
      </c>
      <c r="G46">
        <v>6143</v>
      </c>
      <c r="H46" s="46">
        <v>44036</v>
      </c>
      <c r="I46">
        <v>5</v>
      </c>
    </row>
    <row r="47" spans="1:9" x14ac:dyDescent="0.35">
      <c r="A4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CaleraViernes44050saco</v>
      </c>
      <c r="B47" t="s">
        <v>527</v>
      </c>
      <c r="C47" t="s">
        <v>539</v>
      </c>
      <c r="D47" s="43" t="str">
        <f>+VLOOKUP(Precio_dia_punto_venta[[#This Row],[Unidad de
comercialización ]],Tabla16[],2,0)</f>
        <v>saco</v>
      </c>
      <c r="E47" t="s">
        <v>529</v>
      </c>
      <c r="F47" t="s">
        <v>533</v>
      </c>
      <c r="G47">
        <v>6144</v>
      </c>
      <c r="H47" s="46">
        <v>44050</v>
      </c>
      <c r="I47">
        <v>5</v>
      </c>
    </row>
    <row r="48" spans="1:9" x14ac:dyDescent="0.35">
      <c r="A4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CaleraViernes44071saco</v>
      </c>
      <c r="B48" t="s">
        <v>527</v>
      </c>
      <c r="C48" t="s">
        <v>539</v>
      </c>
      <c r="D48" s="43" t="str">
        <f>+VLOOKUP(Precio_dia_punto_venta[[#This Row],[Unidad de
comercialización ]],Tabla16[],2,0)</f>
        <v>saco</v>
      </c>
      <c r="E48" t="s">
        <v>529</v>
      </c>
      <c r="F48" t="s">
        <v>533</v>
      </c>
      <c r="G48">
        <v>6156</v>
      </c>
      <c r="H48" s="46">
        <v>44071</v>
      </c>
      <c r="I48">
        <v>5</v>
      </c>
    </row>
    <row r="49" spans="1:9" x14ac:dyDescent="0.35">
      <c r="A4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CaleraJueves44064saco</v>
      </c>
      <c r="B49" t="s">
        <v>527</v>
      </c>
      <c r="C49" t="s">
        <v>539</v>
      </c>
      <c r="D49" s="43" t="str">
        <f>+VLOOKUP(Precio_dia_punto_venta[[#This Row],[Unidad de
comercialización ]],Tabla16[],2,0)</f>
        <v>saco</v>
      </c>
      <c r="E49" t="s">
        <v>529</v>
      </c>
      <c r="F49" t="s">
        <v>530</v>
      </c>
      <c r="G49">
        <v>6197</v>
      </c>
      <c r="H49" s="46">
        <v>44064</v>
      </c>
      <c r="I49">
        <v>5</v>
      </c>
    </row>
    <row r="50" spans="1:9" x14ac:dyDescent="0.35">
      <c r="A5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CaleraMiércoles44036saco</v>
      </c>
      <c r="B50" t="s">
        <v>527</v>
      </c>
      <c r="C50" t="s">
        <v>539</v>
      </c>
      <c r="D50" s="43" t="str">
        <f>+VLOOKUP(Precio_dia_punto_venta[[#This Row],[Unidad de
comercialización ]],Tabla16[],2,0)</f>
        <v>saco</v>
      </c>
      <c r="E50" t="s">
        <v>529</v>
      </c>
      <c r="F50" t="s">
        <v>534</v>
      </c>
      <c r="G50">
        <v>6222</v>
      </c>
      <c r="H50" s="46">
        <v>44036</v>
      </c>
      <c r="I50">
        <v>5</v>
      </c>
    </row>
    <row r="51" spans="1:9" x14ac:dyDescent="0.35">
      <c r="A5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PatagoniaFemacal de La CaleraMiércoles44036saco</v>
      </c>
      <c r="B51" t="s">
        <v>531</v>
      </c>
      <c r="C51" t="s">
        <v>539</v>
      </c>
      <c r="D51" s="43" t="str">
        <f>+VLOOKUP(Precio_dia_punto_venta[[#This Row],[Unidad de
comercialización ]],Tabla16[],2,0)</f>
        <v>saco</v>
      </c>
      <c r="E51" t="s">
        <v>529</v>
      </c>
      <c r="F51" t="s">
        <v>534</v>
      </c>
      <c r="G51">
        <v>6245</v>
      </c>
      <c r="H51" s="46">
        <v>44036</v>
      </c>
      <c r="I51">
        <v>5</v>
      </c>
    </row>
    <row r="52" spans="1:9" x14ac:dyDescent="0.35">
      <c r="A5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RodeoFemacal de La CaleraMiércoles44036saco</v>
      </c>
      <c r="B52" t="s">
        <v>537</v>
      </c>
      <c r="C52" t="s">
        <v>539</v>
      </c>
      <c r="D52" s="43" t="str">
        <f>+VLOOKUP(Precio_dia_punto_venta[[#This Row],[Unidad de
comercialización ]],Tabla16[],2,0)</f>
        <v>saco</v>
      </c>
      <c r="E52" t="s">
        <v>529</v>
      </c>
      <c r="F52" t="s">
        <v>534</v>
      </c>
      <c r="G52">
        <v>6247</v>
      </c>
      <c r="H52" s="46">
        <v>44036</v>
      </c>
      <c r="I52">
        <v>5</v>
      </c>
    </row>
    <row r="53" spans="1:9" x14ac:dyDescent="0.35">
      <c r="A5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RodeoFemacal de La CaleraLunes44036saco</v>
      </c>
      <c r="B53" t="s">
        <v>537</v>
      </c>
      <c r="C53" t="s">
        <v>539</v>
      </c>
      <c r="D53" s="43" t="str">
        <f>+VLOOKUP(Precio_dia_punto_venta[[#This Row],[Unidad de
comercialización ]],Tabla16[],2,0)</f>
        <v>saco</v>
      </c>
      <c r="E53" t="s">
        <v>529</v>
      </c>
      <c r="F53" t="s">
        <v>535</v>
      </c>
      <c r="G53">
        <v>6257</v>
      </c>
      <c r="H53" s="46">
        <v>44036</v>
      </c>
      <c r="I53">
        <v>5</v>
      </c>
    </row>
    <row r="54" spans="1:9" x14ac:dyDescent="0.35">
      <c r="A5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AsterixFemacal de La CaleraMiércoles44029saco</v>
      </c>
      <c r="B54" t="s">
        <v>540</v>
      </c>
      <c r="C54" t="s">
        <v>539</v>
      </c>
      <c r="D54" s="43" t="str">
        <f>+VLOOKUP(Precio_dia_punto_venta[[#This Row],[Unidad de
comercialización ]],Tabla16[],2,0)</f>
        <v>saco</v>
      </c>
      <c r="E54" t="s">
        <v>529</v>
      </c>
      <c r="F54" t="s">
        <v>534</v>
      </c>
      <c r="G54">
        <v>6257</v>
      </c>
      <c r="H54" s="46">
        <v>44029</v>
      </c>
      <c r="I54">
        <v>5</v>
      </c>
    </row>
    <row r="55" spans="1:9" x14ac:dyDescent="0.35">
      <c r="A5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CaleraMiércoles44071saco</v>
      </c>
      <c r="B55" t="s">
        <v>527</v>
      </c>
      <c r="C55" t="s">
        <v>539</v>
      </c>
      <c r="D55" s="43" t="str">
        <f>+VLOOKUP(Precio_dia_punto_venta[[#This Row],[Unidad de
comercialización ]],Tabla16[],2,0)</f>
        <v>saco</v>
      </c>
      <c r="E55" t="s">
        <v>529</v>
      </c>
      <c r="F55" t="s">
        <v>534</v>
      </c>
      <c r="G55">
        <v>6262</v>
      </c>
      <c r="H55" s="46">
        <v>44071</v>
      </c>
      <c r="I55">
        <v>5</v>
      </c>
    </row>
    <row r="56" spans="1:9" x14ac:dyDescent="0.35">
      <c r="A5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CaleraLunes44043saco</v>
      </c>
      <c r="B56" t="s">
        <v>527</v>
      </c>
      <c r="C56" t="s">
        <v>539</v>
      </c>
      <c r="D56" s="43" t="str">
        <f>+VLOOKUP(Precio_dia_punto_venta[[#This Row],[Unidad de
comercialización ]],Tabla16[],2,0)</f>
        <v>saco</v>
      </c>
      <c r="E56" t="s">
        <v>529</v>
      </c>
      <c r="F56" t="s">
        <v>535</v>
      </c>
      <c r="G56">
        <v>6265</v>
      </c>
      <c r="H56" s="46">
        <v>44043</v>
      </c>
      <c r="I56">
        <v>5</v>
      </c>
    </row>
    <row r="57" spans="1:9" x14ac:dyDescent="0.35">
      <c r="A5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AsterixFemacal de La CaleraLunes44029saco</v>
      </c>
      <c r="B57" t="s">
        <v>540</v>
      </c>
      <c r="C57" t="s">
        <v>539</v>
      </c>
      <c r="D57" s="43" t="str">
        <f>+VLOOKUP(Precio_dia_punto_venta[[#This Row],[Unidad de
comercialización ]],Tabla16[],2,0)</f>
        <v>saco</v>
      </c>
      <c r="E57" t="s">
        <v>529</v>
      </c>
      <c r="F57" t="s">
        <v>535</v>
      </c>
      <c r="G57">
        <v>6403</v>
      </c>
      <c r="H57" s="46">
        <v>44029</v>
      </c>
      <c r="I57">
        <v>5</v>
      </c>
    </row>
    <row r="58" spans="1:9" x14ac:dyDescent="0.35">
      <c r="A5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CaleraLunes44071saco</v>
      </c>
      <c r="B58" t="s">
        <v>527</v>
      </c>
      <c r="C58" t="s">
        <v>539</v>
      </c>
      <c r="D58" s="43" t="str">
        <f>+VLOOKUP(Precio_dia_punto_venta[[#This Row],[Unidad de
comercialización ]],Tabla16[],2,0)</f>
        <v>saco</v>
      </c>
      <c r="E58" t="s">
        <v>529</v>
      </c>
      <c r="F58" t="s">
        <v>535</v>
      </c>
      <c r="G58">
        <v>6406</v>
      </c>
      <c r="H58" s="46">
        <v>44071</v>
      </c>
      <c r="I58">
        <v>5</v>
      </c>
    </row>
    <row r="59" spans="1:9" x14ac:dyDescent="0.35">
      <c r="A5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AsterixFemacal de La CaleraLunes44043saco</v>
      </c>
      <c r="B59" t="s">
        <v>540</v>
      </c>
      <c r="C59" t="s">
        <v>539</v>
      </c>
      <c r="D59" s="43" t="str">
        <f>+VLOOKUP(Precio_dia_punto_venta[[#This Row],[Unidad de
comercialización ]],Tabla16[],2,0)</f>
        <v>saco</v>
      </c>
      <c r="E59" t="s">
        <v>529</v>
      </c>
      <c r="F59" t="s">
        <v>535</v>
      </c>
      <c r="G59">
        <v>6500</v>
      </c>
      <c r="H59" s="46">
        <v>44043</v>
      </c>
      <c r="I59">
        <v>5</v>
      </c>
    </row>
    <row r="60" spans="1:9" x14ac:dyDescent="0.35">
      <c r="A6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CaleraLunes44071saco</v>
      </c>
      <c r="B60" t="s">
        <v>545</v>
      </c>
      <c r="C60" t="s">
        <v>539</v>
      </c>
      <c r="D60" s="43" t="str">
        <f>+VLOOKUP(Precio_dia_punto_venta[[#This Row],[Unidad de
comercialización ]],Tabla16[],2,0)</f>
        <v>saco</v>
      </c>
      <c r="E60" t="s">
        <v>529</v>
      </c>
      <c r="F60" t="s">
        <v>535</v>
      </c>
      <c r="G60">
        <v>6600</v>
      </c>
      <c r="H60" s="46">
        <v>44071</v>
      </c>
      <c r="I60">
        <v>5</v>
      </c>
    </row>
    <row r="61" spans="1:9" x14ac:dyDescent="0.35">
      <c r="A6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CaleraMartes44029saco</v>
      </c>
      <c r="B61" t="s">
        <v>527</v>
      </c>
      <c r="C61" t="s">
        <v>539</v>
      </c>
      <c r="D61" s="43" t="str">
        <f>+VLOOKUP(Precio_dia_punto_venta[[#This Row],[Unidad de
comercialización ]],Tabla16[],2,0)</f>
        <v>saco</v>
      </c>
      <c r="E61" t="s">
        <v>529</v>
      </c>
      <c r="F61" t="s">
        <v>536</v>
      </c>
      <c r="G61">
        <v>6641</v>
      </c>
      <c r="H61" s="46">
        <v>44029</v>
      </c>
      <c r="I61">
        <v>5</v>
      </c>
    </row>
    <row r="62" spans="1:9" x14ac:dyDescent="0.35">
      <c r="A6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CaleraJueves44106saco</v>
      </c>
      <c r="B62" t="s">
        <v>527</v>
      </c>
      <c r="C62" t="s">
        <v>539</v>
      </c>
      <c r="D62" s="43" t="str">
        <f>+VLOOKUP(Precio_dia_punto_venta[[#This Row],[Unidad de
comercialización ]],Tabla16[],2,0)</f>
        <v>saco</v>
      </c>
      <c r="E62" t="s">
        <v>529</v>
      </c>
      <c r="F62" t="s">
        <v>530</v>
      </c>
      <c r="G62">
        <v>7500</v>
      </c>
      <c r="H62" s="46">
        <v>44106</v>
      </c>
      <c r="I62">
        <v>5</v>
      </c>
    </row>
    <row r="63" spans="1:9" x14ac:dyDescent="0.35">
      <c r="A6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CaleraMartes44085saco</v>
      </c>
      <c r="B63" t="s">
        <v>545</v>
      </c>
      <c r="C63" t="s">
        <v>539</v>
      </c>
      <c r="D63" s="43" t="str">
        <f>+VLOOKUP(Precio_dia_punto_venta[[#This Row],[Unidad de
comercialización ]],Tabla16[],2,0)</f>
        <v>saco</v>
      </c>
      <c r="E63" t="s">
        <v>529</v>
      </c>
      <c r="F63" t="s">
        <v>536</v>
      </c>
      <c r="G63">
        <v>7500</v>
      </c>
      <c r="H63" s="46">
        <v>44085</v>
      </c>
      <c r="I63">
        <v>5</v>
      </c>
    </row>
    <row r="64" spans="1:9" x14ac:dyDescent="0.35">
      <c r="A6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CaleraMiércoles44113saco</v>
      </c>
      <c r="B64" t="s">
        <v>527</v>
      </c>
      <c r="C64" t="s">
        <v>539</v>
      </c>
      <c r="D64" s="43" t="str">
        <f>+VLOOKUP(Precio_dia_punto_venta[[#This Row],[Unidad de
comercialización ]],Tabla16[],2,0)</f>
        <v>saco</v>
      </c>
      <c r="E64" t="s">
        <v>529</v>
      </c>
      <c r="F64" t="s">
        <v>534</v>
      </c>
      <c r="G64">
        <v>7527</v>
      </c>
      <c r="H64" s="46">
        <v>44113</v>
      </c>
      <c r="I64">
        <v>5</v>
      </c>
    </row>
    <row r="65" spans="1:9" x14ac:dyDescent="0.35">
      <c r="A6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CaleraJueves44113saco</v>
      </c>
      <c r="B65" t="s">
        <v>527</v>
      </c>
      <c r="C65" t="s">
        <v>539</v>
      </c>
      <c r="D65" s="43" t="str">
        <f>+VLOOKUP(Precio_dia_punto_venta[[#This Row],[Unidad de
comercialización ]],Tabla16[],2,0)</f>
        <v>saco</v>
      </c>
      <c r="E65" t="s">
        <v>529</v>
      </c>
      <c r="F65" t="s">
        <v>530</v>
      </c>
      <c r="G65">
        <v>7646</v>
      </c>
      <c r="H65" s="46">
        <v>44113</v>
      </c>
      <c r="I65">
        <v>5</v>
      </c>
    </row>
    <row r="66" spans="1:9" x14ac:dyDescent="0.35">
      <c r="A6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CaleraViernes44113saco</v>
      </c>
      <c r="B66" t="s">
        <v>527</v>
      </c>
      <c r="C66" t="s">
        <v>539</v>
      </c>
      <c r="D66" s="43" t="str">
        <f>+VLOOKUP(Precio_dia_punto_venta[[#This Row],[Unidad de
comercialización ]],Tabla16[],2,0)</f>
        <v>saco</v>
      </c>
      <c r="E66" t="s">
        <v>529</v>
      </c>
      <c r="F66" t="s">
        <v>533</v>
      </c>
      <c r="G66">
        <v>7646</v>
      </c>
      <c r="H66" s="46">
        <v>44113</v>
      </c>
      <c r="I66">
        <v>5</v>
      </c>
    </row>
    <row r="67" spans="1:9" x14ac:dyDescent="0.35">
      <c r="A6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CaleraLunes44078saco</v>
      </c>
      <c r="B67" t="s">
        <v>545</v>
      </c>
      <c r="C67" t="s">
        <v>539</v>
      </c>
      <c r="D67" s="43" t="str">
        <f>+VLOOKUP(Precio_dia_punto_venta[[#This Row],[Unidad de
comercialización ]],Tabla16[],2,0)</f>
        <v>saco</v>
      </c>
      <c r="E67" t="s">
        <v>529</v>
      </c>
      <c r="F67" t="s">
        <v>535</v>
      </c>
      <c r="G67">
        <v>7664</v>
      </c>
      <c r="H67" s="46">
        <v>44078</v>
      </c>
      <c r="I67">
        <v>5</v>
      </c>
    </row>
    <row r="68" spans="1:9" x14ac:dyDescent="0.35">
      <c r="A6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CaleraLunes44085saco</v>
      </c>
      <c r="B68" t="s">
        <v>545</v>
      </c>
      <c r="C68" t="s">
        <v>539</v>
      </c>
      <c r="D68" s="43" t="str">
        <f>+VLOOKUP(Precio_dia_punto_venta[[#This Row],[Unidad de
comercialización ]],Tabla16[],2,0)</f>
        <v>saco</v>
      </c>
      <c r="E68" t="s">
        <v>529</v>
      </c>
      <c r="F68" t="s">
        <v>535</v>
      </c>
      <c r="G68">
        <v>7710</v>
      </c>
      <c r="H68" s="46">
        <v>44085</v>
      </c>
      <c r="I68">
        <v>5</v>
      </c>
    </row>
    <row r="69" spans="1:9" x14ac:dyDescent="0.35">
      <c r="A6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CaleraMartes44113saco</v>
      </c>
      <c r="B69" t="s">
        <v>527</v>
      </c>
      <c r="C69" t="s">
        <v>539</v>
      </c>
      <c r="D69" s="43" t="str">
        <f>+VLOOKUP(Precio_dia_punto_venta[[#This Row],[Unidad de
comercialización ]],Tabla16[],2,0)</f>
        <v>saco</v>
      </c>
      <c r="E69" t="s">
        <v>529</v>
      </c>
      <c r="F69" t="s">
        <v>536</v>
      </c>
      <c r="G69">
        <v>7735</v>
      </c>
      <c r="H69" s="46">
        <v>44113</v>
      </c>
      <c r="I69">
        <v>5</v>
      </c>
    </row>
    <row r="70" spans="1:9" x14ac:dyDescent="0.35">
      <c r="A7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CaleraMartes44141saco</v>
      </c>
      <c r="B70" t="s">
        <v>527</v>
      </c>
      <c r="C70" t="s">
        <v>539</v>
      </c>
      <c r="D70" s="43" t="str">
        <f>+VLOOKUP(Precio_dia_punto_venta[[#This Row],[Unidad de
comercialización ]],Tabla16[],2,0)</f>
        <v>saco</v>
      </c>
      <c r="E70" t="s">
        <v>529</v>
      </c>
      <c r="F70" t="s">
        <v>536</v>
      </c>
      <c r="G70">
        <v>7742</v>
      </c>
      <c r="H70" s="46">
        <v>44141</v>
      </c>
      <c r="I70">
        <v>5</v>
      </c>
    </row>
    <row r="71" spans="1:9" x14ac:dyDescent="0.35">
      <c r="A7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CaleraLunes44085saco</v>
      </c>
      <c r="B71" t="s">
        <v>527</v>
      </c>
      <c r="C71" t="s">
        <v>539</v>
      </c>
      <c r="D71" s="43" t="str">
        <f>+VLOOKUP(Precio_dia_punto_venta[[#This Row],[Unidad de
comercialización ]],Tabla16[],2,0)</f>
        <v>saco</v>
      </c>
      <c r="E71" t="s">
        <v>529</v>
      </c>
      <c r="F71" t="s">
        <v>535</v>
      </c>
      <c r="G71">
        <v>7742</v>
      </c>
      <c r="H71" s="46">
        <v>44085</v>
      </c>
      <c r="I71">
        <v>5</v>
      </c>
    </row>
    <row r="72" spans="1:9" x14ac:dyDescent="0.35">
      <c r="A7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CaleraJueves44085saco</v>
      </c>
      <c r="B72" t="s">
        <v>527</v>
      </c>
      <c r="C72" t="s">
        <v>539</v>
      </c>
      <c r="D72" s="43" t="str">
        <f>+VLOOKUP(Precio_dia_punto_venta[[#This Row],[Unidad de
comercialización ]],Tabla16[],2,0)</f>
        <v>saco</v>
      </c>
      <c r="E72" t="s">
        <v>529</v>
      </c>
      <c r="F72" t="s">
        <v>530</v>
      </c>
      <c r="G72">
        <v>7743</v>
      </c>
      <c r="H72" s="46">
        <v>44085</v>
      </c>
      <c r="I72">
        <v>5</v>
      </c>
    </row>
    <row r="73" spans="1:9" x14ac:dyDescent="0.35">
      <c r="A7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CaleraViernes44106saco</v>
      </c>
      <c r="B73" t="s">
        <v>527</v>
      </c>
      <c r="C73" t="s">
        <v>539</v>
      </c>
      <c r="D73" s="43" t="str">
        <f>+VLOOKUP(Precio_dia_punto_venta[[#This Row],[Unidad de
comercialización ]],Tabla16[],2,0)</f>
        <v>saco</v>
      </c>
      <c r="E73" t="s">
        <v>529</v>
      </c>
      <c r="F73" t="s">
        <v>533</v>
      </c>
      <c r="G73">
        <v>7757</v>
      </c>
      <c r="H73" s="46">
        <v>44106</v>
      </c>
      <c r="I73">
        <v>5</v>
      </c>
    </row>
    <row r="74" spans="1:9" x14ac:dyDescent="0.35">
      <c r="A7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CaleraLunes44078saco</v>
      </c>
      <c r="B74" t="s">
        <v>527</v>
      </c>
      <c r="C74" t="s">
        <v>539</v>
      </c>
      <c r="D74" s="43" t="str">
        <f>+VLOOKUP(Precio_dia_punto_venta[[#This Row],[Unidad de
comercialización ]],Tabla16[],2,0)</f>
        <v>saco</v>
      </c>
      <c r="E74" t="s">
        <v>529</v>
      </c>
      <c r="F74" t="s">
        <v>535</v>
      </c>
      <c r="G74">
        <v>7757</v>
      </c>
      <c r="H74" s="46">
        <v>44078</v>
      </c>
      <c r="I74">
        <v>5</v>
      </c>
    </row>
    <row r="75" spans="1:9" x14ac:dyDescent="0.35">
      <c r="A7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CaleraViernes44085saco</v>
      </c>
      <c r="B75" t="s">
        <v>527</v>
      </c>
      <c r="C75" t="s">
        <v>539</v>
      </c>
      <c r="D75" s="43" t="str">
        <f>+VLOOKUP(Precio_dia_punto_venta[[#This Row],[Unidad de
comercialización ]],Tabla16[],2,0)</f>
        <v>saco</v>
      </c>
      <c r="E75" t="s">
        <v>529</v>
      </c>
      <c r="F75" t="s">
        <v>533</v>
      </c>
      <c r="G75">
        <v>7765</v>
      </c>
      <c r="H75" s="46">
        <v>44085</v>
      </c>
      <c r="I75">
        <v>5</v>
      </c>
    </row>
    <row r="76" spans="1:9" x14ac:dyDescent="0.35">
      <c r="A7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CaleraMiércoles44141saco</v>
      </c>
      <c r="B76" t="s">
        <v>527</v>
      </c>
      <c r="C76" t="s">
        <v>539</v>
      </c>
      <c r="D76" s="43" t="str">
        <f>+VLOOKUP(Precio_dia_punto_venta[[#This Row],[Unidad de
comercialización ]],Tabla16[],2,0)</f>
        <v>saco</v>
      </c>
      <c r="E76" t="s">
        <v>529</v>
      </c>
      <c r="F76" t="s">
        <v>534</v>
      </c>
      <c r="G76">
        <v>7768</v>
      </c>
      <c r="H76" s="46">
        <v>44141</v>
      </c>
      <c r="I76">
        <v>5</v>
      </c>
    </row>
    <row r="77" spans="1:9" x14ac:dyDescent="0.35">
      <c r="A7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CaleraLunes44106saco</v>
      </c>
      <c r="B77" t="s">
        <v>527</v>
      </c>
      <c r="C77" t="s">
        <v>539</v>
      </c>
      <c r="D77" s="43" t="str">
        <f>+VLOOKUP(Precio_dia_punto_venta[[#This Row],[Unidad de
comercialización ]],Tabla16[],2,0)</f>
        <v>saco</v>
      </c>
      <c r="E77" t="s">
        <v>529</v>
      </c>
      <c r="F77" t="s">
        <v>535</v>
      </c>
      <c r="G77">
        <v>7833</v>
      </c>
      <c r="H77" s="46">
        <v>44106</v>
      </c>
      <c r="I77">
        <v>5</v>
      </c>
    </row>
    <row r="78" spans="1:9" x14ac:dyDescent="0.35">
      <c r="A7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CaleraLunes44113saco</v>
      </c>
      <c r="B78" t="s">
        <v>545</v>
      </c>
      <c r="C78" t="s">
        <v>539</v>
      </c>
      <c r="D78" s="43" t="str">
        <f>+VLOOKUP(Precio_dia_punto_venta[[#This Row],[Unidad de
comercialización ]],Tabla16[],2,0)</f>
        <v>saco</v>
      </c>
      <c r="E78" t="s">
        <v>529</v>
      </c>
      <c r="F78" t="s">
        <v>535</v>
      </c>
      <c r="G78">
        <v>8000</v>
      </c>
      <c r="H78" s="46">
        <v>44113</v>
      </c>
      <c r="I78">
        <v>5</v>
      </c>
    </row>
    <row r="79" spans="1:9" x14ac:dyDescent="0.35">
      <c r="A7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CaleraMiércoles44106saco</v>
      </c>
      <c r="B79" t="s">
        <v>545</v>
      </c>
      <c r="C79" t="s">
        <v>539</v>
      </c>
      <c r="D79" s="43" t="str">
        <f>+VLOOKUP(Precio_dia_punto_venta[[#This Row],[Unidad de
comercialización ]],Tabla16[],2,0)</f>
        <v>saco</v>
      </c>
      <c r="E79" t="s">
        <v>529</v>
      </c>
      <c r="F79" t="s">
        <v>534</v>
      </c>
      <c r="G79">
        <v>8000</v>
      </c>
      <c r="H79" s="46">
        <v>44106</v>
      </c>
      <c r="I79">
        <v>5</v>
      </c>
    </row>
    <row r="80" spans="1:9" x14ac:dyDescent="0.35">
      <c r="A8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CaleraJueves44106saco</v>
      </c>
      <c r="B80" t="s">
        <v>545</v>
      </c>
      <c r="C80" t="s">
        <v>539</v>
      </c>
      <c r="D80" s="43" t="str">
        <f>+VLOOKUP(Precio_dia_punto_venta[[#This Row],[Unidad de
comercialización ]],Tabla16[],2,0)</f>
        <v>saco</v>
      </c>
      <c r="E80" t="s">
        <v>529</v>
      </c>
      <c r="F80" t="s">
        <v>530</v>
      </c>
      <c r="G80">
        <v>8000</v>
      </c>
      <c r="H80" s="46">
        <v>44106</v>
      </c>
      <c r="I80">
        <v>5</v>
      </c>
    </row>
    <row r="81" spans="1:9" x14ac:dyDescent="0.35">
      <c r="A8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AsterixFemacal de La CaleraLunes44092saco</v>
      </c>
      <c r="B81" t="s">
        <v>540</v>
      </c>
      <c r="C81" t="s">
        <v>539</v>
      </c>
      <c r="D81" s="43" t="str">
        <f>+VLOOKUP(Precio_dia_punto_venta[[#This Row],[Unidad de
comercialización ]],Tabla16[],2,0)</f>
        <v>saco</v>
      </c>
      <c r="E81" t="s">
        <v>529</v>
      </c>
      <c r="F81" t="s">
        <v>535</v>
      </c>
      <c r="G81">
        <v>8000</v>
      </c>
      <c r="H81" s="46">
        <v>44092</v>
      </c>
      <c r="I81">
        <v>5</v>
      </c>
    </row>
    <row r="82" spans="1:9" x14ac:dyDescent="0.35">
      <c r="A8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CaleraMartes44092saco</v>
      </c>
      <c r="B82" t="s">
        <v>545</v>
      </c>
      <c r="C82" t="s">
        <v>539</v>
      </c>
      <c r="D82" s="43" t="str">
        <f>+VLOOKUP(Precio_dia_punto_venta[[#This Row],[Unidad de
comercialización ]],Tabla16[],2,0)</f>
        <v>saco</v>
      </c>
      <c r="E82" t="s">
        <v>529</v>
      </c>
      <c r="F82" t="s">
        <v>536</v>
      </c>
      <c r="G82">
        <v>8000</v>
      </c>
      <c r="H82" s="46">
        <v>44092</v>
      </c>
      <c r="I82">
        <v>5</v>
      </c>
    </row>
    <row r="83" spans="1:9" x14ac:dyDescent="0.35">
      <c r="A8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CaleraMiércoles44092saco</v>
      </c>
      <c r="B83" t="s">
        <v>545</v>
      </c>
      <c r="C83" t="s">
        <v>539</v>
      </c>
      <c r="D83" s="43" t="str">
        <f>+VLOOKUP(Precio_dia_punto_venta[[#This Row],[Unidad de
comercialización ]],Tabla16[],2,0)</f>
        <v>saco</v>
      </c>
      <c r="E83" t="s">
        <v>529</v>
      </c>
      <c r="F83" t="s">
        <v>534</v>
      </c>
      <c r="G83">
        <v>8000</v>
      </c>
      <c r="H83" s="46">
        <v>44092</v>
      </c>
      <c r="I83">
        <v>5</v>
      </c>
    </row>
    <row r="84" spans="1:9" x14ac:dyDescent="0.35">
      <c r="A8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CaleraMiércoles44092saco</v>
      </c>
      <c r="B84" t="s">
        <v>527</v>
      </c>
      <c r="C84" t="s">
        <v>539</v>
      </c>
      <c r="D84" s="43" t="str">
        <f>+VLOOKUP(Precio_dia_punto_venta[[#This Row],[Unidad de
comercialización ]],Tabla16[],2,0)</f>
        <v>saco</v>
      </c>
      <c r="E84" t="s">
        <v>529</v>
      </c>
      <c r="F84" t="s">
        <v>534</v>
      </c>
      <c r="G84">
        <v>8000</v>
      </c>
      <c r="H84" s="46">
        <v>44092</v>
      </c>
      <c r="I84">
        <v>5</v>
      </c>
    </row>
    <row r="85" spans="1:9" x14ac:dyDescent="0.35">
      <c r="A8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CaleraJueves44085saco</v>
      </c>
      <c r="B85" t="s">
        <v>545</v>
      </c>
      <c r="C85" t="s">
        <v>539</v>
      </c>
      <c r="D85" s="43" t="str">
        <f>+VLOOKUP(Precio_dia_punto_venta[[#This Row],[Unidad de
comercialización ]],Tabla16[],2,0)</f>
        <v>saco</v>
      </c>
      <c r="E85" t="s">
        <v>529</v>
      </c>
      <c r="F85" t="s">
        <v>530</v>
      </c>
      <c r="G85">
        <v>8000</v>
      </c>
      <c r="H85" s="46">
        <v>44085</v>
      </c>
      <c r="I85">
        <v>5</v>
      </c>
    </row>
    <row r="86" spans="1:9" x14ac:dyDescent="0.35">
      <c r="A8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CaleraMiércoles44106saco</v>
      </c>
      <c r="B86" t="s">
        <v>527</v>
      </c>
      <c r="C86" t="s">
        <v>539</v>
      </c>
      <c r="D86" s="43" t="str">
        <f>+VLOOKUP(Precio_dia_punto_venta[[#This Row],[Unidad de
comercialización ]],Tabla16[],2,0)</f>
        <v>saco</v>
      </c>
      <c r="E86" t="s">
        <v>529</v>
      </c>
      <c r="F86" t="s">
        <v>534</v>
      </c>
      <c r="G86">
        <v>8102</v>
      </c>
      <c r="H86" s="46">
        <v>44106</v>
      </c>
      <c r="I86">
        <v>5</v>
      </c>
    </row>
    <row r="87" spans="1:9" x14ac:dyDescent="0.35">
      <c r="A8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CaleraMartes44106saco</v>
      </c>
      <c r="B87" t="s">
        <v>545</v>
      </c>
      <c r="C87" t="s">
        <v>539</v>
      </c>
      <c r="D87" s="43" t="str">
        <f>+VLOOKUP(Precio_dia_punto_venta[[#This Row],[Unidad de
comercialización ]],Tabla16[],2,0)</f>
        <v>saco</v>
      </c>
      <c r="E87" t="s">
        <v>529</v>
      </c>
      <c r="F87" t="s">
        <v>536</v>
      </c>
      <c r="G87">
        <v>8138</v>
      </c>
      <c r="H87" s="46">
        <v>44106</v>
      </c>
      <c r="I87">
        <v>5</v>
      </c>
    </row>
    <row r="88" spans="1:9" x14ac:dyDescent="0.35">
      <c r="A8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CaleraMartes44092saco</v>
      </c>
      <c r="B88" t="s">
        <v>527</v>
      </c>
      <c r="C88" t="s">
        <v>539</v>
      </c>
      <c r="D88" s="43" t="str">
        <f>+VLOOKUP(Precio_dia_punto_venta[[#This Row],[Unidad de
comercialización ]],Tabla16[],2,0)</f>
        <v>saco</v>
      </c>
      <c r="E88" t="s">
        <v>529</v>
      </c>
      <c r="F88" t="s">
        <v>536</v>
      </c>
      <c r="G88">
        <v>8141</v>
      </c>
      <c r="H88" s="46">
        <v>44092</v>
      </c>
      <c r="I88">
        <v>5</v>
      </c>
    </row>
    <row r="89" spans="1:9" x14ac:dyDescent="0.35">
      <c r="A8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CaleraMartes44085saco</v>
      </c>
      <c r="B89" t="s">
        <v>527</v>
      </c>
      <c r="C89" t="s">
        <v>539</v>
      </c>
      <c r="D89" s="43" t="str">
        <f>+VLOOKUP(Precio_dia_punto_venta[[#This Row],[Unidad de
comercialización ]],Tabla16[],2,0)</f>
        <v>saco</v>
      </c>
      <c r="E89" t="s">
        <v>529</v>
      </c>
      <c r="F89" t="s">
        <v>536</v>
      </c>
      <c r="G89">
        <v>8214</v>
      </c>
      <c r="H89" s="46">
        <v>44085</v>
      </c>
      <c r="I89">
        <v>5</v>
      </c>
    </row>
    <row r="90" spans="1:9" x14ac:dyDescent="0.35">
      <c r="A9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CaleraViernes44078saco</v>
      </c>
      <c r="B90" t="s">
        <v>527</v>
      </c>
      <c r="C90" t="s">
        <v>539</v>
      </c>
      <c r="D90" s="43" t="str">
        <f>+VLOOKUP(Precio_dia_punto_venta[[#This Row],[Unidad de
comercialización ]],Tabla16[],2,0)</f>
        <v>saco</v>
      </c>
      <c r="E90" t="s">
        <v>529</v>
      </c>
      <c r="F90" t="s">
        <v>533</v>
      </c>
      <c r="G90">
        <v>8219</v>
      </c>
      <c r="H90" s="46">
        <v>44078</v>
      </c>
      <c r="I90">
        <v>5</v>
      </c>
    </row>
    <row r="91" spans="1:9" x14ac:dyDescent="0.35">
      <c r="A9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CaleraMartes44106saco</v>
      </c>
      <c r="B91" t="s">
        <v>527</v>
      </c>
      <c r="C91" t="s">
        <v>539</v>
      </c>
      <c r="D91" s="43" t="str">
        <f>+VLOOKUP(Precio_dia_punto_venta[[#This Row],[Unidad de
comercialización ]],Tabla16[],2,0)</f>
        <v>saco</v>
      </c>
      <c r="E91" t="s">
        <v>529</v>
      </c>
      <c r="F91" t="s">
        <v>536</v>
      </c>
      <c r="G91">
        <v>8232</v>
      </c>
      <c r="H91" s="46">
        <v>44106</v>
      </c>
      <c r="I91">
        <v>5</v>
      </c>
    </row>
    <row r="92" spans="1:9" x14ac:dyDescent="0.35">
      <c r="A9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CaleraMiércoles44155saco</v>
      </c>
      <c r="B92" t="s">
        <v>527</v>
      </c>
      <c r="C92" t="s">
        <v>539</v>
      </c>
      <c r="D92" s="43" t="str">
        <f>+VLOOKUP(Precio_dia_punto_venta[[#This Row],[Unidad de
comercialización ]],Tabla16[],2,0)</f>
        <v>saco</v>
      </c>
      <c r="E92" t="s">
        <v>529</v>
      </c>
      <c r="F92" t="s">
        <v>534</v>
      </c>
      <c r="G92">
        <v>8235</v>
      </c>
      <c r="H92" s="46">
        <v>44155</v>
      </c>
      <c r="I92">
        <v>5</v>
      </c>
    </row>
    <row r="93" spans="1:9" x14ac:dyDescent="0.35">
      <c r="A9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CaleraMartes44134saco</v>
      </c>
      <c r="B93" t="s">
        <v>527</v>
      </c>
      <c r="C93" t="s">
        <v>539</v>
      </c>
      <c r="D93" s="43" t="str">
        <f>+VLOOKUP(Precio_dia_punto_venta[[#This Row],[Unidad de
comercialización ]],Tabla16[],2,0)</f>
        <v>saco</v>
      </c>
      <c r="E93" t="s">
        <v>529</v>
      </c>
      <c r="F93" t="s">
        <v>536</v>
      </c>
      <c r="G93">
        <v>8239</v>
      </c>
      <c r="H93" s="46">
        <v>44134</v>
      </c>
      <c r="I93">
        <v>5</v>
      </c>
    </row>
    <row r="94" spans="1:9" x14ac:dyDescent="0.35">
      <c r="A9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AsterixFemacal de La CaleraViernes44078saco</v>
      </c>
      <c r="B94" t="s">
        <v>540</v>
      </c>
      <c r="C94" t="s">
        <v>539</v>
      </c>
      <c r="D94" s="43" t="str">
        <f>+VLOOKUP(Precio_dia_punto_venta[[#This Row],[Unidad de
comercialización ]],Tabla16[],2,0)</f>
        <v>saco</v>
      </c>
      <c r="E94" t="s">
        <v>529</v>
      </c>
      <c r="F94" t="s">
        <v>533</v>
      </c>
      <c r="G94">
        <v>8241</v>
      </c>
      <c r="H94" s="46">
        <v>44078</v>
      </c>
      <c r="I94">
        <v>5</v>
      </c>
    </row>
    <row r="95" spans="1:9" x14ac:dyDescent="0.35">
      <c r="A9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CaleraJueves44134saco</v>
      </c>
      <c r="B95" t="s">
        <v>527</v>
      </c>
      <c r="C95" t="s">
        <v>539</v>
      </c>
      <c r="D95" s="43" t="str">
        <f>+VLOOKUP(Precio_dia_punto_venta[[#This Row],[Unidad de
comercialización ]],Tabla16[],2,0)</f>
        <v>saco</v>
      </c>
      <c r="E95" t="s">
        <v>529</v>
      </c>
      <c r="F95" t="s">
        <v>530</v>
      </c>
      <c r="G95">
        <v>8242</v>
      </c>
      <c r="H95" s="46">
        <v>44134</v>
      </c>
      <c r="I95">
        <v>5</v>
      </c>
    </row>
    <row r="96" spans="1:9" x14ac:dyDescent="0.35">
      <c r="A9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CaleraLunes44141saco</v>
      </c>
      <c r="B96" t="s">
        <v>527</v>
      </c>
      <c r="C96" t="s">
        <v>539</v>
      </c>
      <c r="D96" s="43" t="str">
        <f>+VLOOKUP(Precio_dia_punto_venta[[#This Row],[Unidad de
comercialización ]],Tabla16[],2,0)</f>
        <v>saco</v>
      </c>
      <c r="E96" t="s">
        <v>529</v>
      </c>
      <c r="F96" t="s">
        <v>535</v>
      </c>
      <c r="G96">
        <v>8243</v>
      </c>
      <c r="H96" s="46">
        <v>44141</v>
      </c>
      <c r="I96">
        <v>5</v>
      </c>
    </row>
    <row r="97" spans="1:9" x14ac:dyDescent="0.35">
      <c r="A9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CaleraLunes44113saco</v>
      </c>
      <c r="B97" t="s">
        <v>527</v>
      </c>
      <c r="C97" t="s">
        <v>539</v>
      </c>
      <c r="D97" s="43" t="str">
        <f>+VLOOKUP(Precio_dia_punto_venta[[#This Row],[Unidad de
comercialización ]],Tabla16[],2,0)</f>
        <v>saco</v>
      </c>
      <c r="E97" t="s">
        <v>529</v>
      </c>
      <c r="F97" t="s">
        <v>535</v>
      </c>
      <c r="G97">
        <v>8250</v>
      </c>
      <c r="H97" s="46">
        <v>44113</v>
      </c>
      <c r="I97">
        <v>5</v>
      </c>
    </row>
    <row r="98" spans="1:9" x14ac:dyDescent="0.35">
      <c r="A9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CaleraLunes44092saco</v>
      </c>
      <c r="B98" t="s">
        <v>527</v>
      </c>
      <c r="C98" t="s">
        <v>539</v>
      </c>
      <c r="D98" s="43" t="str">
        <f>+VLOOKUP(Precio_dia_punto_venta[[#This Row],[Unidad de
comercialización ]],Tabla16[],2,0)</f>
        <v>saco</v>
      </c>
      <c r="E98" t="s">
        <v>529</v>
      </c>
      <c r="F98" t="s">
        <v>535</v>
      </c>
      <c r="G98">
        <v>8257</v>
      </c>
      <c r="H98" s="46">
        <v>44092</v>
      </c>
      <c r="I98">
        <v>5</v>
      </c>
    </row>
    <row r="99" spans="1:9" x14ac:dyDescent="0.35">
      <c r="A9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CaleraMartes44078saco</v>
      </c>
      <c r="B99" t="s">
        <v>527</v>
      </c>
      <c r="C99" t="s">
        <v>539</v>
      </c>
      <c r="D99" s="43" t="str">
        <f>+VLOOKUP(Precio_dia_punto_venta[[#This Row],[Unidad de
comercialización ]],Tabla16[],2,0)</f>
        <v>saco</v>
      </c>
      <c r="E99" t="s">
        <v>529</v>
      </c>
      <c r="F99" t="s">
        <v>536</v>
      </c>
      <c r="G99">
        <v>8257</v>
      </c>
      <c r="H99" s="46">
        <v>44078</v>
      </c>
      <c r="I99">
        <v>5</v>
      </c>
    </row>
    <row r="100" spans="1:9" x14ac:dyDescent="0.35">
      <c r="A10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CaleraLunes44134saco</v>
      </c>
      <c r="B100" t="s">
        <v>527</v>
      </c>
      <c r="C100" t="s">
        <v>539</v>
      </c>
      <c r="D100" s="43" t="str">
        <f>+VLOOKUP(Precio_dia_punto_venta[[#This Row],[Unidad de
comercialización ]],Tabla16[],2,0)</f>
        <v>saco</v>
      </c>
      <c r="E100" t="s">
        <v>529</v>
      </c>
      <c r="F100" t="s">
        <v>535</v>
      </c>
      <c r="G100">
        <v>8258</v>
      </c>
      <c r="H100" s="46">
        <v>44134</v>
      </c>
      <c r="I100">
        <v>5</v>
      </c>
    </row>
    <row r="101" spans="1:9" x14ac:dyDescent="0.35">
      <c r="A10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CaleraJueves44127saco</v>
      </c>
      <c r="B101" t="s">
        <v>527</v>
      </c>
      <c r="C101" t="s">
        <v>539</v>
      </c>
      <c r="D101" s="43" t="str">
        <f>+VLOOKUP(Precio_dia_punto_venta[[#This Row],[Unidad de
comercialización ]],Tabla16[],2,0)</f>
        <v>saco</v>
      </c>
      <c r="E101" t="s">
        <v>529</v>
      </c>
      <c r="F101" t="s">
        <v>530</v>
      </c>
      <c r="G101">
        <v>8258</v>
      </c>
      <c r="H101" s="46">
        <v>44127</v>
      </c>
      <c r="I101">
        <v>5</v>
      </c>
    </row>
    <row r="102" spans="1:9" x14ac:dyDescent="0.35">
      <c r="A10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CaleraJueves44092saco</v>
      </c>
      <c r="B102" t="s">
        <v>527</v>
      </c>
      <c r="C102" t="s">
        <v>539</v>
      </c>
      <c r="D102" s="43" t="str">
        <f>+VLOOKUP(Precio_dia_punto_venta[[#This Row],[Unidad de
comercialización ]],Tabla16[],2,0)</f>
        <v>saco</v>
      </c>
      <c r="E102" t="s">
        <v>529</v>
      </c>
      <c r="F102" t="s">
        <v>530</v>
      </c>
      <c r="G102">
        <v>8269</v>
      </c>
      <c r="H102" s="46">
        <v>44092</v>
      </c>
      <c r="I102">
        <v>5</v>
      </c>
    </row>
    <row r="103" spans="1:9" x14ac:dyDescent="0.35">
      <c r="A10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CaleraMiércoles44134saco</v>
      </c>
      <c r="B103" t="s">
        <v>527</v>
      </c>
      <c r="C103" t="s">
        <v>539</v>
      </c>
      <c r="D103" s="43" t="str">
        <f>+VLOOKUP(Precio_dia_punto_venta[[#This Row],[Unidad de
comercialización ]],Tabla16[],2,0)</f>
        <v>saco</v>
      </c>
      <c r="E103" t="s">
        <v>529</v>
      </c>
      <c r="F103" t="s">
        <v>534</v>
      </c>
      <c r="G103">
        <v>8286</v>
      </c>
      <c r="H103" s="46">
        <v>44134</v>
      </c>
      <c r="I103">
        <v>5</v>
      </c>
    </row>
    <row r="104" spans="1:9" x14ac:dyDescent="0.35">
      <c r="A10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CaleraMiércoles44085saco</v>
      </c>
      <c r="B104" t="s">
        <v>527</v>
      </c>
      <c r="C104" t="s">
        <v>539</v>
      </c>
      <c r="D104" s="43" t="str">
        <f>+VLOOKUP(Precio_dia_punto_venta[[#This Row],[Unidad de
comercialización ]],Tabla16[],2,0)</f>
        <v>saco</v>
      </c>
      <c r="E104" t="s">
        <v>529</v>
      </c>
      <c r="F104" t="s">
        <v>534</v>
      </c>
      <c r="G104">
        <v>8286</v>
      </c>
      <c r="H104" s="46">
        <v>44085</v>
      </c>
      <c r="I104">
        <v>5</v>
      </c>
    </row>
    <row r="105" spans="1:9" x14ac:dyDescent="0.35">
      <c r="A10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CaleraJueves44078saco</v>
      </c>
      <c r="B105" t="s">
        <v>527</v>
      </c>
      <c r="C105" t="s">
        <v>539</v>
      </c>
      <c r="D105" s="43" t="str">
        <f>+VLOOKUP(Precio_dia_punto_venta[[#This Row],[Unidad de
comercialización ]],Tabla16[],2,0)</f>
        <v>saco</v>
      </c>
      <c r="E105" t="s">
        <v>529</v>
      </c>
      <c r="F105" t="s">
        <v>530</v>
      </c>
      <c r="G105">
        <v>8286</v>
      </c>
      <c r="H105" s="46">
        <v>44078</v>
      </c>
      <c r="I105">
        <v>5</v>
      </c>
    </row>
    <row r="106" spans="1:9" x14ac:dyDescent="0.35">
      <c r="A10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CardinalFemacal de La CaleraJueves44078saco</v>
      </c>
      <c r="B106" t="s">
        <v>545</v>
      </c>
      <c r="C106" t="s">
        <v>539</v>
      </c>
      <c r="D106" s="43" t="str">
        <f>+VLOOKUP(Precio_dia_punto_venta[[#This Row],[Unidad de
comercialización ]],Tabla16[],2,0)</f>
        <v>saco</v>
      </c>
      <c r="E106" t="s">
        <v>529</v>
      </c>
      <c r="F106" t="s">
        <v>530</v>
      </c>
      <c r="G106">
        <v>8688</v>
      </c>
      <c r="H106" s="46">
        <v>44078</v>
      </c>
      <c r="I106">
        <v>5</v>
      </c>
    </row>
    <row r="107" spans="1:9" x14ac:dyDescent="0.35">
      <c r="A10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CaleraLunes44155saco</v>
      </c>
      <c r="B107" t="s">
        <v>527</v>
      </c>
      <c r="C107" t="s">
        <v>539</v>
      </c>
      <c r="D107" s="43" t="str">
        <f>+VLOOKUP(Precio_dia_punto_venta[[#This Row],[Unidad de
comercialización ]],Tabla16[],2,0)</f>
        <v>saco</v>
      </c>
      <c r="E107" t="s">
        <v>529</v>
      </c>
      <c r="F107" t="s">
        <v>535</v>
      </c>
      <c r="G107">
        <v>8743</v>
      </c>
      <c r="H107" s="46">
        <v>44155</v>
      </c>
      <c r="I107">
        <v>5</v>
      </c>
    </row>
    <row r="108" spans="1:9" x14ac:dyDescent="0.35">
      <c r="A10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CaleraViernes44169saco</v>
      </c>
      <c r="B108" t="s">
        <v>527</v>
      </c>
      <c r="C108" t="s">
        <v>539</v>
      </c>
      <c r="D108" s="43" t="str">
        <f>+VLOOKUP(Precio_dia_punto_venta[[#This Row],[Unidad de
comercialización ]],Tabla16[],2,0)</f>
        <v>saco</v>
      </c>
      <c r="E108" t="s">
        <v>529</v>
      </c>
      <c r="F108" t="s">
        <v>533</v>
      </c>
      <c r="G108">
        <v>8757</v>
      </c>
      <c r="H108" s="46">
        <v>44169</v>
      </c>
      <c r="I108">
        <v>5</v>
      </c>
    </row>
    <row r="109" spans="1:9" x14ac:dyDescent="0.35">
      <c r="A10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CaleraMartes44155saco</v>
      </c>
      <c r="B109" t="s">
        <v>527</v>
      </c>
      <c r="C109" t="s">
        <v>539</v>
      </c>
      <c r="D109" s="43" t="str">
        <f>+VLOOKUP(Precio_dia_punto_venta[[#This Row],[Unidad de
comercialización ]],Tabla16[],2,0)</f>
        <v>saco</v>
      </c>
      <c r="E109" t="s">
        <v>529</v>
      </c>
      <c r="F109" t="s">
        <v>536</v>
      </c>
      <c r="G109">
        <v>8765</v>
      </c>
      <c r="H109" s="46">
        <v>44155</v>
      </c>
      <c r="I109">
        <v>5</v>
      </c>
    </row>
    <row r="110" spans="1:9" x14ac:dyDescent="0.35">
      <c r="A11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CaleraMiércoles44078saco</v>
      </c>
      <c r="B110" t="s">
        <v>527</v>
      </c>
      <c r="C110" t="s">
        <v>539</v>
      </c>
      <c r="D110" s="43" t="str">
        <f>+VLOOKUP(Precio_dia_punto_venta[[#This Row],[Unidad de
comercialización ]],Tabla16[],2,0)</f>
        <v>saco</v>
      </c>
      <c r="E110" t="s">
        <v>529</v>
      </c>
      <c r="F110" t="s">
        <v>534</v>
      </c>
      <c r="G110">
        <v>8765</v>
      </c>
      <c r="H110" s="46">
        <v>44078</v>
      </c>
      <c r="I110">
        <v>5</v>
      </c>
    </row>
    <row r="111" spans="1:9" x14ac:dyDescent="0.35">
      <c r="A11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CaleraViernes44127saco</v>
      </c>
      <c r="B111" t="s">
        <v>527</v>
      </c>
      <c r="C111" t="s">
        <v>539</v>
      </c>
      <c r="D111" s="43" t="str">
        <f>+VLOOKUP(Precio_dia_punto_venta[[#This Row],[Unidad de
comercialización ]],Tabla16[],2,0)</f>
        <v>saco</v>
      </c>
      <c r="E111" t="s">
        <v>529</v>
      </c>
      <c r="F111" t="s">
        <v>533</v>
      </c>
      <c r="G111">
        <v>8778</v>
      </c>
      <c r="H111" s="46">
        <v>44127</v>
      </c>
      <c r="I111">
        <v>5</v>
      </c>
    </row>
    <row r="112" spans="1:9" x14ac:dyDescent="0.35">
      <c r="A11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CaleraMiércoles44127saco</v>
      </c>
      <c r="B112" t="s">
        <v>527</v>
      </c>
      <c r="C112" t="s">
        <v>539</v>
      </c>
      <c r="D112" s="43" t="str">
        <f>+VLOOKUP(Precio_dia_punto_venta[[#This Row],[Unidad de
comercialización ]],Tabla16[],2,0)</f>
        <v>saco</v>
      </c>
      <c r="E112" t="s">
        <v>529</v>
      </c>
      <c r="F112" t="s">
        <v>534</v>
      </c>
      <c r="G112">
        <v>9000</v>
      </c>
      <c r="H112" s="46">
        <v>44127</v>
      </c>
      <c r="I112">
        <v>5</v>
      </c>
    </row>
    <row r="113" spans="1:9" x14ac:dyDescent="0.35">
      <c r="A11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CaleraJueves44162saco</v>
      </c>
      <c r="B113" t="s">
        <v>527</v>
      </c>
      <c r="C113" t="s">
        <v>539</v>
      </c>
      <c r="D113" s="43" t="str">
        <f>+VLOOKUP(Precio_dia_punto_venta[[#This Row],[Unidad de
comercialización ]],Tabla16[],2,0)</f>
        <v>saco</v>
      </c>
      <c r="E113" t="s">
        <v>529</v>
      </c>
      <c r="F113" t="s">
        <v>530</v>
      </c>
      <c r="G113">
        <v>9227</v>
      </c>
      <c r="H113" s="46">
        <v>44162</v>
      </c>
      <c r="I113">
        <v>5</v>
      </c>
    </row>
    <row r="114" spans="1:9" x14ac:dyDescent="0.35">
      <c r="A11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CaleraViernes44148saco</v>
      </c>
      <c r="B114" t="s">
        <v>527</v>
      </c>
      <c r="C114" t="s">
        <v>539</v>
      </c>
      <c r="D114" s="43" t="str">
        <f>+VLOOKUP(Precio_dia_punto_venta[[#This Row],[Unidad de
comercialización ]],Tabla16[],2,0)</f>
        <v>saco</v>
      </c>
      <c r="E114" t="s">
        <v>529</v>
      </c>
      <c r="F114" t="s">
        <v>533</v>
      </c>
      <c r="G114">
        <v>9227</v>
      </c>
      <c r="H114" s="46">
        <v>44148</v>
      </c>
      <c r="I114">
        <v>5</v>
      </c>
    </row>
    <row r="115" spans="1:9" x14ac:dyDescent="0.35">
      <c r="A11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CaleraMartes44162saco</v>
      </c>
      <c r="B115" t="s">
        <v>527</v>
      </c>
      <c r="C115" t="s">
        <v>539</v>
      </c>
      <c r="D115" s="43" t="str">
        <f>+VLOOKUP(Precio_dia_punto_venta[[#This Row],[Unidad de
comercialización ]],Tabla16[],2,0)</f>
        <v>saco</v>
      </c>
      <c r="E115" t="s">
        <v>529</v>
      </c>
      <c r="F115" t="s">
        <v>536</v>
      </c>
      <c r="G115">
        <v>9235</v>
      </c>
      <c r="H115" s="46">
        <v>44162</v>
      </c>
      <c r="I115">
        <v>5</v>
      </c>
    </row>
    <row r="116" spans="1:9" x14ac:dyDescent="0.35">
      <c r="A11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CaleraLunes44127saco</v>
      </c>
      <c r="B116" t="s">
        <v>527</v>
      </c>
      <c r="C116" t="s">
        <v>539</v>
      </c>
      <c r="D116" s="43" t="str">
        <f>+VLOOKUP(Precio_dia_punto_venta[[#This Row],[Unidad de
comercialización ]],Tabla16[],2,0)</f>
        <v>saco</v>
      </c>
      <c r="E116" t="s">
        <v>529</v>
      </c>
      <c r="F116" t="s">
        <v>535</v>
      </c>
      <c r="G116">
        <v>9235</v>
      </c>
      <c r="H116" s="46">
        <v>44127</v>
      </c>
      <c r="I116">
        <v>5</v>
      </c>
    </row>
    <row r="117" spans="1:9" x14ac:dyDescent="0.35">
      <c r="A11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CaleraMartes44148saco</v>
      </c>
      <c r="B117" t="s">
        <v>527</v>
      </c>
      <c r="C117" t="s">
        <v>539</v>
      </c>
      <c r="D117" s="43" t="str">
        <f>+VLOOKUP(Precio_dia_punto_venta[[#This Row],[Unidad de
comercialización ]],Tabla16[],2,0)</f>
        <v>saco</v>
      </c>
      <c r="E117" t="s">
        <v>529</v>
      </c>
      <c r="F117" t="s">
        <v>536</v>
      </c>
      <c r="G117">
        <v>9236</v>
      </c>
      <c r="H117" s="46">
        <v>44148</v>
      </c>
      <c r="I117">
        <v>5</v>
      </c>
    </row>
    <row r="118" spans="1:9" x14ac:dyDescent="0.35">
      <c r="A11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CaleraMiércoles44169saco</v>
      </c>
      <c r="B118" t="s">
        <v>527</v>
      </c>
      <c r="C118" t="s">
        <v>539</v>
      </c>
      <c r="D118" s="43" t="str">
        <f>+VLOOKUP(Precio_dia_punto_venta[[#This Row],[Unidad de
comercialización ]],Tabla16[],2,0)</f>
        <v>saco</v>
      </c>
      <c r="E118" t="s">
        <v>529</v>
      </c>
      <c r="F118" t="s">
        <v>534</v>
      </c>
      <c r="G118">
        <v>9243</v>
      </c>
      <c r="H118" s="46">
        <v>44169</v>
      </c>
      <c r="I118">
        <v>5</v>
      </c>
    </row>
    <row r="119" spans="1:9" x14ac:dyDescent="0.35">
      <c r="A11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CaleraMiércoles44162saco</v>
      </c>
      <c r="B119" t="s">
        <v>527</v>
      </c>
      <c r="C119" t="s">
        <v>539</v>
      </c>
      <c r="D119" s="43" t="str">
        <f>+VLOOKUP(Precio_dia_punto_venta[[#This Row],[Unidad de
comercialización ]],Tabla16[],2,0)</f>
        <v>saco</v>
      </c>
      <c r="E119" t="s">
        <v>529</v>
      </c>
      <c r="F119" t="s">
        <v>534</v>
      </c>
      <c r="G119">
        <v>9243</v>
      </c>
      <c r="H119" s="46">
        <v>44162</v>
      </c>
      <c r="I119">
        <v>5</v>
      </c>
    </row>
    <row r="120" spans="1:9" x14ac:dyDescent="0.35">
      <c r="A12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CaleraLunes44148saco</v>
      </c>
      <c r="B120" t="s">
        <v>527</v>
      </c>
      <c r="C120" t="s">
        <v>539</v>
      </c>
      <c r="D120" s="43" t="str">
        <f>+VLOOKUP(Precio_dia_punto_venta[[#This Row],[Unidad de
comercialización ]],Tabla16[],2,0)</f>
        <v>saco</v>
      </c>
      <c r="E120" t="s">
        <v>529</v>
      </c>
      <c r="F120" t="s">
        <v>535</v>
      </c>
      <c r="G120">
        <v>9250</v>
      </c>
      <c r="H120" s="46">
        <v>44148</v>
      </c>
      <c r="I120">
        <v>5</v>
      </c>
    </row>
    <row r="121" spans="1:9" x14ac:dyDescent="0.35">
      <c r="A12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CaleraLunes44162saco</v>
      </c>
      <c r="B121" t="s">
        <v>527</v>
      </c>
      <c r="C121" t="s">
        <v>539</v>
      </c>
      <c r="D121" s="43" t="str">
        <f>+VLOOKUP(Precio_dia_punto_venta[[#This Row],[Unidad de
comercialización ]],Tabla16[],2,0)</f>
        <v>saco</v>
      </c>
      <c r="E121" t="s">
        <v>529</v>
      </c>
      <c r="F121" t="s">
        <v>535</v>
      </c>
      <c r="G121">
        <v>9257</v>
      </c>
      <c r="H121" s="46">
        <v>44162</v>
      </c>
      <c r="I121">
        <v>5</v>
      </c>
    </row>
    <row r="122" spans="1:9" x14ac:dyDescent="0.35">
      <c r="A12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CaleraJueves44169saco</v>
      </c>
      <c r="B122" t="s">
        <v>527</v>
      </c>
      <c r="C122" t="s">
        <v>539</v>
      </c>
      <c r="D122" s="43" t="str">
        <f>+VLOOKUP(Precio_dia_punto_venta[[#This Row],[Unidad de
comercialización ]],Tabla16[],2,0)</f>
        <v>saco</v>
      </c>
      <c r="E122" t="s">
        <v>529</v>
      </c>
      <c r="F122" t="s">
        <v>530</v>
      </c>
      <c r="G122">
        <v>9258</v>
      </c>
      <c r="H122" s="46">
        <v>44169</v>
      </c>
      <c r="I122">
        <v>5</v>
      </c>
    </row>
    <row r="123" spans="1:9" x14ac:dyDescent="0.35">
      <c r="A12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CaleraMiércoles44148saco</v>
      </c>
      <c r="B123" t="s">
        <v>527</v>
      </c>
      <c r="C123" t="s">
        <v>539</v>
      </c>
      <c r="D123" s="43" t="str">
        <f>+VLOOKUP(Precio_dia_punto_venta[[#This Row],[Unidad de
comercialización ]],Tabla16[],2,0)</f>
        <v>saco</v>
      </c>
      <c r="E123" t="s">
        <v>529</v>
      </c>
      <c r="F123" t="s">
        <v>534</v>
      </c>
      <c r="G123">
        <v>9258</v>
      </c>
      <c r="H123" s="46">
        <v>44148</v>
      </c>
      <c r="I123">
        <v>5</v>
      </c>
    </row>
    <row r="124" spans="1:9" x14ac:dyDescent="0.35">
      <c r="A12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CaleraViernes44162saco</v>
      </c>
      <c r="B124" t="s">
        <v>527</v>
      </c>
      <c r="C124" t="s">
        <v>539</v>
      </c>
      <c r="D124" s="43" t="str">
        <f>+VLOOKUP(Precio_dia_punto_venta[[#This Row],[Unidad de
comercialización ]],Tabla16[],2,0)</f>
        <v>saco</v>
      </c>
      <c r="E124" t="s">
        <v>529</v>
      </c>
      <c r="F124" t="s">
        <v>533</v>
      </c>
      <c r="G124">
        <v>9260</v>
      </c>
      <c r="H124" s="46">
        <v>44162</v>
      </c>
      <c r="I124">
        <v>5</v>
      </c>
    </row>
    <row r="125" spans="1:9" x14ac:dyDescent="0.35">
      <c r="A12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CaleraJueves44155saco</v>
      </c>
      <c r="B125" t="s">
        <v>527</v>
      </c>
      <c r="C125" t="s">
        <v>539</v>
      </c>
      <c r="D125" s="43" t="str">
        <f>+VLOOKUP(Precio_dia_punto_venta[[#This Row],[Unidad de
comercialización ]],Tabla16[],2,0)</f>
        <v>saco</v>
      </c>
      <c r="E125" t="s">
        <v>529</v>
      </c>
      <c r="F125" t="s">
        <v>530</v>
      </c>
      <c r="G125">
        <v>9431</v>
      </c>
      <c r="H125" s="46">
        <v>44155</v>
      </c>
      <c r="I125">
        <v>5</v>
      </c>
    </row>
    <row r="126" spans="1:9" x14ac:dyDescent="0.35">
      <c r="A12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CaleraJueves44148saco</v>
      </c>
      <c r="B126" t="s">
        <v>527</v>
      </c>
      <c r="C126" t="s">
        <v>539</v>
      </c>
      <c r="D126" s="43" t="str">
        <f>+VLOOKUP(Precio_dia_punto_venta[[#This Row],[Unidad de
comercialización ]],Tabla16[],2,0)</f>
        <v>saco</v>
      </c>
      <c r="E126" t="s">
        <v>529</v>
      </c>
      <c r="F126" t="s">
        <v>530</v>
      </c>
      <c r="G126">
        <v>9667</v>
      </c>
      <c r="H126" s="46">
        <v>44148</v>
      </c>
      <c r="I126">
        <v>5</v>
      </c>
    </row>
    <row r="127" spans="1:9" x14ac:dyDescent="0.35">
      <c r="A12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CaleraMartes44169saco</v>
      </c>
      <c r="B127" t="s">
        <v>527</v>
      </c>
      <c r="C127" t="s">
        <v>539</v>
      </c>
      <c r="D127" s="43" t="str">
        <f>+VLOOKUP(Precio_dia_punto_venta[[#This Row],[Unidad de
comercialización ]],Tabla16[],2,0)</f>
        <v>saco</v>
      </c>
      <c r="E127" t="s">
        <v>529</v>
      </c>
      <c r="F127" t="s">
        <v>536</v>
      </c>
      <c r="G127">
        <v>9761</v>
      </c>
      <c r="H127" s="46">
        <v>44169</v>
      </c>
      <c r="I127">
        <v>5</v>
      </c>
    </row>
    <row r="128" spans="1:9" x14ac:dyDescent="0.35">
      <c r="A12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CaleraViernes44155saco</v>
      </c>
      <c r="B128" t="s">
        <v>527</v>
      </c>
      <c r="C128" t="s">
        <v>539</v>
      </c>
      <c r="D128" s="43" t="str">
        <f>+VLOOKUP(Precio_dia_punto_venta[[#This Row],[Unidad de
comercialización ]],Tabla16[],2,0)</f>
        <v>saco</v>
      </c>
      <c r="E128" t="s">
        <v>529</v>
      </c>
      <c r="F128" t="s">
        <v>533</v>
      </c>
      <c r="G128">
        <v>9765</v>
      </c>
      <c r="H128" s="46">
        <v>44155</v>
      </c>
      <c r="I128">
        <v>5</v>
      </c>
    </row>
    <row r="129" spans="1:9" x14ac:dyDescent="0.35">
      <c r="A12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CaleraLunes44169saco</v>
      </c>
      <c r="B129" t="s">
        <v>527</v>
      </c>
      <c r="C129" t="s">
        <v>539</v>
      </c>
      <c r="D129" s="43" t="str">
        <f>+VLOOKUP(Precio_dia_punto_venta[[#This Row],[Unidad de
comercialización ]],Tabla16[],2,0)</f>
        <v>saco</v>
      </c>
      <c r="E129" t="s">
        <v>529</v>
      </c>
      <c r="F129" t="s">
        <v>535</v>
      </c>
      <c r="G129">
        <v>9775</v>
      </c>
      <c r="H129" s="46">
        <v>44169</v>
      </c>
      <c r="I129">
        <v>5</v>
      </c>
    </row>
    <row r="130" spans="1:9" x14ac:dyDescent="0.35">
      <c r="A13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CaleraJueves44141saco</v>
      </c>
      <c r="B130" t="s">
        <v>527</v>
      </c>
      <c r="C130" t="s">
        <v>539</v>
      </c>
      <c r="D130" s="43" t="str">
        <f>+VLOOKUP(Precio_dia_punto_venta[[#This Row],[Unidad de
comercialización ]],Tabla16[],2,0)</f>
        <v>saco</v>
      </c>
      <c r="E130" t="s">
        <v>529</v>
      </c>
      <c r="F130" t="s">
        <v>530</v>
      </c>
      <c r="G130">
        <v>9939</v>
      </c>
      <c r="H130" s="46">
        <v>44141</v>
      </c>
      <c r="I130">
        <v>5</v>
      </c>
    </row>
    <row r="131" spans="1:9" x14ac:dyDescent="0.35">
      <c r="A13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CaleraViernes44141saco</v>
      </c>
      <c r="B131" t="s">
        <v>527</v>
      </c>
      <c r="C131" t="s">
        <v>539</v>
      </c>
      <c r="D131" s="43" t="str">
        <f>+VLOOKUP(Precio_dia_punto_venta[[#This Row],[Unidad de
comercialización ]],Tabla16[],2,0)</f>
        <v>saco</v>
      </c>
      <c r="E131" t="s">
        <v>529</v>
      </c>
      <c r="F131" t="s">
        <v>533</v>
      </c>
      <c r="G131">
        <v>10227</v>
      </c>
      <c r="H131" s="46">
        <v>44141</v>
      </c>
      <c r="I131">
        <v>5</v>
      </c>
    </row>
    <row r="132" spans="1:9" x14ac:dyDescent="0.35">
      <c r="A13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CaleraJueves44043saco</v>
      </c>
      <c r="B132" t="s">
        <v>527</v>
      </c>
      <c r="C132" t="s">
        <v>539</v>
      </c>
      <c r="D132" s="43" t="str">
        <f>+VLOOKUP(Precio_dia_punto_venta[[#This Row],[Unidad de
comercialización ]],Tabla16[],2,0)</f>
        <v>saco</v>
      </c>
      <c r="E132" t="s">
        <v>529</v>
      </c>
      <c r="F132" t="s">
        <v>530</v>
      </c>
      <c r="G132">
        <v>11529</v>
      </c>
      <c r="H132" s="46">
        <v>44043</v>
      </c>
      <c r="I132">
        <v>5</v>
      </c>
    </row>
    <row r="133" spans="1:9" x14ac:dyDescent="0.35">
      <c r="A13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CaleraViernes44043saco</v>
      </c>
      <c r="B133" t="s">
        <v>527</v>
      </c>
      <c r="C133" t="s">
        <v>539</v>
      </c>
      <c r="D133" s="43" t="str">
        <f>+VLOOKUP(Precio_dia_punto_venta[[#This Row],[Unidad de
comercialización ]],Tabla16[],2,0)</f>
        <v>saco</v>
      </c>
      <c r="E133" t="s">
        <v>529</v>
      </c>
      <c r="F133" t="s">
        <v>533</v>
      </c>
      <c r="G133">
        <v>11835</v>
      </c>
      <c r="H133" s="46">
        <v>44043</v>
      </c>
      <c r="I133">
        <v>5</v>
      </c>
    </row>
    <row r="134" spans="1:9" x14ac:dyDescent="0.35">
      <c r="A13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CaleraMiércoles44043saco</v>
      </c>
      <c r="B134" t="s">
        <v>527</v>
      </c>
      <c r="C134" t="s">
        <v>539</v>
      </c>
      <c r="D134" s="43" t="str">
        <f>+VLOOKUP(Precio_dia_punto_venta[[#This Row],[Unidad de
comercialización ]],Tabla16[],2,0)</f>
        <v>saco</v>
      </c>
      <c r="E134" t="s">
        <v>529</v>
      </c>
      <c r="F134" t="s">
        <v>534</v>
      </c>
      <c r="G134">
        <v>12258</v>
      </c>
      <c r="H134" s="46">
        <v>44043</v>
      </c>
      <c r="I134">
        <v>5</v>
      </c>
    </row>
    <row r="135" spans="1:9" x14ac:dyDescent="0.35">
      <c r="A13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CaleraMartes44043saco</v>
      </c>
      <c r="B135" t="s">
        <v>527</v>
      </c>
      <c r="C135" t="s">
        <v>539</v>
      </c>
      <c r="D135" s="43" t="str">
        <f>+VLOOKUP(Precio_dia_punto_venta[[#This Row],[Unidad de
comercialización ]],Tabla16[],2,0)</f>
        <v>saco</v>
      </c>
      <c r="E135" t="s">
        <v>529</v>
      </c>
      <c r="F135" t="s">
        <v>536</v>
      </c>
      <c r="G135">
        <v>12646</v>
      </c>
      <c r="H135" s="46">
        <v>44043</v>
      </c>
      <c r="I135">
        <v>5</v>
      </c>
    </row>
    <row r="136" spans="1:9" x14ac:dyDescent="0.35">
      <c r="A13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PukaráFeria Lagunitas de Puerto MonttLunes44176saco</v>
      </c>
      <c r="B136" t="s">
        <v>547</v>
      </c>
      <c r="C136" t="s">
        <v>543</v>
      </c>
      <c r="D136" s="43" t="str">
        <f>+VLOOKUP(Precio_dia_punto_venta[[#This Row],[Unidad de
comercialización ]],Tabla16[],2,0)</f>
        <v>saco</v>
      </c>
      <c r="E136" t="s">
        <v>529</v>
      </c>
      <c r="F136" t="s">
        <v>535</v>
      </c>
      <c r="G136">
        <v>14000</v>
      </c>
      <c r="H136" s="46">
        <v>44176</v>
      </c>
      <c r="I136">
        <f>+VLOOKUP(Precio_dia_punto_venta[[#This Row],[Mercado Mayorista]],Codigos_mercados_mayoristas[],3,0)</f>
        <v>10</v>
      </c>
    </row>
    <row r="137" spans="1:9" x14ac:dyDescent="0.35">
      <c r="A13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PukaráFeria Lagunitas de Puerto MonttMiércoles44176saco</v>
      </c>
      <c r="B137" t="s">
        <v>547</v>
      </c>
      <c r="C137" t="s">
        <v>543</v>
      </c>
      <c r="D137" s="43" t="str">
        <f>+VLOOKUP(Precio_dia_punto_venta[[#This Row],[Unidad de
comercialización ]],Tabla16[],2,0)</f>
        <v>saco</v>
      </c>
      <c r="E137" t="s">
        <v>529</v>
      </c>
      <c r="F137" t="s">
        <v>534</v>
      </c>
      <c r="G137">
        <v>13500</v>
      </c>
      <c r="H137" s="46">
        <v>44176</v>
      </c>
      <c r="I137">
        <f>+VLOOKUP(Precio_dia_punto_venta[[#This Row],[Mercado Mayorista]],Codigos_mercados_mayoristas[],3,0)</f>
        <v>10</v>
      </c>
    </row>
    <row r="138" spans="1:9" x14ac:dyDescent="0.35">
      <c r="A13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PukaráFeria Lagunitas de Puerto MonttJueves44176saco</v>
      </c>
      <c r="B138" t="s">
        <v>547</v>
      </c>
      <c r="C138" t="s">
        <v>543</v>
      </c>
      <c r="D138" s="43" t="str">
        <f>+VLOOKUP(Precio_dia_punto_venta[[#This Row],[Unidad de
comercialización ]],Tabla16[],2,0)</f>
        <v>saco</v>
      </c>
      <c r="E138" t="s">
        <v>529</v>
      </c>
      <c r="F138" t="s">
        <v>530</v>
      </c>
      <c r="G138">
        <v>13000</v>
      </c>
      <c r="H138" s="46">
        <v>44176</v>
      </c>
      <c r="I138">
        <f>+VLOOKUP(Precio_dia_punto_venta[[#This Row],[Mercado Mayorista]],Codigos_mercados_mayoristas[],3,0)</f>
        <v>10</v>
      </c>
    </row>
    <row r="139" spans="1:9" x14ac:dyDescent="0.35">
      <c r="A13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PukaráFeria Lagunitas de Puerto MonttViernes44176saco</v>
      </c>
      <c r="B139" t="s">
        <v>547</v>
      </c>
      <c r="C139" t="s">
        <v>543</v>
      </c>
      <c r="D139" s="43" t="str">
        <f>+VLOOKUP(Precio_dia_punto_venta[[#This Row],[Unidad de
comercialización ]],Tabla16[],2,0)</f>
        <v>saco</v>
      </c>
      <c r="E139" t="s">
        <v>529</v>
      </c>
      <c r="F139" t="s">
        <v>533</v>
      </c>
      <c r="G139">
        <v>13000</v>
      </c>
      <c r="H139" s="46">
        <v>44176</v>
      </c>
      <c r="I139">
        <f>+VLOOKUP(Precio_dia_punto_venta[[#This Row],[Mercado Mayorista]],Codigos_mercados_mayoristas[],3,0)</f>
        <v>10</v>
      </c>
    </row>
    <row r="140" spans="1:9" x14ac:dyDescent="0.35">
      <c r="A14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MonttMiércoles44106saco</v>
      </c>
      <c r="B140" t="s">
        <v>531</v>
      </c>
      <c r="C140" t="s">
        <v>543</v>
      </c>
      <c r="D140" s="43" t="str">
        <f>+VLOOKUP(Precio_dia_punto_venta[[#This Row],[Unidad de
comercialización ]],Tabla16[],2,0)</f>
        <v>saco</v>
      </c>
      <c r="E140" t="s">
        <v>529</v>
      </c>
      <c r="F140" t="s">
        <v>534</v>
      </c>
      <c r="G140">
        <v>6000</v>
      </c>
      <c r="H140" s="46">
        <v>44106</v>
      </c>
      <c r="I140">
        <v>10</v>
      </c>
    </row>
    <row r="141" spans="1:9" x14ac:dyDescent="0.35">
      <c r="A14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MonttJueves44106saco</v>
      </c>
      <c r="B141" t="s">
        <v>531</v>
      </c>
      <c r="C141" t="s">
        <v>543</v>
      </c>
      <c r="D141" s="43" t="str">
        <f>+VLOOKUP(Precio_dia_punto_venta[[#This Row],[Unidad de
comercialización ]],Tabla16[],2,0)</f>
        <v>saco</v>
      </c>
      <c r="E141" t="s">
        <v>529</v>
      </c>
      <c r="F141" t="s">
        <v>530</v>
      </c>
      <c r="G141">
        <v>6000</v>
      </c>
      <c r="H141" s="46">
        <v>44106</v>
      </c>
      <c r="I141">
        <v>10</v>
      </c>
    </row>
    <row r="142" spans="1:9" x14ac:dyDescent="0.35">
      <c r="A14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MonttLunes44078saco</v>
      </c>
      <c r="B142" t="s">
        <v>537</v>
      </c>
      <c r="C142" t="s">
        <v>543</v>
      </c>
      <c r="D142" s="43" t="str">
        <f>+VLOOKUP(Precio_dia_punto_venta[[#This Row],[Unidad de
comercialización ]],Tabla16[],2,0)</f>
        <v>saco</v>
      </c>
      <c r="E142" t="s">
        <v>529</v>
      </c>
      <c r="F142" t="s">
        <v>535</v>
      </c>
      <c r="G142">
        <v>6000</v>
      </c>
      <c r="H142" s="46">
        <v>44078</v>
      </c>
      <c r="I142">
        <v>10</v>
      </c>
    </row>
    <row r="143" spans="1:9" x14ac:dyDescent="0.35">
      <c r="A14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MonttLunes44071saco</v>
      </c>
      <c r="B143" t="s">
        <v>531</v>
      </c>
      <c r="C143" t="s">
        <v>543</v>
      </c>
      <c r="D143" s="43" t="str">
        <f>+VLOOKUP(Precio_dia_punto_venta[[#This Row],[Unidad de
comercialización ]],Tabla16[],2,0)</f>
        <v>saco</v>
      </c>
      <c r="E143" t="s">
        <v>529</v>
      </c>
      <c r="F143" t="s">
        <v>535</v>
      </c>
      <c r="G143">
        <v>6000</v>
      </c>
      <c r="H143" s="46">
        <v>44071</v>
      </c>
      <c r="I143">
        <v>10</v>
      </c>
    </row>
    <row r="144" spans="1:9" x14ac:dyDescent="0.35">
      <c r="A14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MonttMartes44071saco</v>
      </c>
      <c r="B144" t="s">
        <v>531</v>
      </c>
      <c r="C144" t="s">
        <v>543</v>
      </c>
      <c r="D144" s="43" t="str">
        <f>+VLOOKUP(Precio_dia_punto_venta[[#This Row],[Unidad de
comercialización ]],Tabla16[],2,0)</f>
        <v>saco</v>
      </c>
      <c r="E144" t="s">
        <v>529</v>
      </c>
      <c r="F144" t="s">
        <v>536</v>
      </c>
      <c r="G144">
        <v>6000</v>
      </c>
      <c r="H144" s="46">
        <v>44071</v>
      </c>
      <c r="I144">
        <v>10</v>
      </c>
    </row>
    <row r="145" spans="1:9" x14ac:dyDescent="0.35">
      <c r="A14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MonttJueves44071saco</v>
      </c>
      <c r="B145" t="s">
        <v>531</v>
      </c>
      <c r="C145" t="s">
        <v>543</v>
      </c>
      <c r="D145" s="43" t="str">
        <f>+VLOOKUP(Precio_dia_punto_venta[[#This Row],[Unidad de
comercialización ]],Tabla16[],2,0)</f>
        <v>saco</v>
      </c>
      <c r="E145" t="s">
        <v>529</v>
      </c>
      <c r="F145" t="s">
        <v>530</v>
      </c>
      <c r="G145">
        <v>6000</v>
      </c>
      <c r="H145" s="46">
        <v>44071</v>
      </c>
      <c r="I145">
        <v>10</v>
      </c>
    </row>
    <row r="146" spans="1:9" x14ac:dyDescent="0.35">
      <c r="A14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MonttMartes44071saco</v>
      </c>
      <c r="B146" t="s">
        <v>537</v>
      </c>
      <c r="C146" t="s">
        <v>543</v>
      </c>
      <c r="D146" s="43" t="str">
        <f>+VLOOKUP(Precio_dia_punto_venta[[#This Row],[Unidad de
comercialización ]],Tabla16[],2,0)</f>
        <v>saco</v>
      </c>
      <c r="E146" t="s">
        <v>529</v>
      </c>
      <c r="F146" t="s">
        <v>536</v>
      </c>
      <c r="G146">
        <v>6000</v>
      </c>
      <c r="H146" s="46">
        <v>44071</v>
      </c>
      <c r="I146">
        <v>10</v>
      </c>
    </row>
    <row r="147" spans="1:9" x14ac:dyDescent="0.35">
      <c r="A14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MonttJueves44071saco</v>
      </c>
      <c r="B147" t="s">
        <v>537</v>
      </c>
      <c r="C147" t="s">
        <v>543</v>
      </c>
      <c r="D147" s="43" t="str">
        <f>+VLOOKUP(Precio_dia_punto_venta[[#This Row],[Unidad de
comercialización ]],Tabla16[],2,0)</f>
        <v>saco</v>
      </c>
      <c r="E147" t="s">
        <v>529</v>
      </c>
      <c r="F147" t="s">
        <v>530</v>
      </c>
      <c r="G147">
        <v>6000</v>
      </c>
      <c r="H147" s="46">
        <v>44071</v>
      </c>
      <c r="I147">
        <v>10</v>
      </c>
    </row>
    <row r="148" spans="1:9" x14ac:dyDescent="0.35">
      <c r="A14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MonttViernes44071saco</v>
      </c>
      <c r="B148" t="s">
        <v>537</v>
      </c>
      <c r="C148" t="s">
        <v>543</v>
      </c>
      <c r="D148" s="43" t="str">
        <f>+VLOOKUP(Precio_dia_punto_venta[[#This Row],[Unidad de
comercialización ]],Tabla16[],2,0)</f>
        <v>saco</v>
      </c>
      <c r="E148" t="s">
        <v>529</v>
      </c>
      <c r="F148" t="s">
        <v>533</v>
      </c>
      <c r="G148">
        <v>6000</v>
      </c>
      <c r="H148" s="46">
        <v>44071</v>
      </c>
      <c r="I148">
        <v>10</v>
      </c>
    </row>
    <row r="149" spans="1:9" x14ac:dyDescent="0.35">
      <c r="A14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MonttMiércoles44064saco</v>
      </c>
      <c r="B149" t="s">
        <v>531</v>
      </c>
      <c r="C149" t="s">
        <v>543</v>
      </c>
      <c r="D149" s="43" t="str">
        <f>+VLOOKUP(Precio_dia_punto_venta[[#This Row],[Unidad de
comercialización ]],Tabla16[],2,0)</f>
        <v>saco</v>
      </c>
      <c r="E149" t="s">
        <v>529</v>
      </c>
      <c r="F149" t="s">
        <v>534</v>
      </c>
      <c r="G149">
        <v>6000</v>
      </c>
      <c r="H149" s="46">
        <v>44064</v>
      </c>
      <c r="I149">
        <v>10</v>
      </c>
    </row>
    <row r="150" spans="1:9" x14ac:dyDescent="0.35">
      <c r="A15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MonttJueves44064saco</v>
      </c>
      <c r="B150" t="s">
        <v>531</v>
      </c>
      <c r="C150" t="s">
        <v>543</v>
      </c>
      <c r="D150" s="43" t="str">
        <f>+VLOOKUP(Precio_dia_punto_venta[[#This Row],[Unidad de
comercialización ]],Tabla16[],2,0)</f>
        <v>saco</v>
      </c>
      <c r="E150" t="s">
        <v>529</v>
      </c>
      <c r="F150" t="s">
        <v>530</v>
      </c>
      <c r="G150">
        <v>6000</v>
      </c>
      <c r="H150" s="46">
        <v>44064</v>
      </c>
      <c r="I150">
        <v>10</v>
      </c>
    </row>
    <row r="151" spans="1:9" x14ac:dyDescent="0.35">
      <c r="A15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MonttViernes44064saco</v>
      </c>
      <c r="B151" t="s">
        <v>531</v>
      </c>
      <c r="C151" t="s">
        <v>543</v>
      </c>
      <c r="D151" s="43" t="str">
        <f>+VLOOKUP(Precio_dia_punto_venta[[#This Row],[Unidad de
comercialización ]],Tabla16[],2,0)</f>
        <v>saco</v>
      </c>
      <c r="E151" t="s">
        <v>529</v>
      </c>
      <c r="F151" t="s">
        <v>533</v>
      </c>
      <c r="G151">
        <v>6000</v>
      </c>
      <c r="H151" s="46">
        <v>44064</v>
      </c>
      <c r="I151">
        <v>10</v>
      </c>
    </row>
    <row r="152" spans="1:9" x14ac:dyDescent="0.35">
      <c r="A15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MonttLunes44064saco</v>
      </c>
      <c r="B152" t="s">
        <v>537</v>
      </c>
      <c r="C152" t="s">
        <v>543</v>
      </c>
      <c r="D152" s="43" t="str">
        <f>+VLOOKUP(Precio_dia_punto_venta[[#This Row],[Unidad de
comercialización ]],Tabla16[],2,0)</f>
        <v>saco</v>
      </c>
      <c r="E152" t="s">
        <v>529</v>
      </c>
      <c r="F152" t="s">
        <v>535</v>
      </c>
      <c r="G152">
        <v>6000</v>
      </c>
      <c r="H152" s="46">
        <v>44064</v>
      </c>
      <c r="I152">
        <v>10</v>
      </c>
    </row>
    <row r="153" spans="1:9" x14ac:dyDescent="0.35">
      <c r="A15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MonttMartes44064saco</v>
      </c>
      <c r="B153" t="s">
        <v>537</v>
      </c>
      <c r="C153" t="s">
        <v>543</v>
      </c>
      <c r="D153" s="43" t="str">
        <f>+VLOOKUP(Precio_dia_punto_venta[[#This Row],[Unidad de
comercialización ]],Tabla16[],2,0)</f>
        <v>saco</v>
      </c>
      <c r="E153" t="s">
        <v>529</v>
      </c>
      <c r="F153" t="s">
        <v>536</v>
      </c>
      <c r="G153">
        <v>6000</v>
      </c>
      <c r="H153" s="46">
        <v>44064</v>
      </c>
      <c r="I153">
        <v>10</v>
      </c>
    </row>
    <row r="154" spans="1:9" x14ac:dyDescent="0.35">
      <c r="A15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AsterixFeria Lagunitas de Puerto MonttViernes44057saco</v>
      </c>
      <c r="B154" t="s">
        <v>540</v>
      </c>
      <c r="C154" t="s">
        <v>543</v>
      </c>
      <c r="D154" s="43" t="str">
        <f>+VLOOKUP(Precio_dia_punto_venta[[#This Row],[Unidad de
comercialización ]],Tabla16[],2,0)</f>
        <v>saco</v>
      </c>
      <c r="E154" t="s">
        <v>529</v>
      </c>
      <c r="F154" t="s">
        <v>533</v>
      </c>
      <c r="G154">
        <v>6000</v>
      </c>
      <c r="H154" s="46">
        <v>44057</v>
      </c>
      <c r="I154">
        <v>10</v>
      </c>
    </row>
    <row r="155" spans="1:9" x14ac:dyDescent="0.35">
      <c r="A15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MonttMartes44057saco</v>
      </c>
      <c r="B155" t="s">
        <v>531</v>
      </c>
      <c r="C155" t="s">
        <v>543</v>
      </c>
      <c r="D155" s="43" t="str">
        <f>+VLOOKUP(Precio_dia_punto_venta[[#This Row],[Unidad de
comercialización ]],Tabla16[],2,0)</f>
        <v>saco</v>
      </c>
      <c r="E155" t="s">
        <v>529</v>
      </c>
      <c r="F155" t="s">
        <v>536</v>
      </c>
      <c r="G155">
        <v>6000</v>
      </c>
      <c r="H155" s="46">
        <v>44057</v>
      </c>
      <c r="I155">
        <v>10</v>
      </c>
    </row>
    <row r="156" spans="1:9" x14ac:dyDescent="0.35">
      <c r="A15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MonttMartes44057saco</v>
      </c>
      <c r="B156" t="s">
        <v>537</v>
      </c>
      <c r="C156" t="s">
        <v>543</v>
      </c>
      <c r="D156" s="43" t="str">
        <f>+VLOOKUP(Precio_dia_punto_venta[[#This Row],[Unidad de
comercialización ]],Tabla16[],2,0)</f>
        <v>saco</v>
      </c>
      <c r="E156" t="s">
        <v>529</v>
      </c>
      <c r="F156" t="s">
        <v>536</v>
      </c>
      <c r="G156">
        <v>6000</v>
      </c>
      <c r="H156" s="46">
        <v>44057</v>
      </c>
      <c r="I156">
        <v>10</v>
      </c>
    </row>
    <row r="157" spans="1:9" x14ac:dyDescent="0.35">
      <c r="A15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MonttMiércoles44057saco</v>
      </c>
      <c r="B157" t="s">
        <v>537</v>
      </c>
      <c r="C157" t="s">
        <v>543</v>
      </c>
      <c r="D157" s="43" t="str">
        <f>+VLOOKUP(Precio_dia_punto_venta[[#This Row],[Unidad de
comercialización ]],Tabla16[],2,0)</f>
        <v>saco</v>
      </c>
      <c r="E157" t="s">
        <v>529</v>
      </c>
      <c r="F157" t="s">
        <v>534</v>
      </c>
      <c r="G157">
        <v>6000</v>
      </c>
      <c r="H157" s="46">
        <v>44057</v>
      </c>
      <c r="I157">
        <v>10</v>
      </c>
    </row>
    <row r="158" spans="1:9" x14ac:dyDescent="0.35">
      <c r="A15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MonttViernes44057saco</v>
      </c>
      <c r="B158" t="s">
        <v>537</v>
      </c>
      <c r="C158" t="s">
        <v>543</v>
      </c>
      <c r="D158" s="43" t="str">
        <f>+VLOOKUP(Precio_dia_punto_venta[[#This Row],[Unidad de
comercialización ]],Tabla16[],2,0)</f>
        <v>saco</v>
      </c>
      <c r="E158" t="s">
        <v>529</v>
      </c>
      <c r="F158" t="s">
        <v>533</v>
      </c>
      <c r="G158">
        <v>6000</v>
      </c>
      <c r="H158" s="46">
        <v>44057</v>
      </c>
      <c r="I158">
        <v>10</v>
      </c>
    </row>
    <row r="159" spans="1:9" x14ac:dyDescent="0.35">
      <c r="A15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MonttLunes44050saco</v>
      </c>
      <c r="B159" t="s">
        <v>531</v>
      </c>
      <c r="C159" t="s">
        <v>543</v>
      </c>
      <c r="D159" s="43" t="str">
        <f>+VLOOKUP(Precio_dia_punto_venta[[#This Row],[Unidad de
comercialización ]],Tabla16[],2,0)</f>
        <v>saco</v>
      </c>
      <c r="E159" t="s">
        <v>529</v>
      </c>
      <c r="F159" t="s">
        <v>535</v>
      </c>
      <c r="G159">
        <v>6000</v>
      </c>
      <c r="H159" s="46">
        <v>44050</v>
      </c>
      <c r="I159">
        <v>10</v>
      </c>
    </row>
    <row r="160" spans="1:9" x14ac:dyDescent="0.35">
      <c r="A16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MonttMartes44050saco</v>
      </c>
      <c r="B160" t="s">
        <v>531</v>
      </c>
      <c r="C160" t="s">
        <v>543</v>
      </c>
      <c r="D160" s="43" t="str">
        <f>+VLOOKUP(Precio_dia_punto_venta[[#This Row],[Unidad de
comercialización ]],Tabla16[],2,0)</f>
        <v>saco</v>
      </c>
      <c r="E160" t="s">
        <v>529</v>
      </c>
      <c r="F160" t="s">
        <v>536</v>
      </c>
      <c r="G160">
        <v>6000</v>
      </c>
      <c r="H160" s="46">
        <v>44050</v>
      </c>
      <c r="I160">
        <v>10</v>
      </c>
    </row>
    <row r="161" spans="1:9" x14ac:dyDescent="0.35">
      <c r="A16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MonttMiércoles44050saco</v>
      </c>
      <c r="B161" t="s">
        <v>531</v>
      </c>
      <c r="C161" t="s">
        <v>543</v>
      </c>
      <c r="D161" s="43" t="str">
        <f>+VLOOKUP(Precio_dia_punto_venta[[#This Row],[Unidad de
comercialización ]],Tabla16[],2,0)</f>
        <v>saco</v>
      </c>
      <c r="E161" t="s">
        <v>529</v>
      </c>
      <c r="F161" t="s">
        <v>534</v>
      </c>
      <c r="G161">
        <v>6000</v>
      </c>
      <c r="H161" s="46">
        <v>44050</v>
      </c>
      <c r="I161">
        <v>10</v>
      </c>
    </row>
    <row r="162" spans="1:9" x14ac:dyDescent="0.35">
      <c r="A16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MonttViernes44050saco</v>
      </c>
      <c r="B162" t="s">
        <v>531</v>
      </c>
      <c r="C162" t="s">
        <v>543</v>
      </c>
      <c r="D162" s="43" t="str">
        <f>+VLOOKUP(Precio_dia_punto_venta[[#This Row],[Unidad de
comercialización ]],Tabla16[],2,0)</f>
        <v>saco</v>
      </c>
      <c r="E162" t="s">
        <v>529</v>
      </c>
      <c r="F162" t="s">
        <v>533</v>
      </c>
      <c r="G162">
        <v>6000</v>
      </c>
      <c r="H162" s="46">
        <v>44050</v>
      </c>
      <c r="I162">
        <v>10</v>
      </c>
    </row>
    <row r="163" spans="1:9" x14ac:dyDescent="0.35">
      <c r="A16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MonttMartes44050saco</v>
      </c>
      <c r="B163" t="s">
        <v>537</v>
      </c>
      <c r="C163" t="s">
        <v>543</v>
      </c>
      <c r="D163" s="43" t="str">
        <f>+VLOOKUP(Precio_dia_punto_venta[[#This Row],[Unidad de
comercialización ]],Tabla16[],2,0)</f>
        <v>saco</v>
      </c>
      <c r="E163" t="s">
        <v>529</v>
      </c>
      <c r="F163" t="s">
        <v>536</v>
      </c>
      <c r="G163">
        <v>6000</v>
      </c>
      <c r="H163" s="46">
        <v>44050</v>
      </c>
      <c r="I163">
        <v>10</v>
      </c>
    </row>
    <row r="164" spans="1:9" x14ac:dyDescent="0.35">
      <c r="A16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MonttJueves44050saco</v>
      </c>
      <c r="B164" t="s">
        <v>537</v>
      </c>
      <c r="C164" t="s">
        <v>543</v>
      </c>
      <c r="D164" s="43" t="str">
        <f>+VLOOKUP(Precio_dia_punto_venta[[#This Row],[Unidad de
comercialización ]],Tabla16[],2,0)</f>
        <v>saco</v>
      </c>
      <c r="E164" t="s">
        <v>529</v>
      </c>
      <c r="F164" t="s">
        <v>530</v>
      </c>
      <c r="G164">
        <v>6000</v>
      </c>
      <c r="H164" s="46">
        <v>44050</v>
      </c>
      <c r="I164">
        <v>10</v>
      </c>
    </row>
    <row r="165" spans="1:9" x14ac:dyDescent="0.35">
      <c r="A16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MonttViernes44050saco</v>
      </c>
      <c r="B165" t="s">
        <v>537</v>
      </c>
      <c r="C165" t="s">
        <v>543</v>
      </c>
      <c r="D165" s="43" t="str">
        <f>+VLOOKUP(Precio_dia_punto_venta[[#This Row],[Unidad de
comercialización ]],Tabla16[],2,0)</f>
        <v>saco</v>
      </c>
      <c r="E165" t="s">
        <v>529</v>
      </c>
      <c r="F165" t="s">
        <v>533</v>
      </c>
      <c r="G165">
        <v>6000</v>
      </c>
      <c r="H165" s="46">
        <v>44050</v>
      </c>
      <c r="I165">
        <v>10</v>
      </c>
    </row>
    <row r="166" spans="1:9" x14ac:dyDescent="0.35">
      <c r="A16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DésiréeFeria Lagunitas de Puerto MonttMartes44043saco</v>
      </c>
      <c r="B166" t="s">
        <v>544</v>
      </c>
      <c r="C166" t="s">
        <v>543</v>
      </c>
      <c r="D166" s="43" t="str">
        <f>+VLOOKUP(Precio_dia_punto_venta[[#This Row],[Unidad de
comercialización ]],Tabla16[],2,0)</f>
        <v>saco</v>
      </c>
      <c r="E166" t="s">
        <v>529</v>
      </c>
      <c r="F166" t="s">
        <v>536</v>
      </c>
      <c r="G166">
        <v>6000</v>
      </c>
      <c r="H166" s="46">
        <v>44043</v>
      </c>
      <c r="I166">
        <v>10</v>
      </c>
    </row>
    <row r="167" spans="1:9" x14ac:dyDescent="0.35">
      <c r="A16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MonttLunes44043saco</v>
      </c>
      <c r="B167" t="s">
        <v>531</v>
      </c>
      <c r="C167" t="s">
        <v>543</v>
      </c>
      <c r="D167" s="43" t="str">
        <f>+VLOOKUP(Precio_dia_punto_venta[[#This Row],[Unidad de
comercialización ]],Tabla16[],2,0)</f>
        <v>saco</v>
      </c>
      <c r="E167" t="s">
        <v>529</v>
      </c>
      <c r="F167" t="s">
        <v>535</v>
      </c>
      <c r="G167">
        <v>6000</v>
      </c>
      <c r="H167" s="46">
        <v>44043</v>
      </c>
      <c r="I167">
        <v>10</v>
      </c>
    </row>
    <row r="168" spans="1:9" x14ac:dyDescent="0.35">
      <c r="A16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MonttMartes44043saco</v>
      </c>
      <c r="B168" t="s">
        <v>531</v>
      </c>
      <c r="C168" t="s">
        <v>543</v>
      </c>
      <c r="D168" s="43" t="str">
        <f>+VLOOKUP(Precio_dia_punto_venta[[#This Row],[Unidad de
comercialización ]],Tabla16[],2,0)</f>
        <v>saco</v>
      </c>
      <c r="E168" t="s">
        <v>529</v>
      </c>
      <c r="F168" t="s">
        <v>536</v>
      </c>
      <c r="G168">
        <v>6000</v>
      </c>
      <c r="H168" s="46">
        <v>44043</v>
      </c>
      <c r="I168">
        <v>10</v>
      </c>
    </row>
    <row r="169" spans="1:9" x14ac:dyDescent="0.35">
      <c r="A16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MonttViernes44043saco</v>
      </c>
      <c r="B169" t="s">
        <v>531</v>
      </c>
      <c r="C169" t="s">
        <v>543</v>
      </c>
      <c r="D169" s="43" t="str">
        <f>+VLOOKUP(Precio_dia_punto_venta[[#This Row],[Unidad de
comercialización ]],Tabla16[],2,0)</f>
        <v>saco</v>
      </c>
      <c r="E169" t="s">
        <v>529</v>
      </c>
      <c r="F169" t="s">
        <v>533</v>
      </c>
      <c r="G169">
        <v>6000</v>
      </c>
      <c r="H169" s="46">
        <v>44043</v>
      </c>
      <c r="I169">
        <v>10</v>
      </c>
    </row>
    <row r="170" spans="1:9" x14ac:dyDescent="0.35">
      <c r="A17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MonttMartes44043saco</v>
      </c>
      <c r="B170" t="s">
        <v>537</v>
      </c>
      <c r="C170" t="s">
        <v>543</v>
      </c>
      <c r="D170" s="43" t="str">
        <f>+VLOOKUP(Precio_dia_punto_venta[[#This Row],[Unidad de
comercialización ]],Tabla16[],2,0)</f>
        <v>saco</v>
      </c>
      <c r="E170" t="s">
        <v>529</v>
      </c>
      <c r="F170" t="s">
        <v>536</v>
      </c>
      <c r="G170">
        <v>6000</v>
      </c>
      <c r="H170" s="46">
        <v>44043</v>
      </c>
      <c r="I170">
        <v>10</v>
      </c>
    </row>
    <row r="171" spans="1:9" x14ac:dyDescent="0.35">
      <c r="A17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MonttMiércoles44043saco</v>
      </c>
      <c r="B171" t="s">
        <v>537</v>
      </c>
      <c r="C171" t="s">
        <v>543</v>
      </c>
      <c r="D171" s="43" t="str">
        <f>+VLOOKUP(Precio_dia_punto_venta[[#This Row],[Unidad de
comercialización ]],Tabla16[],2,0)</f>
        <v>saco</v>
      </c>
      <c r="E171" t="s">
        <v>529</v>
      </c>
      <c r="F171" t="s">
        <v>534</v>
      </c>
      <c r="G171">
        <v>6000</v>
      </c>
      <c r="H171" s="46">
        <v>44043</v>
      </c>
      <c r="I171">
        <v>10</v>
      </c>
    </row>
    <row r="172" spans="1:9" x14ac:dyDescent="0.35">
      <c r="A17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MonttJueves44043saco</v>
      </c>
      <c r="B172" t="s">
        <v>537</v>
      </c>
      <c r="C172" t="s">
        <v>543</v>
      </c>
      <c r="D172" s="43" t="str">
        <f>+VLOOKUP(Precio_dia_punto_venta[[#This Row],[Unidad de
comercialización ]],Tabla16[],2,0)</f>
        <v>saco</v>
      </c>
      <c r="E172" t="s">
        <v>529</v>
      </c>
      <c r="F172" t="s">
        <v>530</v>
      </c>
      <c r="G172">
        <v>6000</v>
      </c>
      <c r="H172" s="46">
        <v>44043</v>
      </c>
      <c r="I172">
        <v>10</v>
      </c>
    </row>
    <row r="173" spans="1:9" x14ac:dyDescent="0.35">
      <c r="A17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AsterixFeria Lagunitas de Puerto MonttJueves44036saco</v>
      </c>
      <c r="B173" t="s">
        <v>540</v>
      </c>
      <c r="C173" t="s">
        <v>543</v>
      </c>
      <c r="D173" s="43" t="str">
        <f>+VLOOKUP(Precio_dia_punto_venta[[#This Row],[Unidad de
comercialización ]],Tabla16[],2,0)</f>
        <v>saco</v>
      </c>
      <c r="E173" t="s">
        <v>529</v>
      </c>
      <c r="F173" t="s">
        <v>530</v>
      </c>
      <c r="G173">
        <v>6000</v>
      </c>
      <c r="H173" s="46">
        <v>44036</v>
      </c>
      <c r="I173">
        <v>10</v>
      </c>
    </row>
    <row r="174" spans="1:9" x14ac:dyDescent="0.35">
      <c r="A17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DésiréeFeria Lagunitas de Puerto MonttLunes44036saco</v>
      </c>
      <c r="B174" t="s">
        <v>544</v>
      </c>
      <c r="C174" t="s">
        <v>543</v>
      </c>
      <c r="D174" s="43" t="str">
        <f>+VLOOKUP(Precio_dia_punto_venta[[#This Row],[Unidad de
comercialización ]],Tabla16[],2,0)</f>
        <v>saco</v>
      </c>
      <c r="E174" t="s">
        <v>529</v>
      </c>
      <c r="F174" t="s">
        <v>535</v>
      </c>
      <c r="G174">
        <v>6000</v>
      </c>
      <c r="H174" s="46">
        <v>44036</v>
      </c>
      <c r="I174">
        <v>10</v>
      </c>
    </row>
    <row r="175" spans="1:9" x14ac:dyDescent="0.35">
      <c r="A17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DésiréeFeria Lagunitas de Puerto MonttMartes44036saco</v>
      </c>
      <c r="B175" t="s">
        <v>544</v>
      </c>
      <c r="C175" t="s">
        <v>543</v>
      </c>
      <c r="D175" s="43" t="str">
        <f>+VLOOKUP(Precio_dia_punto_venta[[#This Row],[Unidad de
comercialización ]],Tabla16[],2,0)</f>
        <v>saco</v>
      </c>
      <c r="E175" t="s">
        <v>529</v>
      </c>
      <c r="F175" t="s">
        <v>536</v>
      </c>
      <c r="G175">
        <v>6000</v>
      </c>
      <c r="H175" s="46">
        <v>44036</v>
      </c>
      <c r="I175">
        <v>10</v>
      </c>
    </row>
    <row r="176" spans="1:9" x14ac:dyDescent="0.35">
      <c r="A17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MonttLunes44036saco</v>
      </c>
      <c r="B176" t="s">
        <v>531</v>
      </c>
      <c r="C176" t="s">
        <v>543</v>
      </c>
      <c r="D176" s="43" t="str">
        <f>+VLOOKUP(Precio_dia_punto_venta[[#This Row],[Unidad de
comercialización ]],Tabla16[],2,0)</f>
        <v>saco</v>
      </c>
      <c r="E176" t="s">
        <v>529</v>
      </c>
      <c r="F176" t="s">
        <v>535</v>
      </c>
      <c r="G176">
        <v>6000</v>
      </c>
      <c r="H176" s="46">
        <v>44036</v>
      </c>
      <c r="I176">
        <v>10</v>
      </c>
    </row>
    <row r="177" spans="1:9" x14ac:dyDescent="0.35">
      <c r="A17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MonttMartes44036saco</v>
      </c>
      <c r="B177" t="s">
        <v>531</v>
      </c>
      <c r="C177" t="s">
        <v>543</v>
      </c>
      <c r="D177" s="43" t="str">
        <f>+VLOOKUP(Precio_dia_punto_venta[[#This Row],[Unidad de
comercialización ]],Tabla16[],2,0)</f>
        <v>saco</v>
      </c>
      <c r="E177" t="s">
        <v>529</v>
      </c>
      <c r="F177" t="s">
        <v>536</v>
      </c>
      <c r="G177">
        <v>6000</v>
      </c>
      <c r="H177" s="46">
        <v>44036</v>
      </c>
      <c r="I177">
        <v>10</v>
      </c>
    </row>
    <row r="178" spans="1:9" x14ac:dyDescent="0.35">
      <c r="A17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MonttMiércoles44036saco</v>
      </c>
      <c r="B178" t="s">
        <v>531</v>
      </c>
      <c r="C178" t="s">
        <v>543</v>
      </c>
      <c r="D178" s="43" t="str">
        <f>+VLOOKUP(Precio_dia_punto_venta[[#This Row],[Unidad de
comercialización ]],Tabla16[],2,0)</f>
        <v>saco</v>
      </c>
      <c r="E178" t="s">
        <v>529</v>
      </c>
      <c r="F178" t="s">
        <v>534</v>
      </c>
      <c r="G178">
        <v>6000</v>
      </c>
      <c r="H178" s="46">
        <v>44036</v>
      </c>
      <c r="I178">
        <v>10</v>
      </c>
    </row>
    <row r="179" spans="1:9" x14ac:dyDescent="0.35">
      <c r="A17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MonttViernes44036saco</v>
      </c>
      <c r="B179" t="s">
        <v>531</v>
      </c>
      <c r="C179" t="s">
        <v>543</v>
      </c>
      <c r="D179" s="43" t="str">
        <f>+VLOOKUP(Precio_dia_punto_venta[[#This Row],[Unidad de
comercialización ]],Tabla16[],2,0)</f>
        <v>saco</v>
      </c>
      <c r="E179" t="s">
        <v>529</v>
      </c>
      <c r="F179" t="s">
        <v>533</v>
      </c>
      <c r="G179">
        <v>6000</v>
      </c>
      <c r="H179" s="46">
        <v>44036</v>
      </c>
      <c r="I179">
        <v>10</v>
      </c>
    </row>
    <row r="180" spans="1:9" x14ac:dyDescent="0.35">
      <c r="A18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MonttViernes44036saco</v>
      </c>
      <c r="B180" t="s">
        <v>537</v>
      </c>
      <c r="C180" t="s">
        <v>543</v>
      </c>
      <c r="D180" s="43" t="str">
        <f>+VLOOKUP(Precio_dia_punto_venta[[#This Row],[Unidad de
comercialización ]],Tabla16[],2,0)</f>
        <v>saco</v>
      </c>
      <c r="E180" t="s">
        <v>529</v>
      </c>
      <c r="F180" t="s">
        <v>533</v>
      </c>
      <c r="G180">
        <v>6000</v>
      </c>
      <c r="H180" s="46">
        <v>44036</v>
      </c>
      <c r="I180">
        <v>10</v>
      </c>
    </row>
    <row r="181" spans="1:9" x14ac:dyDescent="0.35">
      <c r="A18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DésiréeFeria Lagunitas de Puerto MonttMartes44029saco</v>
      </c>
      <c r="B181" t="s">
        <v>544</v>
      </c>
      <c r="C181" t="s">
        <v>543</v>
      </c>
      <c r="D181" s="43" t="str">
        <f>+VLOOKUP(Precio_dia_punto_venta[[#This Row],[Unidad de
comercialización ]],Tabla16[],2,0)</f>
        <v>saco</v>
      </c>
      <c r="E181" t="s">
        <v>529</v>
      </c>
      <c r="F181" t="s">
        <v>536</v>
      </c>
      <c r="G181">
        <v>6000</v>
      </c>
      <c r="H181" s="46">
        <v>44029</v>
      </c>
      <c r="I181">
        <v>10</v>
      </c>
    </row>
    <row r="182" spans="1:9" x14ac:dyDescent="0.35">
      <c r="A18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DésiréeFeria Lagunitas de Puerto MonttViernes44029saco</v>
      </c>
      <c r="B182" t="s">
        <v>544</v>
      </c>
      <c r="C182" t="s">
        <v>543</v>
      </c>
      <c r="D182" s="43" t="str">
        <f>+VLOOKUP(Precio_dia_punto_venta[[#This Row],[Unidad de
comercialización ]],Tabla16[],2,0)</f>
        <v>saco</v>
      </c>
      <c r="E182" t="s">
        <v>529</v>
      </c>
      <c r="F182" t="s">
        <v>533</v>
      </c>
      <c r="G182">
        <v>6000</v>
      </c>
      <c r="H182" s="46">
        <v>44029</v>
      </c>
      <c r="I182">
        <v>10</v>
      </c>
    </row>
    <row r="183" spans="1:9" x14ac:dyDescent="0.35">
      <c r="A18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MonttMartes44029saco</v>
      </c>
      <c r="B183" t="s">
        <v>531</v>
      </c>
      <c r="C183" t="s">
        <v>543</v>
      </c>
      <c r="D183" s="43" t="str">
        <f>+VLOOKUP(Precio_dia_punto_venta[[#This Row],[Unidad de
comercialización ]],Tabla16[],2,0)</f>
        <v>saco</v>
      </c>
      <c r="E183" t="s">
        <v>529</v>
      </c>
      <c r="F183" t="s">
        <v>536</v>
      </c>
      <c r="G183">
        <v>6000</v>
      </c>
      <c r="H183" s="46">
        <v>44029</v>
      </c>
      <c r="I183">
        <v>10</v>
      </c>
    </row>
    <row r="184" spans="1:9" x14ac:dyDescent="0.35">
      <c r="A18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MonttMiércoles44029saco</v>
      </c>
      <c r="B184" t="s">
        <v>531</v>
      </c>
      <c r="C184" t="s">
        <v>543</v>
      </c>
      <c r="D184" s="43" t="str">
        <f>+VLOOKUP(Precio_dia_punto_venta[[#This Row],[Unidad de
comercialización ]],Tabla16[],2,0)</f>
        <v>saco</v>
      </c>
      <c r="E184" t="s">
        <v>529</v>
      </c>
      <c r="F184" t="s">
        <v>534</v>
      </c>
      <c r="G184">
        <v>6000</v>
      </c>
      <c r="H184" s="46">
        <v>44029</v>
      </c>
      <c r="I184">
        <v>10</v>
      </c>
    </row>
    <row r="185" spans="1:9" x14ac:dyDescent="0.35">
      <c r="A18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MonttViernes44029saco</v>
      </c>
      <c r="B185" t="s">
        <v>531</v>
      </c>
      <c r="C185" t="s">
        <v>543</v>
      </c>
      <c r="D185" s="43" t="str">
        <f>+VLOOKUP(Precio_dia_punto_venta[[#This Row],[Unidad de
comercialización ]],Tabla16[],2,0)</f>
        <v>saco</v>
      </c>
      <c r="E185" t="s">
        <v>529</v>
      </c>
      <c r="F185" t="s">
        <v>533</v>
      </c>
      <c r="G185">
        <v>6000</v>
      </c>
      <c r="H185" s="46">
        <v>44029</v>
      </c>
      <c r="I185">
        <v>10</v>
      </c>
    </row>
    <row r="186" spans="1:9" x14ac:dyDescent="0.35">
      <c r="A18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MonttLunes44029saco</v>
      </c>
      <c r="B186" t="s">
        <v>537</v>
      </c>
      <c r="C186" t="s">
        <v>543</v>
      </c>
      <c r="D186" s="43" t="str">
        <f>+VLOOKUP(Precio_dia_punto_venta[[#This Row],[Unidad de
comercialización ]],Tabla16[],2,0)</f>
        <v>saco</v>
      </c>
      <c r="E186" t="s">
        <v>529</v>
      </c>
      <c r="F186" t="s">
        <v>535</v>
      </c>
      <c r="G186">
        <v>6000</v>
      </c>
      <c r="H186" s="46">
        <v>44029</v>
      </c>
      <c r="I186">
        <v>10</v>
      </c>
    </row>
    <row r="187" spans="1:9" x14ac:dyDescent="0.35">
      <c r="A18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MonttLunes44106saco</v>
      </c>
      <c r="B187" t="s">
        <v>531</v>
      </c>
      <c r="C187" t="s">
        <v>543</v>
      </c>
      <c r="D187" s="43" t="str">
        <f>+VLOOKUP(Precio_dia_punto_venta[[#This Row],[Unidad de
comercialización ]],Tabla16[],2,0)</f>
        <v>saco</v>
      </c>
      <c r="E187" t="s">
        <v>529</v>
      </c>
      <c r="F187" t="s">
        <v>535</v>
      </c>
      <c r="G187">
        <v>6250</v>
      </c>
      <c r="H187" s="46">
        <v>44106</v>
      </c>
      <c r="I187">
        <v>10</v>
      </c>
    </row>
    <row r="188" spans="1:9" x14ac:dyDescent="0.35">
      <c r="A18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MonttMartes44106saco</v>
      </c>
      <c r="B188" t="s">
        <v>531</v>
      </c>
      <c r="C188" t="s">
        <v>543</v>
      </c>
      <c r="D188" s="43" t="str">
        <f>+VLOOKUP(Precio_dia_punto_venta[[#This Row],[Unidad de
comercialización ]],Tabla16[],2,0)</f>
        <v>saco</v>
      </c>
      <c r="E188" t="s">
        <v>529</v>
      </c>
      <c r="F188" t="s">
        <v>536</v>
      </c>
      <c r="G188">
        <v>6250</v>
      </c>
      <c r="H188" s="46">
        <v>44106</v>
      </c>
      <c r="I188">
        <v>10</v>
      </c>
    </row>
    <row r="189" spans="1:9" x14ac:dyDescent="0.35">
      <c r="A18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MonttLunes44092saco</v>
      </c>
      <c r="B189" t="s">
        <v>531</v>
      </c>
      <c r="C189" t="s">
        <v>543</v>
      </c>
      <c r="D189" s="43" t="str">
        <f>+VLOOKUP(Precio_dia_punto_venta[[#This Row],[Unidad de
comercialización ]],Tabla16[],2,0)</f>
        <v>saco</v>
      </c>
      <c r="E189" t="s">
        <v>529</v>
      </c>
      <c r="F189" t="s">
        <v>535</v>
      </c>
      <c r="G189">
        <v>6250</v>
      </c>
      <c r="H189" s="46">
        <v>44092</v>
      </c>
      <c r="I189">
        <v>10</v>
      </c>
    </row>
    <row r="190" spans="1:9" x14ac:dyDescent="0.35">
      <c r="A19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MonttJueves44057saco</v>
      </c>
      <c r="B190" t="s">
        <v>537</v>
      </c>
      <c r="C190" t="s">
        <v>543</v>
      </c>
      <c r="D190" s="43" t="str">
        <f>+VLOOKUP(Precio_dia_punto_venta[[#This Row],[Unidad de
comercialización ]],Tabla16[],2,0)</f>
        <v>saco</v>
      </c>
      <c r="E190" t="s">
        <v>529</v>
      </c>
      <c r="F190" t="s">
        <v>530</v>
      </c>
      <c r="G190">
        <v>6250</v>
      </c>
      <c r="H190" s="46">
        <v>44057</v>
      </c>
      <c r="I190">
        <v>10</v>
      </c>
    </row>
    <row r="191" spans="1:9" x14ac:dyDescent="0.35">
      <c r="A19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MonttLunes44057saco</v>
      </c>
      <c r="B191" t="s">
        <v>531</v>
      </c>
      <c r="C191" t="s">
        <v>543</v>
      </c>
      <c r="D191" s="43" t="str">
        <f>+VLOOKUP(Precio_dia_punto_venta[[#This Row],[Unidad de
comercialización ]],Tabla16[],2,0)</f>
        <v>saco</v>
      </c>
      <c r="E191" t="s">
        <v>529</v>
      </c>
      <c r="F191" t="s">
        <v>535</v>
      </c>
      <c r="G191">
        <v>6267</v>
      </c>
      <c r="H191" s="46">
        <v>44057</v>
      </c>
      <c r="I191">
        <v>10</v>
      </c>
    </row>
    <row r="192" spans="1:9" x14ac:dyDescent="0.35">
      <c r="A19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MonttLunes44113saco</v>
      </c>
      <c r="B192" t="s">
        <v>531</v>
      </c>
      <c r="C192" t="s">
        <v>543</v>
      </c>
      <c r="D192" s="43" t="str">
        <f>+VLOOKUP(Precio_dia_punto_venta[[#This Row],[Unidad de
comercialización ]],Tabla16[],2,0)</f>
        <v>saco</v>
      </c>
      <c r="E192" t="s">
        <v>529</v>
      </c>
      <c r="F192" t="s">
        <v>535</v>
      </c>
      <c r="G192">
        <v>6467</v>
      </c>
      <c r="H192" s="46">
        <v>44113</v>
      </c>
      <c r="I192">
        <v>10</v>
      </c>
    </row>
    <row r="193" spans="1:9" x14ac:dyDescent="0.35">
      <c r="A19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MonttViernes44106saco</v>
      </c>
      <c r="B193" t="s">
        <v>531</v>
      </c>
      <c r="C193" t="s">
        <v>543</v>
      </c>
      <c r="D193" s="43" t="str">
        <f>+VLOOKUP(Precio_dia_punto_venta[[#This Row],[Unidad de
comercialización ]],Tabla16[],2,0)</f>
        <v>saco</v>
      </c>
      <c r="E193" t="s">
        <v>529</v>
      </c>
      <c r="F193" t="s">
        <v>533</v>
      </c>
      <c r="G193">
        <v>6500</v>
      </c>
      <c r="H193" s="46">
        <v>44106</v>
      </c>
      <c r="I193">
        <v>10</v>
      </c>
    </row>
    <row r="194" spans="1:9" x14ac:dyDescent="0.35">
      <c r="A19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MonttLunes44085saco</v>
      </c>
      <c r="B194" t="s">
        <v>531</v>
      </c>
      <c r="C194" t="s">
        <v>543</v>
      </c>
      <c r="D194" s="43" t="str">
        <f>+VLOOKUP(Precio_dia_punto_venta[[#This Row],[Unidad de
comercialización ]],Tabla16[],2,0)</f>
        <v>saco</v>
      </c>
      <c r="E194" t="s">
        <v>529</v>
      </c>
      <c r="F194" t="s">
        <v>535</v>
      </c>
      <c r="G194">
        <v>6500</v>
      </c>
      <c r="H194" s="46">
        <v>44085</v>
      </c>
      <c r="I194">
        <v>10</v>
      </c>
    </row>
    <row r="195" spans="1:9" x14ac:dyDescent="0.35">
      <c r="A19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MonttMartes44085saco</v>
      </c>
      <c r="B195" t="s">
        <v>531</v>
      </c>
      <c r="C195" t="s">
        <v>543</v>
      </c>
      <c r="D195" s="43" t="str">
        <f>+VLOOKUP(Precio_dia_punto_venta[[#This Row],[Unidad de
comercialización ]],Tabla16[],2,0)</f>
        <v>saco</v>
      </c>
      <c r="E195" t="s">
        <v>529</v>
      </c>
      <c r="F195" t="s">
        <v>536</v>
      </c>
      <c r="G195">
        <v>6500</v>
      </c>
      <c r="H195" s="46">
        <v>44085</v>
      </c>
      <c r="I195">
        <v>10</v>
      </c>
    </row>
    <row r="196" spans="1:9" x14ac:dyDescent="0.35">
      <c r="A19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MonttMiércoles44085saco</v>
      </c>
      <c r="B196" t="s">
        <v>531</v>
      </c>
      <c r="C196" t="s">
        <v>543</v>
      </c>
      <c r="D196" s="43" t="str">
        <f>+VLOOKUP(Precio_dia_punto_venta[[#This Row],[Unidad de
comercialización ]],Tabla16[],2,0)</f>
        <v>saco</v>
      </c>
      <c r="E196" t="s">
        <v>529</v>
      </c>
      <c r="F196" t="s">
        <v>534</v>
      </c>
      <c r="G196">
        <v>6500</v>
      </c>
      <c r="H196" s="46">
        <v>44085</v>
      </c>
      <c r="I196">
        <v>10</v>
      </c>
    </row>
    <row r="197" spans="1:9" x14ac:dyDescent="0.35">
      <c r="A19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MonttJueves44085saco</v>
      </c>
      <c r="B197" t="s">
        <v>531</v>
      </c>
      <c r="C197" t="s">
        <v>543</v>
      </c>
      <c r="D197" s="43" t="str">
        <f>+VLOOKUP(Precio_dia_punto_venta[[#This Row],[Unidad de
comercialización ]],Tabla16[],2,0)</f>
        <v>saco</v>
      </c>
      <c r="E197" t="s">
        <v>529</v>
      </c>
      <c r="F197" t="s">
        <v>530</v>
      </c>
      <c r="G197">
        <v>6500</v>
      </c>
      <c r="H197" s="46">
        <v>44085</v>
      </c>
      <c r="I197">
        <v>10</v>
      </c>
    </row>
    <row r="198" spans="1:9" x14ac:dyDescent="0.35">
      <c r="A19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MonttViernes44085saco</v>
      </c>
      <c r="B198" t="s">
        <v>531</v>
      </c>
      <c r="C198" t="s">
        <v>543</v>
      </c>
      <c r="D198" s="43" t="str">
        <f>+VLOOKUP(Precio_dia_punto_venta[[#This Row],[Unidad de
comercialización ]],Tabla16[],2,0)</f>
        <v>saco</v>
      </c>
      <c r="E198" t="s">
        <v>529</v>
      </c>
      <c r="F198" t="s">
        <v>533</v>
      </c>
      <c r="G198">
        <v>6500</v>
      </c>
      <c r="H198" s="46">
        <v>44085</v>
      </c>
      <c r="I198">
        <v>10</v>
      </c>
    </row>
    <row r="199" spans="1:9" x14ac:dyDescent="0.35">
      <c r="A19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MonttMiércoles44078saco</v>
      </c>
      <c r="B199" t="s">
        <v>531</v>
      </c>
      <c r="C199" t="s">
        <v>543</v>
      </c>
      <c r="D199" s="43" t="str">
        <f>+VLOOKUP(Precio_dia_punto_venta[[#This Row],[Unidad de
comercialización ]],Tabla16[],2,0)</f>
        <v>saco</v>
      </c>
      <c r="E199" t="s">
        <v>529</v>
      </c>
      <c r="F199" t="s">
        <v>534</v>
      </c>
      <c r="G199">
        <v>6500</v>
      </c>
      <c r="H199" s="46">
        <v>44078</v>
      </c>
      <c r="I199">
        <v>10</v>
      </c>
    </row>
    <row r="200" spans="1:9" x14ac:dyDescent="0.35">
      <c r="A20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MonttJueves44078saco</v>
      </c>
      <c r="B200" t="s">
        <v>531</v>
      </c>
      <c r="C200" t="s">
        <v>543</v>
      </c>
      <c r="D200" s="43" t="str">
        <f>+VLOOKUP(Precio_dia_punto_venta[[#This Row],[Unidad de
comercialización ]],Tabla16[],2,0)</f>
        <v>saco</v>
      </c>
      <c r="E200" t="s">
        <v>529</v>
      </c>
      <c r="F200" t="s">
        <v>530</v>
      </c>
      <c r="G200">
        <v>6500</v>
      </c>
      <c r="H200" s="46">
        <v>44078</v>
      </c>
      <c r="I200">
        <v>10</v>
      </c>
    </row>
    <row r="201" spans="1:9" x14ac:dyDescent="0.35">
      <c r="A20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MonttViernes44078saco</v>
      </c>
      <c r="B201" t="s">
        <v>531</v>
      </c>
      <c r="C201" t="s">
        <v>543</v>
      </c>
      <c r="D201" s="43" t="str">
        <f>+VLOOKUP(Precio_dia_punto_venta[[#This Row],[Unidad de
comercialización ]],Tabla16[],2,0)</f>
        <v>saco</v>
      </c>
      <c r="E201" t="s">
        <v>529</v>
      </c>
      <c r="F201" t="s">
        <v>533</v>
      </c>
      <c r="G201">
        <v>6500</v>
      </c>
      <c r="H201" s="46">
        <v>44078</v>
      </c>
      <c r="I201">
        <v>10</v>
      </c>
    </row>
    <row r="202" spans="1:9" x14ac:dyDescent="0.35">
      <c r="A20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MonttMartes44078saco</v>
      </c>
      <c r="B202" t="s">
        <v>537</v>
      </c>
      <c r="C202" t="s">
        <v>543</v>
      </c>
      <c r="D202" s="43" t="str">
        <f>+VLOOKUP(Precio_dia_punto_venta[[#This Row],[Unidad de
comercialización ]],Tabla16[],2,0)</f>
        <v>saco</v>
      </c>
      <c r="E202" t="s">
        <v>529</v>
      </c>
      <c r="F202" t="s">
        <v>536</v>
      </c>
      <c r="G202">
        <v>6500</v>
      </c>
      <c r="H202" s="46">
        <v>44078</v>
      </c>
      <c r="I202">
        <v>10</v>
      </c>
    </row>
    <row r="203" spans="1:9" x14ac:dyDescent="0.35">
      <c r="A20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MonttMartes44092saco</v>
      </c>
      <c r="B203" t="s">
        <v>531</v>
      </c>
      <c r="C203" t="s">
        <v>543</v>
      </c>
      <c r="D203" s="43" t="str">
        <f>+VLOOKUP(Precio_dia_punto_venta[[#This Row],[Unidad de
comercialización ]],Tabla16[],2,0)</f>
        <v>saco</v>
      </c>
      <c r="E203" t="s">
        <v>529</v>
      </c>
      <c r="F203" t="s">
        <v>536</v>
      </c>
      <c r="G203">
        <v>6750</v>
      </c>
      <c r="H203" s="46">
        <v>44092</v>
      </c>
      <c r="I203">
        <v>10</v>
      </c>
    </row>
    <row r="204" spans="1:9" x14ac:dyDescent="0.35">
      <c r="A20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MonttMiércoles44092saco</v>
      </c>
      <c r="B204" t="s">
        <v>531</v>
      </c>
      <c r="C204" t="s">
        <v>543</v>
      </c>
      <c r="D204" s="43" t="str">
        <f>+VLOOKUP(Precio_dia_punto_venta[[#This Row],[Unidad de
comercialización ]],Tabla16[],2,0)</f>
        <v>saco</v>
      </c>
      <c r="E204" t="s">
        <v>529</v>
      </c>
      <c r="F204" t="s">
        <v>534</v>
      </c>
      <c r="G204">
        <v>6750</v>
      </c>
      <c r="H204" s="46">
        <v>44092</v>
      </c>
      <c r="I204">
        <v>10</v>
      </c>
    </row>
    <row r="205" spans="1:9" x14ac:dyDescent="0.35">
      <c r="A20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MonttJueves44092saco</v>
      </c>
      <c r="B205" t="s">
        <v>531</v>
      </c>
      <c r="C205" t="s">
        <v>543</v>
      </c>
      <c r="D205" s="43" t="str">
        <f>+VLOOKUP(Precio_dia_punto_venta[[#This Row],[Unidad de
comercialización ]],Tabla16[],2,0)</f>
        <v>saco</v>
      </c>
      <c r="E205" t="s">
        <v>529</v>
      </c>
      <c r="F205" t="s">
        <v>530</v>
      </c>
      <c r="G205">
        <v>6750</v>
      </c>
      <c r="H205" s="46">
        <v>44092</v>
      </c>
      <c r="I205">
        <v>10</v>
      </c>
    </row>
    <row r="206" spans="1:9" x14ac:dyDescent="0.35">
      <c r="A20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MonttMartes44113saco</v>
      </c>
      <c r="B206" t="s">
        <v>531</v>
      </c>
      <c r="C206" t="s">
        <v>543</v>
      </c>
      <c r="D206" s="43" t="str">
        <f>+VLOOKUP(Precio_dia_punto_venta[[#This Row],[Unidad de
comercialización ]],Tabla16[],2,0)</f>
        <v>saco</v>
      </c>
      <c r="E206" t="s">
        <v>529</v>
      </c>
      <c r="F206" t="s">
        <v>536</v>
      </c>
      <c r="G206">
        <v>7000</v>
      </c>
      <c r="H206" s="46">
        <v>44113</v>
      </c>
      <c r="I206">
        <v>10</v>
      </c>
    </row>
    <row r="207" spans="1:9" x14ac:dyDescent="0.35">
      <c r="A20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MonttMiércoles44113saco</v>
      </c>
      <c r="B207" t="s">
        <v>531</v>
      </c>
      <c r="C207" t="s">
        <v>543</v>
      </c>
      <c r="D207" s="43" t="str">
        <f>+VLOOKUP(Precio_dia_punto_venta[[#This Row],[Unidad de
comercialización ]],Tabla16[],2,0)</f>
        <v>saco</v>
      </c>
      <c r="E207" t="s">
        <v>529</v>
      </c>
      <c r="F207" t="s">
        <v>534</v>
      </c>
      <c r="G207">
        <v>7000</v>
      </c>
      <c r="H207" s="46">
        <v>44113</v>
      </c>
      <c r="I207">
        <v>10</v>
      </c>
    </row>
    <row r="208" spans="1:9" x14ac:dyDescent="0.35">
      <c r="A20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MonttJueves44113saco</v>
      </c>
      <c r="B208" t="s">
        <v>531</v>
      </c>
      <c r="C208" t="s">
        <v>543</v>
      </c>
      <c r="D208" s="43" t="str">
        <f>+VLOOKUP(Precio_dia_punto_venta[[#This Row],[Unidad de
comercialización ]],Tabla16[],2,0)</f>
        <v>saco</v>
      </c>
      <c r="E208" t="s">
        <v>529</v>
      </c>
      <c r="F208" t="s">
        <v>530</v>
      </c>
      <c r="G208">
        <v>7000</v>
      </c>
      <c r="H208" s="46">
        <v>44113</v>
      </c>
      <c r="I208">
        <v>10</v>
      </c>
    </row>
    <row r="209" spans="1:9" x14ac:dyDescent="0.35">
      <c r="A20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MonttViernes44113saco</v>
      </c>
      <c r="B209" t="s">
        <v>531</v>
      </c>
      <c r="C209" t="s">
        <v>543</v>
      </c>
      <c r="D209" s="43" t="str">
        <f>+VLOOKUP(Precio_dia_punto_venta[[#This Row],[Unidad de
comercialización ]],Tabla16[],2,0)</f>
        <v>saco</v>
      </c>
      <c r="E209" t="s">
        <v>529</v>
      </c>
      <c r="F209" t="s">
        <v>533</v>
      </c>
      <c r="G209">
        <v>7000</v>
      </c>
      <c r="H209" s="46">
        <v>44113</v>
      </c>
      <c r="I209">
        <v>10</v>
      </c>
    </row>
    <row r="210" spans="1:9" x14ac:dyDescent="0.35">
      <c r="A21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PatagoniaFeria Lagunitas de Puerto MonttMartes44078saco</v>
      </c>
      <c r="B210" t="s">
        <v>531</v>
      </c>
      <c r="C210" t="s">
        <v>543</v>
      </c>
      <c r="D210" s="43" t="str">
        <f>+VLOOKUP(Precio_dia_punto_venta[[#This Row],[Unidad de
comercialización ]],Tabla16[],2,0)</f>
        <v>saco</v>
      </c>
      <c r="E210" t="s">
        <v>529</v>
      </c>
      <c r="F210" t="s">
        <v>536</v>
      </c>
      <c r="G210">
        <v>7000</v>
      </c>
      <c r="H210" s="46">
        <v>44078</v>
      </c>
      <c r="I210">
        <v>10</v>
      </c>
    </row>
    <row r="211" spans="1:9" x14ac:dyDescent="0.35">
      <c r="A21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PukaráFeria Lagunitas de Puerto MonttMiércoles44169saco</v>
      </c>
      <c r="B211" t="s">
        <v>547</v>
      </c>
      <c r="C211" t="s">
        <v>543</v>
      </c>
      <c r="D211" s="43" t="str">
        <f>+VLOOKUP(Precio_dia_punto_venta[[#This Row],[Unidad de
comercialización ]],Tabla16[],2,0)</f>
        <v>saco</v>
      </c>
      <c r="E211" t="s">
        <v>529</v>
      </c>
      <c r="F211" t="s">
        <v>534</v>
      </c>
      <c r="G211">
        <v>13933</v>
      </c>
      <c r="H211" s="46">
        <v>44169</v>
      </c>
      <c r="I211">
        <v>10</v>
      </c>
    </row>
    <row r="212" spans="1:9" x14ac:dyDescent="0.35">
      <c r="A21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PukaráFeria Lagunitas de Puerto MonttMartes44169saco</v>
      </c>
      <c r="B212" t="s">
        <v>547</v>
      </c>
      <c r="C212" t="s">
        <v>543</v>
      </c>
      <c r="D212" s="43" t="str">
        <f>+VLOOKUP(Precio_dia_punto_venta[[#This Row],[Unidad de
comercialización ]],Tabla16[],2,0)</f>
        <v>saco</v>
      </c>
      <c r="E212" t="s">
        <v>529</v>
      </c>
      <c r="F212" t="s">
        <v>536</v>
      </c>
      <c r="G212">
        <v>14000</v>
      </c>
      <c r="H212" s="46">
        <v>44169</v>
      </c>
      <c r="I212">
        <v>10</v>
      </c>
    </row>
    <row r="213" spans="1:9" x14ac:dyDescent="0.35">
      <c r="A21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PukaráFeria Lagunitas de Puerto MonttViernes44169saco</v>
      </c>
      <c r="B213" t="s">
        <v>547</v>
      </c>
      <c r="C213" t="s">
        <v>543</v>
      </c>
      <c r="D213" s="43" t="str">
        <f>+VLOOKUP(Precio_dia_punto_venta[[#This Row],[Unidad de
comercialización ]],Tabla16[],2,0)</f>
        <v>saco</v>
      </c>
      <c r="E213" t="s">
        <v>529</v>
      </c>
      <c r="F213" t="s">
        <v>533</v>
      </c>
      <c r="G213">
        <v>14000</v>
      </c>
      <c r="H213" s="46">
        <v>44169</v>
      </c>
      <c r="I213">
        <v>10</v>
      </c>
    </row>
    <row r="214" spans="1:9" x14ac:dyDescent="0.35">
      <c r="A21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PukaráFeria Lagunitas de Puerto MonttJueves44169saco</v>
      </c>
      <c r="B214" t="s">
        <v>547</v>
      </c>
      <c r="C214" t="s">
        <v>543</v>
      </c>
      <c r="D214" s="43" t="str">
        <f>+VLOOKUP(Precio_dia_punto_venta[[#This Row],[Unidad de
comercialización ]],Tabla16[],2,0)</f>
        <v>saco</v>
      </c>
      <c r="E214" t="s">
        <v>529</v>
      </c>
      <c r="F214" t="s">
        <v>530</v>
      </c>
      <c r="G214">
        <v>15000</v>
      </c>
      <c r="H214" s="46">
        <v>44169</v>
      </c>
      <c r="I214">
        <v>10</v>
      </c>
    </row>
    <row r="215" spans="1:9" x14ac:dyDescent="0.35">
      <c r="A21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TalcaJueves44176saco</v>
      </c>
      <c r="B215" t="s">
        <v>540</v>
      </c>
      <c r="C215" t="s">
        <v>541</v>
      </c>
      <c r="D215" s="43" t="str">
        <f>+VLOOKUP(Precio_dia_punto_venta[[#This Row],[Unidad de
comercialización ]],Tabla16[],2,0)</f>
        <v>saco</v>
      </c>
      <c r="E215" t="s">
        <v>529</v>
      </c>
      <c r="F215" t="s">
        <v>530</v>
      </c>
      <c r="G215">
        <v>9000</v>
      </c>
      <c r="H215" s="46">
        <v>44176</v>
      </c>
      <c r="I215">
        <f>+VLOOKUP(Precio_dia_punto_venta[[#This Row],[Mercado Mayorista]],Codigos_mercados_mayoristas[],3,0)</f>
        <v>7</v>
      </c>
    </row>
    <row r="216" spans="1:9" x14ac:dyDescent="0.35">
      <c r="A21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TalcaViernes44176saco</v>
      </c>
      <c r="B216" t="s">
        <v>540</v>
      </c>
      <c r="C216" t="s">
        <v>541</v>
      </c>
      <c r="D216" s="43" t="str">
        <f>+VLOOKUP(Precio_dia_punto_venta[[#This Row],[Unidad de
comercialización ]],Tabla16[],2,0)</f>
        <v>saco</v>
      </c>
      <c r="E216" t="s">
        <v>529</v>
      </c>
      <c r="F216" t="s">
        <v>533</v>
      </c>
      <c r="G216">
        <v>8500</v>
      </c>
      <c r="H216" s="46">
        <v>44176</v>
      </c>
      <c r="I216">
        <f>+VLOOKUP(Precio_dia_punto_venta[[#This Row],[Mercado Mayorista]],Codigos_mercados_mayoristas[],3,0)</f>
        <v>7</v>
      </c>
    </row>
    <row r="217" spans="1:9" x14ac:dyDescent="0.35">
      <c r="A21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TalcaLunes44176saco</v>
      </c>
      <c r="B217" t="s">
        <v>527</v>
      </c>
      <c r="C217" t="s">
        <v>541</v>
      </c>
      <c r="D217" s="43" t="str">
        <f>+VLOOKUP(Precio_dia_punto_venta[[#This Row],[Unidad de
comercialización ]],Tabla16[],2,0)</f>
        <v>saco</v>
      </c>
      <c r="E217" t="s">
        <v>529</v>
      </c>
      <c r="F217" t="s">
        <v>535</v>
      </c>
      <c r="G217">
        <v>8333</v>
      </c>
      <c r="H217" s="46">
        <v>44176</v>
      </c>
      <c r="I217">
        <f>+VLOOKUP(Precio_dia_punto_venta[[#This Row],[Mercado Mayorista]],Codigos_mercados_mayoristas[],3,0)</f>
        <v>7</v>
      </c>
    </row>
    <row r="218" spans="1:9" x14ac:dyDescent="0.35">
      <c r="A21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TalcaMiércoles44176saco</v>
      </c>
      <c r="B218" t="s">
        <v>527</v>
      </c>
      <c r="C218" t="s">
        <v>541</v>
      </c>
      <c r="D218" s="43" t="str">
        <f>+VLOOKUP(Precio_dia_punto_venta[[#This Row],[Unidad de
comercialización ]],Tabla16[],2,0)</f>
        <v>saco</v>
      </c>
      <c r="E218" t="s">
        <v>529</v>
      </c>
      <c r="F218" t="s">
        <v>534</v>
      </c>
      <c r="G218">
        <v>8688</v>
      </c>
      <c r="H218" s="46">
        <v>44176</v>
      </c>
      <c r="I218">
        <f>+VLOOKUP(Precio_dia_punto_venta[[#This Row],[Mercado Mayorista]],Codigos_mercados_mayoristas[],3,0)</f>
        <v>7</v>
      </c>
    </row>
    <row r="219" spans="1:9" x14ac:dyDescent="0.35">
      <c r="A21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TalcaViernes44176saco</v>
      </c>
      <c r="B219" t="s">
        <v>527</v>
      </c>
      <c r="C219" t="s">
        <v>541</v>
      </c>
      <c r="D219" s="43" t="str">
        <f>+VLOOKUP(Precio_dia_punto_venta[[#This Row],[Unidad de
comercialización ]],Tabla16[],2,0)</f>
        <v>saco</v>
      </c>
      <c r="E219" t="s">
        <v>529</v>
      </c>
      <c r="F219" t="s">
        <v>533</v>
      </c>
      <c r="G219">
        <v>8500</v>
      </c>
      <c r="H219" s="46">
        <v>44176</v>
      </c>
      <c r="I219">
        <f>+VLOOKUP(Precio_dia_punto_venta[[#This Row],[Mercado Mayorista]],Codigos_mercados_mayoristas[],3,0)</f>
        <v>7</v>
      </c>
    </row>
    <row r="220" spans="1:9" x14ac:dyDescent="0.35">
      <c r="A22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TalcaMartes44120saco</v>
      </c>
      <c r="B220" t="s">
        <v>540</v>
      </c>
      <c r="C220" t="s">
        <v>541</v>
      </c>
      <c r="D220" s="43" t="str">
        <f>+VLOOKUP(Precio_dia_punto_venta[[#This Row],[Unidad de
comercialización ]],Tabla16[],2,0)</f>
        <v>saco</v>
      </c>
      <c r="E220" t="s">
        <v>529</v>
      </c>
      <c r="F220" t="s">
        <v>536</v>
      </c>
      <c r="G220">
        <v>6000</v>
      </c>
      <c r="H220" s="46">
        <v>44120</v>
      </c>
      <c r="I220">
        <v>7</v>
      </c>
    </row>
    <row r="221" spans="1:9" x14ac:dyDescent="0.35">
      <c r="A22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TalcaMiércoles44120saco</v>
      </c>
      <c r="B221" t="s">
        <v>527</v>
      </c>
      <c r="C221" t="s">
        <v>541</v>
      </c>
      <c r="D221" s="43" t="str">
        <f>+VLOOKUP(Precio_dia_punto_venta[[#This Row],[Unidad de
comercialización ]],Tabla16[],2,0)</f>
        <v>saco</v>
      </c>
      <c r="E221" t="s">
        <v>529</v>
      </c>
      <c r="F221" t="s">
        <v>534</v>
      </c>
      <c r="G221">
        <v>6000</v>
      </c>
      <c r="H221" s="46">
        <v>44120</v>
      </c>
      <c r="I221">
        <v>7</v>
      </c>
    </row>
    <row r="222" spans="1:9" x14ac:dyDescent="0.35">
      <c r="A22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TalcaJueves44120saco</v>
      </c>
      <c r="B222" t="s">
        <v>527</v>
      </c>
      <c r="C222" t="s">
        <v>541</v>
      </c>
      <c r="D222" s="43" t="str">
        <f>+VLOOKUP(Precio_dia_punto_venta[[#This Row],[Unidad de
comercialización ]],Tabla16[],2,0)</f>
        <v>saco</v>
      </c>
      <c r="E222" t="s">
        <v>529</v>
      </c>
      <c r="F222" t="s">
        <v>530</v>
      </c>
      <c r="G222">
        <v>6000</v>
      </c>
      <c r="H222" s="46">
        <v>44120</v>
      </c>
      <c r="I222">
        <v>7</v>
      </c>
    </row>
    <row r="223" spans="1:9" x14ac:dyDescent="0.35">
      <c r="A22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TalcaViernes44120saco</v>
      </c>
      <c r="B223" t="s">
        <v>527</v>
      </c>
      <c r="C223" t="s">
        <v>541</v>
      </c>
      <c r="D223" s="43" t="str">
        <f>+VLOOKUP(Precio_dia_punto_venta[[#This Row],[Unidad de
comercialización ]],Tabla16[],2,0)</f>
        <v>saco</v>
      </c>
      <c r="E223" t="s">
        <v>529</v>
      </c>
      <c r="F223" t="s">
        <v>533</v>
      </c>
      <c r="G223">
        <v>6000</v>
      </c>
      <c r="H223" s="46">
        <v>44120</v>
      </c>
      <c r="I223">
        <v>7</v>
      </c>
    </row>
    <row r="224" spans="1:9" x14ac:dyDescent="0.35">
      <c r="A22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TalcaMartes44099saco</v>
      </c>
      <c r="B224" t="s">
        <v>540</v>
      </c>
      <c r="C224" t="s">
        <v>541</v>
      </c>
      <c r="D224" s="43" t="str">
        <f>+VLOOKUP(Precio_dia_punto_venta[[#This Row],[Unidad de
comercialización ]],Tabla16[],2,0)</f>
        <v>saco</v>
      </c>
      <c r="E224" t="s">
        <v>529</v>
      </c>
      <c r="F224" t="s">
        <v>536</v>
      </c>
      <c r="G224">
        <v>6000</v>
      </c>
      <c r="H224" s="46">
        <v>44099</v>
      </c>
      <c r="I224">
        <v>7</v>
      </c>
    </row>
    <row r="225" spans="1:9" x14ac:dyDescent="0.35">
      <c r="A22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TalcaMiércoles44099saco</v>
      </c>
      <c r="B225" t="s">
        <v>540</v>
      </c>
      <c r="C225" t="s">
        <v>541</v>
      </c>
      <c r="D225" s="43" t="str">
        <f>+VLOOKUP(Precio_dia_punto_venta[[#This Row],[Unidad de
comercialización ]],Tabla16[],2,0)</f>
        <v>saco</v>
      </c>
      <c r="E225" t="s">
        <v>529</v>
      </c>
      <c r="F225" t="s">
        <v>534</v>
      </c>
      <c r="G225">
        <v>6000</v>
      </c>
      <c r="H225" s="46">
        <v>44099</v>
      </c>
      <c r="I225">
        <v>7</v>
      </c>
    </row>
    <row r="226" spans="1:9" x14ac:dyDescent="0.35">
      <c r="A22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TalcaLunes44050saco</v>
      </c>
      <c r="B226" t="s">
        <v>537</v>
      </c>
      <c r="C226" t="s">
        <v>541</v>
      </c>
      <c r="D226" s="43" t="str">
        <f>+VLOOKUP(Precio_dia_punto_venta[[#This Row],[Unidad de
comercialización ]],Tabla16[],2,0)</f>
        <v>saco</v>
      </c>
      <c r="E226" t="s">
        <v>529</v>
      </c>
      <c r="F226" t="s">
        <v>535</v>
      </c>
      <c r="G226">
        <v>6000</v>
      </c>
      <c r="H226" s="46">
        <v>44050</v>
      </c>
      <c r="I226">
        <v>7</v>
      </c>
    </row>
    <row r="227" spans="1:9" x14ac:dyDescent="0.35">
      <c r="A22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TalcaMartes44043saco</v>
      </c>
      <c r="B227" t="s">
        <v>537</v>
      </c>
      <c r="C227" t="s">
        <v>541</v>
      </c>
      <c r="D227" s="43" t="str">
        <f>+VLOOKUP(Precio_dia_punto_venta[[#This Row],[Unidad de
comercialización ]],Tabla16[],2,0)</f>
        <v>saco</v>
      </c>
      <c r="E227" t="s">
        <v>529</v>
      </c>
      <c r="F227" t="s">
        <v>536</v>
      </c>
      <c r="G227">
        <v>6000</v>
      </c>
      <c r="H227" s="46">
        <v>44043</v>
      </c>
      <c r="I227">
        <v>7</v>
      </c>
    </row>
    <row r="228" spans="1:9" x14ac:dyDescent="0.35">
      <c r="A22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TalcaLunes44036saco</v>
      </c>
      <c r="B228" t="s">
        <v>537</v>
      </c>
      <c r="C228" t="s">
        <v>541</v>
      </c>
      <c r="D228" s="43" t="str">
        <f>+VLOOKUP(Precio_dia_punto_venta[[#This Row],[Unidad de
comercialización ]],Tabla16[],2,0)</f>
        <v>saco</v>
      </c>
      <c r="E228" t="s">
        <v>529</v>
      </c>
      <c r="F228" t="s">
        <v>535</v>
      </c>
      <c r="G228">
        <v>6000</v>
      </c>
      <c r="H228" s="46">
        <v>44036</v>
      </c>
      <c r="I228">
        <v>7</v>
      </c>
    </row>
    <row r="229" spans="1:9" x14ac:dyDescent="0.35">
      <c r="A22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TalcaMartes44036saco</v>
      </c>
      <c r="B229" t="s">
        <v>537</v>
      </c>
      <c r="C229" t="s">
        <v>541</v>
      </c>
      <c r="D229" s="43" t="str">
        <f>+VLOOKUP(Precio_dia_punto_venta[[#This Row],[Unidad de
comercialización ]],Tabla16[],2,0)</f>
        <v>saco</v>
      </c>
      <c r="E229" t="s">
        <v>529</v>
      </c>
      <c r="F229" t="s">
        <v>536</v>
      </c>
      <c r="G229">
        <v>6000</v>
      </c>
      <c r="H229" s="46">
        <v>44036</v>
      </c>
      <c r="I229">
        <v>7</v>
      </c>
    </row>
    <row r="230" spans="1:9" x14ac:dyDescent="0.35">
      <c r="A23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TalcaMiércoles44036saco</v>
      </c>
      <c r="B230" t="s">
        <v>537</v>
      </c>
      <c r="C230" t="s">
        <v>541</v>
      </c>
      <c r="D230" s="43" t="str">
        <f>+VLOOKUP(Precio_dia_punto_venta[[#This Row],[Unidad de
comercialización ]],Tabla16[],2,0)</f>
        <v>saco</v>
      </c>
      <c r="E230" t="s">
        <v>529</v>
      </c>
      <c r="F230" t="s">
        <v>534</v>
      </c>
      <c r="G230">
        <v>6000</v>
      </c>
      <c r="H230" s="46">
        <v>44036</v>
      </c>
      <c r="I230">
        <v>7</v>
      </c>
    </row>
    <row r="231" spans="1:9" x14ac:dyDescent="0.35">
      <c r="A23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TalcaLunes44141saco</v>
      </c>
      <c r="B231" t="s">
        <v>527</v>
      </c>
      <c r="C231" t="s">
        <v>541</v>
      </c>
      <c r="D231" s="43" t="str">
        <f>+VLOOKUP(Precio_dia_punto_venta[[#This Row],[Unidad de
comercialización ]],Tabla16[],2,0)</f>
        <v>saco</v>
      </c>
      <c r="E231" t="s">
        <v>529</v>
      </c>
      <c r="F231" t="s">
        <v>535</v>
      </c>
      <c r="G231">
        <v>6500</v>
      </c>
      <c r="H231" s="46">
        <v>44141</v>
      </c>
      <c r="I231">
        <v>7</v>
      </c>
    </row>
    <row r="232" spans="1:9" x14ac:dyDescent="0.35">
      <c r="A23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TalcaMartes44141saco</v>
      </c>
      <c r="B232" t="s">
        <v>527</v>
      </c>
      <c r="C232" t="s">
        <v>541</v>
      </c>
      <c r="D232" s="43" t="str">
        <f>+VLOOKUP(Precio_dia_punto_venta[[#This Row],[Unidad de
comercialización ]],Tabla16[],2,0)</f>
        <v>saco</v>
      </c>
      <c r="E232" t="s">
        <v>529</v>
      </c>
      <c r="F232" t="s">
        <v>536</v>
      </c>
      <c r="G232">
        <v>6500</v>
      </c>
      <c r="H232" s="46">
        <v>44141</v>
      </c>
      <c r="I232">
        <v>7</v>
      </c>
    </row>
    <row r="233" spans="1:9" x14ac:dyDescent="0.35">
      <c r="A23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TalcaMartes44099saco</v>
      </c>
      <c r="B233" t="s">
        <v>527</v>
      </c>
      <c r="C233" t="s">
        <v>541</v>
      </c>
      <c r="D233" s="43" t="str">
        <f>+VLOOKUP(Precio_dia_punto_venta[[#This Row],[Unidad de
comercialización ]],Tabla16[],2,0)</f>
        <v>saco</v>
      </c>
      <c r="E233" t="s">
        <v>529</v>
      </c>
      <c r="F233" t="s">
        <v>536</v>
      </c>
      <c r="G233">
        <v>6500</v>
      </c>
      <c r="H233" s="46">
        <v>44099</v>
      </c>
      <c r="I233">
        <v>7</v>
      </c>
    </row>
    <row r="234" spans="1:9" x14ac:dyDescent="0.35">
      <c r="A23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TalcaLunes44043saco</v>
      </c>
      <c r="B234" t="s">
        <v>537</v>
      </c>
      <c r="C234" t="s">
        <v>541</v>
      </c>
      <c r="D234" s="43" t="str">
        <f>+VLOOKUP(Precio_dia_punto_venta[[#This Row],[Unidad de
comercialización ]],Tabla16[],2,0)</f>
        <v>saco</v>
      </c>
      <c r="E234" t="s">
        <v>529</v>
      </c>
      <c r="F234" t="s">
        <v>535</v>
      </c>
      <c r="G234">
        <v>6500</v>
      </c>
      <c r="H234" s="46">
        <v>44043</v>
      </c>
      <c r="I234">
        <v>7</v>
      </c>
    </row>
    <row r="235" spans="1:9" x14ac:dyDescent="0.35">
      <c r="A23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TalcaLunes44029saco</v>
      </c>
      <c r="B235" t="s">
        <v>537</v>
      </c>
      <c r="C235" t="s">
        <v>541</v>
      </c>
      <c r="D235" s="43" t="str">
        <f>+VLOOKUP(Precio_dia_punto_venta[[#This Row],[Unidad de
comercialización ]],Tabla16[],2,0)</f>
        <v>saco</v>
      </c>
      <c r="E235" t="s">
        <v>529</v>
      </c>
      <c r="F235" t="s">
        <v>535</v>
      </c>
      <c r="G235">
        <v>6500</v>
      </c>
      <c r="H235" s="46">
        <v>44029</v>
      </c>
      <c r="I235">
        <v>7</v>
      </c>
    </row>
    <row r="236" spans="1:9" x14ac:dyDescent="0.35">
      <c r="A23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TalcaMartes44029saco</v>
      </c>
      <c r="B236" t="s">
        <v>537</v>
      </c>
      <c r="C236" t="s">
        <v>541</v>
      </c>
      <c r="D236" s="43" t="str">
        <f>+VLOOKUP(Precio_dia_punto_venta[[#This Row],[Unidad de
comercialización ]],Tabla16[],2,0)</f>
        <v>saco</v>
      </c>
      <c r="E236" t="s">
        <v>529</v>
      </c>
      <c r="F236" t="s">
        <v>536</v>
      </c>
      <c r="G236">
        <v>6500</v>
      </c>
      <c r="H236" s="46">
        <v>44029</v>
      </c>
      <c r="I236">
        <v>7</v>
      </c>
    </row>
    <row r="237" spans="1:9" x14ac:dyDescent="0.35">
      <c r="A23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TalcaMiércoles44029saco</v>
      </c>
      <c r="B237" t="s">
        <v>537</v>
      </c>
      <c r="C237" t="s">
        <v>541</v>
      </c>
      <c r="D237" s="43" t="str">
        <f>+VLOOKUP(Precio_dia_punto_venta[[#This Row],[Unidad de
comercialización ]],Tabla16[],2,0)</f>
        <v>saco</v>
      </c>
      <c r="E237" t="s">
        <v>529</v>
      </c>
      <c r="F237" t="s">
        <v>534</v>
      </c>
      <c r="G237">
        <v>6500</v>
      </c>
      <c r="H237" s="46">
        <v>44029</v>
      </c>
      <c r="I237">
        <v>7</v>
      </c>
    </row>
    <row r="238" spans="1:9" x14ac:dyDescent="0.35">
      <c r="A23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TalcaJueves44141saco</v>
      </c>
      <c r="B238" t="s">
        <v>527</v>
      </c>
      <c r="C238" t="s">
        <v>541</v>
      </c>
      <c r="D238" s="43" t="str">
        <f>+VLOOKUP(Precio_dia_punto_venta[[#This Row],[Unidad de
comercialización ]],Tabla16[],2,0)</f>
        <v>saco</v>
      </c>
      <c r="E238" t="s">
        <v>529</v>
      </c>
      <c r="F238" t="s">
        <v>530</v>
      </c>
      <c r="G238">
        <v>6800</v>
      </c>
      <c r="H238" s="46">
        <v>44141</v>
      </c>
      <c r="I238">
        <v>7</v>
      </c>
    </row>
    <row r="239" spans="1:9" x14ac:dyDescent="0.35">
      <c r="A23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TalcaMiércoles44141saco</v>
      </c>
      <c r="B239" t="s">
        <v>527</v>
      </c>
      <c r="C239" t="s">
        <v>541</v>
      </c>
      <c r="D239" s="43" t="str">
        <f>+VLOOKUP(Precio_dia_punto_venta[[#This Row],[Unidad de
comercialización ]],Tabla16[],2,0)</f>
        <v>saco</v>
      </c>
      <c r="E239" t="s">
        <v>529</v>
      </c>
      <c r="F239" t="s">
        <v>534</v>
      </c>
      <c r="G239">
        <v>7000</v>
      </c>
      <c r="H239" s="46">
        <v>44141</v>
      </c>
      <c r="I239">
        <v>7</v>
      </c>
    </row>
    <row r="240" spans="1:9" x14ac:dyDescent="0.35">
      <c r="A24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TalcaJueves44134saco</v>
      </c>
      <c r="B240" t="s">
        <v>527</v>
      </c>
      <c r="C240" t="s">
        <v>541</v>
      </c>
      <c r="D240" s="43" t="str">
        <f>+VLOOKUP(Precio_dia_punto_venta[[#This Row],[Unidad de
comercialización ]],Tabla16[],2,0)</f>
        <v>saco</v>
      </c>
      <c r="E240" t="s">
        <v>529</v>
      </c>
      <c r="F240" t="s">
        <v>530</v>
      </c>
      <c r="G240">
        <v>7000</v>
      </c>
      <c r="H240" s="46">
        <v>44134</v>
      </c>
      <c r="I240">
        <v>7</v>
      </c>
    </row>
    <row r="241" spans="1:9" x14ac:dyDescent="0.35">
      <c r="A24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TalcaViernes44134saco</v>
      </c>
      <c r="B241" t="s">
        <v>527</v>
      </c>
      <c r="C241" t="s">
        <v>541</v>
      </c>
      <c r="D241" s="43" t="str">
        <f>+VLOOKUP(Precio_dia_punto_venta[[#This Row],[Unidad de
comercialización ]],Tabla16[],2,0)</f>
        <v>saco</v>
      </c>
      <c r="E241" t="s">
        <v>529</v>
      </c>
      <c r="F241" t="s">
        <v>533</v>
      </c>
      <c r="G241">
        <v>7000</v>
      </c>
      <c r="H241" s="46">
        <v>44134</v>
      </c>
      <c r="I241">
        <v>7</v>
      </c>
    </row>
    <row r="242" spans="1:9" x14ac:dyDescent="0.35">
      <c r="A24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TalcaJueves44099saco</v>
      </c>
      <c r="B242" t="s">
        <v>540</v>
      </c>
      <c r="C242" t="s">
        <v>541</v>
      </c>
      <c r="D242" s="43" t="str">
        <f>+VLOOKUP(Precio_dia_punto_venta[[#This Row],[Unidad de
comercialización ]],Tabla16[],2,0)</f>
        <v>saco</v>
      </c>
      <c r="E242" t="s">
        <v>529</v>
      </c>
      <c r="F242" t="s">
        <v>530</v>
      </c>
      <c r="G242">
        <v>7000</v>
      </c>
      <c r="H242" s="46">
        <v>44099</v>
      </c>
      <c r="I242">
        <v>7</v>
      </c>
    </row>
    <row r="243" spans="1:9" x14ac:dyDescent="0.35">
      <c r="A24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TalcaViernes44099saco</v>
      </c>
      <c r="B243" t="s">
        <v>540</v>
      </c>
      <c r="C243" t="s">
        <v>541</v>
      </c>
      <c r="D243" s="43" t="str">
        <f>+VLOOKUP(Precio_dia_punto_venta[[#This Row],[Unidad de
comercialización ]],Tabla16[],2,0)</f>
        <v>saco</v>
      </c>
      <c r="E243" t="s">
        <v>529</v>
      </c>
      <c r="F243" t="s">
        <v>533</v>
      </c>
      <c r="G243">
        <v>7000</v>
      </c>
      <c r="H243" s="46">
        <v>44099</v>
      </c>
      <c r="I243">
        <v>7</v>
      </c>
    </row>
    <row r="244" spans="1:9" x14ac:dyDescent="0.35">
      <c r="A24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PatagoniaMacroferia Regional de TalcaJueves44085saco</v>
      </c>
      <c r="B244" t="s">
        <v>531</v>
      </c>
      <c r="C244" t="s">
        <v>541</v>
      </c>
      <c r="D244" s="43" t="str">
        <f>+VLOOKUP(Precio_dia_punto_venta[[#This Row],[Unidad de
comercialización ]],Tabla16[],2,0)</f>
        <v>saco</v>
      </c>
      <c r="E244" t="s">
        <v>529</v>
      </c>
      <c r="F244" t="s">
        <v>530</v>
      </c>
      <c r="G244">
        <v>7000</v>
      </c>
      <c r="H244" s="46">
        <v>44085</v>
      </c>
      <c r="I244">
        <v>7</v>
      </c>
    </row>
    <row r="245" spans="1:9" x14ac:dyDescent="0.35">
      <c r="A24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TalcaMiércoles44134saco</v>
      </c>
      <c r="B245" t="s">
        <v>527</v>
      </c>
      <c r="C245" t="s">
        <v>541</v>
      </c>
      <c r="D245" s="43" t="str">
        <f>+VLOOKUP(Precio_dia_punto_venta[[#This Row],[Unidad de
comercialización ]],Tabla16[],2,0)</f>
        <v>saco</v>
      </c>
      <c r="E245" t="s">
        <v>529</v>
      </c>
      <c r="F245" t="s">
        <v>534</v>
      </c>
      <c r="G245">
        <v>7750</v>
      </c>
      <c r="H245" s="46">
        <v>44134</v>
      </c>
      <c r="I245">
        <v>7</v>
      </c>
    </row>
    <row r="246" spans="1:9" x14ac:dyDescent="0.35">
      <c r="A24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TalcaLunes44155saco</v>
      </c>
      <c r="B246" t="s">
        <v>540</v>
      </c>
      <c r="C246" t="s">
        <v>541</v>
      </c>
      <c r="D246" s="43" t="str">
        <f>+VLOOKUP(Precio_dia_punto_venta[[#This Row],[Unidad de
comercialización ]],Tabla16[],2,0)</f>
        <v>saco</v>
      </c>
      <c r="E246" t="s">
        <v>529</v>
      </c>
      <c r="F246" t="s">
        <v>535</v>
      </c>
      <c r="G246">
        <v>8000</v>
      </c>
      <c r="H246" s="46">
        <v>44155</v>
      </c>
      <c r="I246">
        <v>7</v>
      </c>
    </row>
    <row r="247" spans="1:9" x14ac:dyDescent="0.35">
      <c r="A24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PukaráMacroferia Regional de TalcaViernes44148saco</v>
      </c>
      <c r="B247" t="s">
        <v>547</v>
      </c>
      <c r="C247" t="s">
        <v>541</v>
      </c>
      <c r="D247" s="43" t="str">
        <f>+VLOOKUP(Precio_dia_punto_venta[[#This Row],[Unidad de
comercialización ]],Tabla16[],2,0)</f>
        <v>saco</v>
      </c>
      <c r="E247" t="s">
        <v>529</v>
      </c>
      <c r="F247" t="s">
        <v>533</v>
      </c>
      <c r="G247">
        <v>8000</v>
      </c>
      <c r="H247" s="46">
        <v>44148</v>
      </c>
      <c r="I247">
        <v>7</v>
      </c>
    </row>
    <row r="248" spans="1:9" x14ac:dyDescent="0.35">
      <c r="A24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TalcaMartes44134saco</v>
      </c>
      <c r="B248" t="s">
        <v>527</v>
      </c>
      <c r="C248" t="s">
        <v>541</v>
      </c>
      <c r="D248" s="43" t="str">
        <f>+VLOOKUP(Precio_dia_punto_venta[[#This Row],[Unidad de
comercialización ]],Tabla16[],2,0)</f>
        <v>saco</v>
      </c>
      <c r="E248" t="s">
        <v>529</v>
      </c>
      <c r="F248" t="s">
        <v>536</v>
      </c>
      <c r="G248">
        <v>8000</v>
      </c>
      <c r="H248" s="46">
        <v>44134</v>
      </c>
      <c r="I248">
        <v>7</v>
      </c>
    </row>
    <row r="249" spans="1:9" x14ac:dyDescent="0.35">
      <c r="A24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TalcaMartes44169saco</v>
      </c>
      <c r="B249" t="s">
        <v>527</v>
      </c>
      <c r="C249" t="s">
        <v>541</v>
      </c>
      <c r="D249" s="43" t="str">
        <f>+VLOOKUP(Precio_dia_punto_venta[[#This Row],[Unidad de
comercialización ]],Tabla16[],2,0)</f>
        <v>saco</v>
      </c>
      <c r="E249" t="s">
        <v>529</v>
      </c>
      <c r="F249" t="s">
        <v>536</v>
      </c>
      <c r="G249">
        <v>8400</v>
      </c>
      <c r="H249" s="46">
        <v>44169</v>
      </c>
      <c r="I249">
        <v>7</v>
      </c>
    </row>
    <row r="250" spans="1:9" x14ac:dyDescent="0.35">
      <c r="A25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TalcaMiércoles44169saco</v>
      </c>
      <c r="B250" t="s">
        <v>527</v>
      </c>
      <c r="C250" t="s">
        <v>541</v>
      </c>
      <c r="D250" s="43" t="str">
        <f>+VLOOKUP(Precio_dia_punto_venta[[#This Row],[Unidad de
comercialización ]],Tabla16[],2,0)</f>
        <v>saco</v>
      </c>
      <c r="E250" t="s">
        <v>529</v>
      </c>
      <c r="F250" t="s">
        <v>534</v>
      </c>
      <c r="G250">
        <v>8500</v>
      </c>
      <c r="H250" s="46">
        <v>44169</v>
      </c>
      <c r="I250">
        <v>7</v>
      </c>
    </row>
    <row r="251" spans="1:9" x14ac:dyDescent="0.35">
      <c r="A25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TalcaJueves44169saco</v>
      </c>
      <c r="B251" t="s">
        <v>527</v>
      </c>
      <c r="C251" t="s">
        <v>541</v>
      </c>
      <c r="D251" s="43" t="str">
        <f>+VLOOKUP(Precio_dia_punto_venta[[#This Row],[Unidad de
comercialización ]],Tabla16[],2,0)</f>
        <v>saco</v>
      </c>
      <c r="E251" t="s">
        <v>529</v>
      </c>
      <c r="F251" t="s">
        <v>530</v>
      </c>
      <c r="G251">
        <v>8500</v>
      </c>
      <c r="H251" s="46">
        <v>44169</v>
      </c>
      <c r="I251">
        <v>7</v>
      </c>
    </row>
    <row r="252" spans="1:9" x14ac:dyDescent="0.35">
      <c r="A25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TalcaViernes44169saco</v>
      </c>
      <c r="B252" t="s">
        <v>527</v>
      </c>
      <c r="C252" t="s">
        <v>541</v>
      </c>
      <c r="D252" s="43" t="str">
        <f>+VLOOKUP(Precio_dia_punto_venta[[#This Row],[Unidad de
comercialización ]],Tabla16[],2,0)</f>
        <v>saco</v>
      </c>
      <c r="E252" t="s">
        <v>529</v>
      </c>
      <c r="F252" t="s">
        <v>533</v>
      </c>
      <c r="G252">
        <v>8500</v>
      </c>
      <c r="H252" s="46">
        <v>44169</v>
      </c>
      <c r="I252">
        <v>7</v>
      </c>
    </row>
    <row r="253" spans="1:9" x14ac:dyDescent="0.35">
      <c r="A25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TalcaViernes44162saco</v>
      </c>
      <c r="B253" t="s">
        <v>527</v>
      </c>
      <c r="C253" t="s">
        <v>541</v>
      </c>
      <c r="D253" s="43" t="str">
        <f>+VLOOKUP(Precio_dia_punto_venta[[#This Row],[Unidad de
comercialización ]],Tabla16[],2,0)</f>
        <v>saco</v>
      </c>
      <c r="E253" t="s">
        <v>529</v>
      </c>
      <c r="F253" t="s">
        <v>533</v>
      </c>
      <c r="G253">
        <v>8500</v>
      </c>
      <c r="H253" s="46">
        <v>44162</v>
      </c>
      <c r="I253">
        <v>7</v>
      </c>
    </row>
    <row r="254" spans="1:9" x14ac:dyDescent="0.35">
      <c r="A25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PukaráMacroferia Regional de TalcaLunes44155saco</v>
      </c>
      <c r="B254" t="s">
        <v>547</v>
      </c>
      <c r="C254" t="s">
        <v>541</v>
      </c>
      <c r="D254" s="43" t="str">
        <f>+VLOOKUP(Precio_dia_punto_venta[[#This Row],[Unidad de
comercialización ]],Tabla16[],2,0)</f>
        <v>saco</v>
      </c>
      <c r="E254" t="s">
        <v>529</v>
      </c>
      <c r="F254" t="s">
        <v>535</v>
      </c>
      <c r="G254">
        <v>8500</v>
      </c>
      <c r="H254" s="46">
        <v>44155</v>
      </c>
      <c r="I254">
        <v>7</v>
      </c>
    </row>
    <row r="255" spans="1:9" x14ac:dyDescent="0.35">
      <c r="A25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TalcaMiércoles44169saco</v>
      </c>
      <c r="B255" t="s">
        <v>540</v>
      </c>
      <c r="C255" t="s">
        <v>541</v>
      </c>
      <c r="D255" s="43" t="str">
        <f>+VLOOKUP(Precio_dia_punto_venta[[#This Row],[Unidad de
comercialización ]],Tabla16[],2,0)</f>
        <v>saco</v>
      </c>
      <c r="E255" t="s">
        <v>529</v>
      </c>
      <c r="F255" t="s">
        <v>534</v>
      </c>
      <c r="G255">
        <v>9000</v>
      </c>
      <c r="H255" s="46">
        <v>44169</v>
      </c>
      <c r="I255">
        <v>7</v>
      </c>
    </row>
    <row r="256" spans="1:9" x14ac:dyDescent="0.35">
      <c r="A25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TalcaJueves44169saco</v>
      </c>
      <c r="B256" t="s">
        <v>540</v>
      </c>
      <c r="C256" t="s">
        <v>541</v>
      </c>
      <c r="D256" s="43" t="str">
        <f>+VLOOKUP(Precio_dia_punto_venta[[#This Row],[Unidad de
comercialización ]],Tabla16[],2,0)</f>
        <v>saco</v>
      </c>
      <c r="E256" t="s">
        <v>529</v>
      </c>
      <c r="F256" t="s">
        <v>530</v>
      </c>
      <c r="G256">
        <v>9000</v>
      </c>
      <c r="H256" s="46">
        <v>44169</v>
      </c>
      <c r="I256">
        <v>7</v>
      </c>
    </row>
    <row r="257" spans="1:9" x14ac:dyDescent="0.35">
      <c r="A25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TalcaLunes44169saco</v>
      </c>
      <c r="B257" t="s">
        <v>527</v>
      </c>
      <c r="C257" t="s">
        <v>541</v>
      </c>
      <c r="D257" s="43" t="str">
        <f>+VLOOKUP(Precio_dia_punto_venta[[#This Row],[Unidad de
comercialización ]],Tabla16[],2,0)</f>
        <v>saco</v>
      </c>
      <c r="E257" t="s">
        <v>529</v>
      </c>
      <c r="F257" t="s">
        <v>535</v>
      </c>
      <c r="G257">
        <v>9000</v>
      </c>
      <c r="H257" s="46">
        <v>44169</v>
      </c>
      <c r="I257">
        <v>7</v>
      </c>
    </row>
    <row r="258" spans="1:9" x14ac:dyDescent="0.35">
      <c r="A25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TalcaLunes44162saco</v>
      </c>
      <c r="B258" t="s">
        <v>540</v>
      </c>
      <c r="C258" t="s">
        <v>541</v>
      </c>
      <c r="D258" s="43" t="str">
        <f>+VLOOKUP(Precio_dia_punto_venta[[#This Row],[Unidad de
comercialización ]],Tabla16[],2,0)</f>
        <v>saco</v>
      </c>
      <c r="E258" t="s">
        <v>529</v>
      </c>
      <c r="F258" t="s">
        <v>535</v>
      </c>
      <c r="G258">
        <v>9000</v>
      </c>
      <c r="H258" s="46">
        <v>44162</v>
      </c>
      <c r="I258">
        <v>7</v>
      </c>
    </row>
    <row r="259" spans="1:9" x14ac:dyDescent="0.35">
      <c r="A25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TalcaMiércoles44162saco</v>
      </c>
      <c r="B259" t="s">
        <v>527</v>
      </c>
      <c r="C259" t="s">
        <v>541</v>
      </c>
      <c r="D259" s="43" t="str">
        <f>+VLOOKUP(Precio_dia_punto_venta[[#This Row],[Unidad de
comercialización ]],Tabla16[],2,0)</f>
        <v>saco</v>
      </c>
      <c r="E259" t="s">
        <v>529</v>
      </c>
      <c r="F259" t="s">
        <v>534</v>
      </c>
      <c r="G259">
        <v>9000</v>
      </c>
      <c r="H259" s="46">
        <v>44162</v>
      </c>
      <c r="I259">
        <v>7</v>
      </c>
    </row>
    <row r="260" spans="1:9" x14ac:dyDescent="0.35">
      <c r="A26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TalcaViernes44155saco</v>
      </c>
      <c r="B260" t="s">
        <v>540</v>
      </c>
      <c r="C260" t="s">
        <v>541</v>
      </c>
      <c r="D260" s="43" t="str">
        <f>+VLOOKUP(Precio_dia_punto_venta[[#This Row],[Unidad de
comercialización ]],Tabla16[],2,0)</f>
        <v>saco</v>
      </c>
      <c r="E260" t="s">
        <v>529</v>
      </c>
      <c r="F260" t="s">
        <v>533</v>
      </c>
      <c r="G260">
        <v>9000</v>
      </c>
      <c r="H260" s="46">
        <v>44155</v>
      </c>
      <c r="I260">
        <v>7</v>
      </c>
    </row>
    <row r="261" spans="1:9" x14ac:dyDescent="0.35">
      <c r="A26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PukaráMacroferia Regional de TalcaJueves44155saco</v>
      </c>
      <c r="B261" t="s">
        <v>547</v>
      </c>
      <c r="C261" t="s">
        <v>541</v>
      </c>
      <c r="D261" s="43" t="str">
        <f>+VLOOKUP(Precio_dia_punto_venta[[#This Row],[Unidad de
comercialización ]],Tabla16[],2,0)</f>
        <v>saco</v>
      </c>
      <c r="E261" t="s">
        <v>529</v>
      </c>
      <c r="F261" t="s">
        <v>530</v>
      </c>
      <c r="G261">
        <v>9000</v>
      </c>
      <c r="H261" s="46">
        <v>44155</v>
      </c>
      <c r="I261">
        <v>7</v>
      </c>
    </row>
    <row r="262" spans="1:9" x14ac:dyDescent="0.35">
      <c r="A26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TalcaMartes44155saco</v>
      </c>
      <c r="B262" t="s">
        <v>527</v>
      </c>
      <c r="C262" t="s">
        <v>541</v>
      </c>
      <c r="D262" s="43" t="str">
        <f>+VLOOKUP(Precio_dia_punto_venta[[#This Row],[Unidad de
comercialización ]],Tabla16[],2,0)</f>
        <v>saco</v>
      </c>
      <c r="E262" t="s">
        <v>529</v>
      </c>
      <c r="F262" t="s">
        <v>536</v>
      </c>
      <c r="G262">
        <v>9000</v>
      </c>
      <c r="H262" s="46">
        <v>44155</v>
      </c>
      <c r="I262">
        <v>7</v>
      </c>
    </row>
    <row r="263" spans="1:9" x14ac:dyDescent="0.35">
      <c r="A26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TalcaMiércoles44155saco</v>
      </c>
      <c r="B263" t="s">
        <v>527</v>
      </c>
      <c r="C263" t="s">
        <v>541</v>
      </c>
      <c r="D263" s="43" t="str">
        <f>+VLOOKUP(Precio_dia_punto_venta[[#This Row],[Unidad de
comercialización ]],Tabla16[],2,0)</f>
        <v>saco</v>
      </c>
      <c r="E263" t="s">
        <v>529</v>
      </c>
      <c r="F263" t="s">
        <v>534</v>
      </c>
      <c r="G263">
        <v>9000</v>
      </c>
      <c r="H263" s="46">
        <v>44155</v>
      </c>
      <c r="I263">
        <v>7</v>
      </c>
    </row>
    <row r="264" spans="1:9" x14ac:dyDescent="0.35">
      <c r="A26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TalcaViernes44155saco</v>
      </c>
      <c r="B264" t="s">
        <v>527</v>
      </c>
      <c r="C264" t="s">
        <v>541</v>
      </c>
      <c r="D264" s="43" t="str">
        <f>+VLOOKUP(Precio_dia_punto_venta[[#This Row],[Unidad de
comercialización ]],Tabla16[],2,0)</f>
        <v>saco</v>
      </c>
      <c r="E264" t="s">
        <v>529</v>
      </c>
      <c r="F264" t="s">
        <v>533</v>
      </c>
      <c r="G264">
        <v>9000</v>
      </c>
      <c r="H264" s="46">
        <v>44155</v>
      </c>
      <c r="I264">
        <v>7</v>
      </c>
    </row>
    <row r="265" spans="1:9" x14ac:dyDescent="0.35">
      <c r="A26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TalcaJueves44148saco</v>
      </c>
      <c r="B265" t="s">
        <v>527</v>
      </c>
      <c r="C265" t="s">
        <v>541</v>
      </c>
      <c r="D265" s="43" t="str">
        <f>+VLOOKUP(Precio_dia_punto_venta[[#This Row],[Unidad de
comercialización ]],Tabla16[],2,0)</f>
        <v>saco</v>
      </c>
      <c r="E265" t="s">
        <v>529</v>
      </c>
      <c r="F265" t="s">
        <v>530</v>
      </c>
      <c r="G265">
        <v>9000</v>
      </c>
      <c r="H265" s="46">
        <v>44148</v>
      </c>
      <c r="I265">
        <v>7</v>
      </c>
    </row>
    <row r="266" spans="1:9" x14ac:dyDescent="0.35">
      <c r="A26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TalcaViernes44148saco</v>
      </c>
      <c r="B266" t="s">
        <v>527</v>
      </c>
      <c r="C266" t="s">
        <v>541</v>
      </c>
      <c r="D266" s="43" t="str">
        <f>+VLOOKUP(Precio_dia_punto_venta[[#This Row],[Unidad de
comercialización ]],Tabla16[],2,0)</f>
        <v>saco</v>
      </c>
      <c r="E266" t="s">
        <v>529</v>
      </c>
      <c r="F266" t="s">
        <v>533</v>
      </c>
      <c r="G266">
        <v>9000</v>
      </c>
      <c r="H266" s="46">
        <v>44148</v>
      </c>
      <c r="I266">
        <v>7</v>
      </c>
    </row>
    <row r="267" spans="1:9" x14ac:dyDescent="0.35">
      <c r="A26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TalcaMartes44162saco</v>
      </c>
      <c r="B267" t="s">
        <v>527</v>
      </c>
      <c r="C267" t="s">
        <v>541</v>
      </c>
      <c r="D267" s="43" t="str">
        <f>+VLOOKUP(Precio_dia_punto_venta[[#This Row],[Unidad de
comercialización ]],Tabla16[],2,0)</f>
        <v>saco</v>
      </c>
      <c r="E267" t="s">
        <v>529</v>
      </c>
      <c r="F267" t="s">
        <v>536</v>
      </c>
      <c r="G267">
        <v>9455</v>
      </c>
      <c r="H267" s="46">
        <v>44162</v>
      </c>
      <c r="I267">
        <v>7</v>
      </c>
    </row>
    <row r="268" spans="1:9" x14ac:dyDescent="0.35">
      <c r="A26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TalcaJueves44162saco</v>
      </c>
      <c r="B268" t="s">
        <v>527</v>
      </c>
      <c r="C268" t="s">
        <v>541</v>
      </c>
      <c r="D268" s="43" t="str">
        <f>+VLOOKUP(Precio_dia_punto_venta[[#This Row],[Unidad de
comercialización ]],Tabla16[],2,0)</f>
        <v>saco</v>
      </c>
      <c r="E268" t="s">
        <v>529</v>
      </c>
      <c r="F268" t="s">
        <v>530</v>
      </c>
      <c r="G268">
        <v>10000</v>
      </c>
      <c r="H268" s="46">
        <v>44162</v>
      </c>
      <c r="I268">
        <v>7</v>
      </c>
    </row>
    <row r="269" spans="1:9" x14ac:dyDescent="0.35">
      <c r="A26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TalcaJueves44155saco</v>
      </c>
      <c r="B269" t="s">
        <v>527</v>
      </c>
      <c r="C269" t="s">
        <v>541</v>
      </c>
      <c r="D269" s="43" t="str">
        <f>+VLOOKUP(Precio_dia_punto_venta[[#This Row],[Unidad de
comercialización ]],Tabla16[],2,0)</f>
        <v>saco</v>
      </c>
      <c r="E269" t="s">
        <v>529</v>
      </c>
      <c r="F269" t="s">
        <v>530</v>
      </c>
      <c r="G269">
        <v>10000</v>
      </c>
      <c r="H269" s="46">
        <v>44155</v>
      </c>
      <c r="I269">
        <v>7</v>
      </c>
    </row>
    <row r="270" spans="1:9" x14ac:dyDescent="0.35">
      <c r="A27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AsterixMacroferia Regional de TalcaJueves44148saco</v>
      </c>
      <c r="B270" t="s">
        <v>540</v>
      </c>
      <c r="C270" t="s">
        <v>541</v>
      </c>
      <c r="D270" s="43" t="str">
        <f>+VLOOKUP(Precio_dia_punto_venta[[#This Row],[Unidad de
comercialización ]],Tabla16[],2,0)</f>
        <v>saco</v>
      </c>
      <c r="E270" t="s">
        <v>529</v>
      </c>
      <c r="F270" t="s">
        <v>530</v>
      </c>
      <c r="G270">
        <v>10000</v>
      </c>
      <c r="H270" s="46">
        <v>44148</v>
      </c>
      <c r="I270">
        <v>7</v>
      </c>
    </row>
    <row r="271" spans="1:9" x14ac:dyDescent="0.35">
      <c r="A27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TalcaMiércoles44148saco</v>
      </c>
      <c r="B271" t="s">
        <v>527</v>
      </c>
      <c r="C271" t="s">
        <v>541</v>
      </c>
      <c r="D271" s="43" t="str">
        <f>+VLOOKUP(Precio_dia_punto_venta[[#This Row],[Unidad de
comercialización ]],Tabla16[],2,0)</f>
        <v>saco</v>
      </c>
      <c r="E271" t="s">
        <v>529</v>
      </c>
      <c r="F271" t="s">
        <v>534</v>
      </c>
      <c r="G271">
        <v>10000</v>
      </c>
      <c r="H271" s="46">
        <v>44148</v>
      </c>
      <c r="I271">
        <v>7</v>
      </c>
    </row>
    <row r="272" spans="1:9" x14ac:dyDescent="0.35">
      <c r="A27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TalcaViernes44141saco</v>
      </c>
      <c r="B272" t="s">
        <v>527</v>
      </c>
      <c r="C272" t="s">
        <v>541</v>
      </c>
      <c r="D272" s="43" t="str">
        <f>+VLOOKUP(Precio_dia_punto_venta[[#This Row],[Unidad de
comercialización ]],Tabla16[],2,0)</f>
        <v>saco</v>
      </c>
      <c r="E272" t="s">
        <v>529</v>
      </c>
      <c r="F272" t="s">
        <v>533</v>
      </c>
      <c r="G272">
        <v>10500</v>
      </c>
      <c r="H272" s="46">
        <v>44141</v>
      </c>
      <c r="I272">
        <v>7</v>
      </c>
    </row>
    <row r="273" spans="1:9" x14ac:dyDescent="0.35">
      <c r="A27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TalcaLunes44148saco</v>
      </c>
      <c r="B273" t="s">
        <v>527</v>
      </c>
      <c r="C273" t="s">
        <v>541</v>
      </c>
      <c r="D273" s="43" t="str">
        <f>+VLOOKUP(Precio_dia_punto_venta[[#This Row],[Unidad de
comercialización ]],Tabla16[],2,0)</f>
        <v>saco</v>
      </c>
      <c r="E273" t="s">
        <v>529</v>
      </c>
      <c r="F273" t="s">
        <v>535</v>
      </c>
      <c r="G273">
        <v>11000</v>
      </c>
      <c r="H273" s="46">
        <v>44148</v>
      </c>
      <c r="I273">
        <v>7</v>
      </c>
    </row>
    <row r="274" spans="1:9" x14ac:dyDescent="0.35">
      <c r="A27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RosaraMacroferia Regional de TalcaMartes44148saco</v>
      </c>
      <c r="B274" t="s">
        <v>527</v>
      </c>
      <c r="C274" t="s">
        <v>541</v>
      </c>
      <c r="D274" s="43" t="str">
        <f>+VLOOKUP(Precio_dia_punto_venta[[#This Row],[Unidad de
comercialización ]],Tabla16[],2,0)</f>
        <v>saco</v>
      </c>
      <c r="E274" t="s">
        <v>529</v>
      </c>
      <c r="F274" t="s">
        <v>536</v>
      </c>
      <c r="G274">
        <v>11000</v>
      </c>
      <c r="H274" s="46">
        <v>44148</v>
      </c>
      <c r="I274">
        <v>7</v>
      </c>
    </row>
    <row r="275" spans="1:9" x14ac:dyDescent="0.35">
      <c r="A27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SantiagoLunes44176saco</v>
      </c>
      <c r="B275" t="s">
        <v>540</v>
      </c>
      <c r="C275" t="s">
        <v>538</v>
      </c>
      <c r="D275" s="43" t="str">
        <f>+VLOOKUP(Precio_dia_punto_venta[[#This Row],[Unidad de
comercialización ]],Tabla16[],2,0)</f>
        <v>saco</v>
      </c>
      <c r="E275" t="s">
        <v>529</v>
      </c>
      <c r="F275" t="s">
        <v>535</v>
      </c>
      <c r="G275">
        <v>10896</v>
      </c>
      <c r="H275" s="46">
        <v>44176</v>
      </c>
      <c r="I275">
        <f>+VLOOKUP(Precio_dia_punto_venta[[#This Row],[Mercado Mayorista]],Codigos_mercados_mayoristas[],3,0)</f>
        <v>13</v>
      </c>
    </row>
    <row r="276" spans="1:9" x14ac:dyDescent="0.35">
      <c r="A27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SantiagoMiércoles44176saco</v>
      </c>
      <c r="B276" t="s">
        <v>540</v>
      </c>
      <c r="C276" t="s">
        <v>538</v>
      </c>
      <c r="D276" s="43" t="str">
        <f>+VLOOKUP(Precio_dia_punto_venta[[#This Row],[Unidad de
comercialización ]],Tabla16[],2,0)</f>
        <v>saco</v>
      </c>
      <c r="E276" t="s">
        <v>529</v>
      </c>
      <c r="F276" t="s">
        <v>534</v>
      </c>
      <c r="G276">
        <v>10655</v>
      </c>
      <c r="H276" s="46">
        <v>44176</v>
      </c>
      <c r="I276">
        <f>+VLOOKUP(Precio_dia_punto_venta[[#This Row],[Mercado Mayorista]],Codigos_mercados_mayoristas[],3,0)</f>
        <v>13</v>
      </c>
    </row>
    <row r="277" spans="1:9" x14ac:dyDescent="0.35">
      <c r="A27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SantiagoJueves44176saco</v>
      </c>
      <c r="B277" t="s">
        <v>540</v>
      </c>
      <c r="C277" t="s">
        <v>538</v>
      </c>
      <c r="D277" s="43" t="str">
        <f>+VLOOKUP(Precio_dia_punto_venta[[#This Row],[Unidad de
comercialización ]],Tabla16[],2,0)</f>
        <v>saco</v>
      </c>
      <c r="E277" t="s">
        <v>529</v>
      </c>
      <c r="F277" t="s">
        <v>530</v>
      </c>
      <c r="G277">
        <v>9793</v>
      </c>
      <c r="H277" s="46">
        <v>44176</v>
      </c>
      <c r="I277">
        <f>+VLOOKUP(Precio_dia_punto_venta[[#This Row],[Mercado Mayorista]],Codigos_mercados_mayoristas[],3,0)</f>
        <v>13</v>
      </c>
    </row>
    <row r="278" spans="1:9" x14ac:dyDescent="0.35">
      <c r="A27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SantiagoViernes44176saco</v>
      </c>
      <c r="B278" t="s">
        <v>540</v>
      </c>
      <c r="C278" t="s">
        <v>538</v>
      </c>
      <c r="D278" s="43" t="str">
        <f>+VLOOKUP(Precio_dia_punto_venta[[#This Row],[Unidad de
comercialización ]],Tabla16[],2,0)</f>
        <v>saco</v>
      </c>
      <c r="E278" t="s">
        <v>529</v>
      </c>
      <c r="F278" t="s">
        <v>533</v>
      </c>
      <c r="G278">
        <v>9889</v>
      </c>
      <c r="H278" s="46">
        <v>44176</v>
      </c>
      <c r="I278">
        <f>+VLOOKUP(Precio_dia_punto_venta[[#This Row],[Mercado Mayorista]],Codigos_mercados_mayoristas[],3,0)</f>
        <v>13</v>
      </c>
    </row>
    <row r="279" spans="1:9" x14ac:dyDescent="0.35">
      <c r="A27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SantiagoLunes44176saco</v>
      </c>
      <c r="B279" t="s">
        <v>547</v>
      </c>
      <c r="C279" t="s">
        <v>538</v>
      </c>
      <c r="D279" s="43" t="str">
        <f>+VLOOKUP(Precio_dia_punto_venta[[#This Row],[Unidad de
comercialización ]],Tabla16[],2,0)</f>
        <v>saco</v>
      </c>
      <c r="E279" t="s">
        <v>529</v>
      </c>
      <c r="F279" t="s">
        <v>535</v>
      </c>
      <c r="G279">
        <v>9150</v>
      </c>
      <c r="H279" s="46">
        <v>44176</v>
      </c>
      <c r="I279">
        <f>+VLOOKUP(Precio_dia_punto_venta[[#This Row],[Mercado Mayorista]],Codigos_mercados_mayoristas[],3,0)</f>
        <v>13</v>
      </c>
    </row>
    <row r="280" spans="1:9" x14ac:dyDescent="0.35">
      <c r="A28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SantiagoMiércoles44176saco</v>
      </c>
      <c r="B280" t="s">
        <v>547</v>
      </c>
      <c r="C280" t="s">
        <v>538</v>
      </c>
      <c r="D280" s="43" t="str">
        <f>+VLOOKUP(Precio_dia_punto_venta[[#This Row],[Unidad de
comercialización ]],Tabla16[],2,0)</f>
        <v>saco</v>
      </c>
      <c r="E280" t="s">
        <v>529</v>
      </c>
      <c r="F280" t="s">
        <v>534</v>
      </c>
      <c r="G280">
        <v>10391</v>
      </c>
      <c r="H280" s="46">
        <v>44176</v>
      </c>
      <c r="I280">
        <f>+VLOOKUP(Precio_dia_punto_venta[[#This Row],[Mercado Mayorista]],Codigos_mercados_mayoristas[],3,0)</f>
        <v>13</v>
      </c>
    </row>
    <row r="281" spans="1:9" x14ac:dyDescent="0.35">
      <c r="A28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SantiagoJueves44176saco</v>
      </c>
      <c r="B281" t="s">
        <v>547</v>
      </c>
      <c r="C281" t="s">
        <v>538</v>
      </c>
      <c r="D281" s="43" t="str">
        <f>+VLOOKUP(Precio_dia_punto_venta[[#This Row],[Unidad de
comercialización ]],Tabla16[],2,0)</f>
        <v>saco</v>
      </c>
      <c r="E281" t="s">
        <v>529</v>
      </c>
      <c r="F281" t="s">
        <v>530</v>
      </c>
      <c r="G281">
        <v>9529</v>
      </c>
      <c r="H281" s="46">
        <v>44176</v>
      </c>
      <c r="I281">
        <f>+VLOOKUP(Precio_dia_punto_venta[[#This Row],[Mercado Mayorista]],Codigos_mercados_mayoristas[],3,0)</f>
        <v>13</v>
      </c>
    </row>
    <row r="282" spans="1:9" x14ac:dyDescent="0.35">
      <c r="A28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SantiagoViernes44176saco</v>
      </c>
      <c r="B282" t="s">
        <v>547</v>
      </c>
      <c r="C282" t="s">
        <v>538</v>
      </c>
      <c r="D282" s="43" t="str">
        <f>+VLOOKUP(Precio_dia_punto_venta[[#This Row],[Unidad de
comercialización ]],Tabla16[],2,0)</f>
        <v>saco</v>
      </c>
      <c r="E282" t="s">
        <v>529</v>
      </c>
      <c r="F282" t="s">
        <v>533</v>
      </c>
      <c r="G282">
        <v>9239</v>
      </c>
      <c r="H282" s="46">
        <v>44176</v>
      </c>
      <c r="I282">
        <f>+VLOOKUP(Precio_dia_punto_venta[[#This Row],[Mercado Mayorista]],Codigos_mercados_mayoristas[],3,0)</f>
        <v>13</v>
      </c>
    </row>
    <row r="283" spans="1:9" x14ac:dyDescent="0.35">
      <c r="A28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SantiagoLunes44176saco</v>
      </c>
      <c r="B283" t="s">
        <v>527</v>
      </c>
      <c r="C283" t="s">
        <v>538</v>
      </c>
      <c r="D283" s="43" t="str">
        <f>+VLOOKUP(Precio_dia_punto_venta[[#This Row],[Unidad de
comercialización ]],Tabla16[],2,0)</f>
        <v>saco</v>
      </c>
      <c r="E283" t="s">
        <v>529</v>
      </c>
      <c r="F283" t="s">
        <v>535</v>
      </c>
      <c r="G283">
        <v>10185</v>
      </c>
      <c r="H283" s="46">
        <v>44176</v>
      </c>
      <c r="I283">
        <f>+VLOOKUP(Precio_dia_punto_venta[[#This Row],[Mercado Mayorista]],Codigos_mercados_mayoristas[],3,0)</f>
        <v>13</v>
      </c>
    </row>
    <row r="284" spans="1:9" x14ac:dyDescent="0.35">
      <c r="A28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SantiagoMiércoles44176saco</v>
      </c>
      <c r="B284" t="s">
        <v>527</v>
      </c>
      <c r="C284" t="s">
        <v>538</v>
      </c>
      <c r="D284" s="43" t="str">
        <f>+VLOOKUP(Precio_dia_punto_venta[[#This Row],[Unidad de
comercialización ]],Tabla16[],2,0)</f>
        <v>saco</v>
      </c>
      <c r="E284" t="s">
        <v>529</v>
      </c>
      <c r="F284" t="s">
        <v>534</v>
      </c>
      <c r="G284">
        <v>9589</v>
      </c>
      <c r="H284" s="46">
        <v>44176</v>
      </c>
      <c r="I284">
        <f>+VLOOKUP(Precio_dia_punto_venta[[#This Row],[Mercado Mayorista]],Codigos_mercados_mayoristas[],3,0)</f>
        <v>13</v>
      </c>
    </row>
    <row r="285" spans="1:9" x14ac:dyDescent="0.35">
      <c r="A28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SantiagoJueves44176saco</v>
      </c>
      <c r="B285" t="s">
        <v>527</v>
      </c>
      <c r="C285" t="s">
        <v>538</v>
      </c>
      <c r="D285" s="43" t="str">
        <f>+VLOOKUP(Precio_dia_punto_venta[[#This Row],[Unidad de
comercialización ]],Tabla16[],2,0)</f>
        <v>saco</v>
      </c>
      <c r="E285" t="s">
        <v>529</v>
      </c>
      <c r="F285" t="s">
        <v>530</v>
      </c>
      <c r="G285">
        <v>9263</v>
      </c>
      <c r="H285" s="46">
        <v>44176</v>
      </c>
      <c r="I285">
        <f>+VLOOKUP(Precio_dia_punto_venta[[#This Row],[Mercado Mayorista]],Codigos_mercados_mayoristas[],3,0)</f>
        <v>13</v>
      </c>
    </row>
    <row r="286" spans="1:9" x14ac:dyDescent="0.35">
      <c r="A28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SantiagoViernes44176saco</v>
      </c>
      <c r="B286" t="s">
        <v>527</v>
      </c>
      <c r="C286" t="s">
        <v>538</v>
      </c>
      <c r="D286" s="43" t="str">
        <f>+VLOOKUP(Precio_dia_punto_venta[[#This Row],[Unidad de
comercialización ]],Tabla16[],2,0)</f>
        <v>saco</v>
      </c>
      <c r="E286" t="s">
        <v>529</v>
      </c>
      <c r="F286" t="s">
        <v>533</v>
      </c>
      <c r="G286">
        <v>9235</v>
      </c>
      <c r="H286" s="46">
        <v>44176</v>
      </c>
      <c r="I286">
        <f>+VLOOKUP(Precio_dia_punto_venta[[#This Row],[Mercado Mayorista]],Codigos_mercados_mayoristas[],3,0)</f>
        <v>13</v>
      </c>
    </row>
    <row r="287" spans="1:9" x14ac:dyDescent="0.35">
      <c r="A28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SantiagoMiércoles44064saco</v>
      </c>
      <c r="B287" t="s">
        <v>531</v>
      </c>
      <c r="C287" t="s">
        <v>538</v>
      </c>
      <c r="D287" s="43" t="str">
        <f>+VLOOKUP(Precio_dia_punto_venta[[#This Row],[Unidad de
comercialización ]],Tabla16[],2,0)</f>
        <v>saco</v>
      </c>
      <c r="E287" t="s">
        <v>529</v>
      </c>
      <c r="F287" t="s">
        <v>534</v>
      </c>
      <c r="G287">
        <v>5657</v>
      </c>
      <c r="H287" s="46">
        <v>44064</v>
      </c>
      <c r="I287">
        <v>13</v>
      </c>
    </row>
    <row r="288" spans="1:9" x14ac:dyDescent="0.35">
      <c r="A28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SantiagoMiércoles44043saco</v>
      </c>
      <c r="B288" t="s">
        <v>527</v>
      </c>
      <c r="C288" t="s">
        <v>538</v>
      </c>
      <c r="D288" s="43" t="str">
        <f>+VLOOKUP(Precio_dia_punto_venta[[#This Row],[Unidad de
comercialización ]],Tabla16[],2,0)</f>
        <v>saco</v>
      </c>
      <c r="E288" t="s">
        <v>529</v>
      </c>
      <c r="F288" t="s">
        <v>534</v>
      </c>
      <c r="G288">
        <v>5664</v>
      </c>
      <c r="H288" s="46">
        <v>44043</v>
      </c>
      <c r="I288">
        <v>13</v>
      </c>
    </row>
    <row r="289" spans="1:9" x14ac:dyDescent="0.35">
      <c r="A28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SantiagoLunes44029saco</v>
      </c>
      <c r="B289" t="s">
        <v>531</v>
      </c>
      <c r="C289" t="s">
        <v>538</v>
      </c>
      <c r="D289" s="43" t="str">
        <f>+VLOOKUP(Precio_dia_punto_venta[[#This Row],[Unidad de
comercialización ]],Tabla16[],2,0)</f>
        <v>saco</v>
      </c>
      <c r="E289" t="s">
        <v>529</v>
      </c>
      <c r="F289" t="s">
        <v>535</v>
      </c>
      <c r="G289">
        <v>5829</v>
      </c>
      <c r="H289" s="46">
        <v>44029</v>
      </c>
      <c r="I289">
        <v>13</v>
      </c>
    </row>
    <row r="290" spans="1:9" x14ac:dyDescent="0.35">
      <c r="A29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SantiagoMiércoles44029saco</v>
      </c>
      <c r="B290" t="s">
        <v>540</v>
      </c>
      <c r="C290" t="s">
        <v>538</v>
      </c>
      <c r="D290" s="43" t="str">
        <f>+VLOOKUP(Precio_dia_punto_venta[[#This Row],[Unidad de
comercialización ]],Tabla16[],2,0)</f>
        <v>saco</v>
      </c>
      <c r="E290" t="s">
        <v>529</v>
      </c>
      <c r="F290" t="s">
        <v>534</v>
      </c>
      <c r="G290">
        <v>5836</v>
      </c>
      <c r="H290" s="46">
        <v>44029</v>
      </c>
      <c r="I290">
        <v>13</v>
      </c>
    </row>
    <row r="291" spans="1:9" x14ac:dyDescent="0.35">
      <c r="A29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SantiagoMartes44036saco</v>
      </c>
      <c r="B291" t="s">
        <v>531</v>
      </c>
      <c r="C291" t="s">
        <v>538</v>
      </c>
      <c r="D291" s="43" t="str">
        <f>+VLOOKUP(Precio_dia_punto_venta[[#This Row],[Unidad de
comercialización ]],Tabla16[],2,0)</f>
        <v>saco</v>
      </c>
      <c r="E291" t="s">
        <v>529</v>
      </c>
      <c r="F291" t="s">
        <v>536</v>
      </c>
      <c r="G291">
        <v>5838</v>
      </c>
      <c r="H291" s="46">
        <v>44036</v>
      </c>
      <c r="I291">
        <v>13</v>
      </c>
    </row>
    <row r="292" spans="1:9" x14ac:dyDescent="0.35">
      <c r="A29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SantiagoLunes44036saco</v>
      </c>
      <c r="B292" t="s">
        <v>531</v>
      </c>
      <c r="C292" t="s">
        <v>538</v>
      </c>
      <c r="D292" s="43" t="str">
        <f>+VLOOKUP(Precio_dia_punto_venta[[#This Row],[Unidad de
comercialización ]],Tabla16[],2,0)</f>
        <v>saco</v>
      </c>
      <c r="E292" t="s">
        <v>529</v>
      </c>
      <c r="F292" t="s">
        <v>535</v>
      </c>
      <c r="G292">
        <v>5840</v>
      </c>
      <c r="H292" s="46">
        <v>44036</v>
      </c>
      <c r="I292">
        <v>13</v>
      </c>
    </row>
    <row r="293" spans="1:9" x14ac:dyDescent="0.35">
      <c r="A29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SantiagoJueves44050saco</v>
      </c>
      <c r="B293" t="s">
        <v>540</v>
      </c>
      <c r="C293" t="s">
        <v>538</v>
      </c>
      <c r="D293" s="43" t="str">
        <f>+VLOOKUP(Precio_dia_punto_venta[[#This Row],[Unidad de
comercialización ]],Tabla16[],2,0)</f>
        <v>saco</v>
      </c>
      <c r="E293" t="s">
        <v>529</v>
      </c>
      <c r="F293" t="s">
        <v>530</v>
      </c>
      <c r="G293">
        <v>5877</v>
      </c>
      <c r="H293" s="46">
        <v>44050</v>
      </c>
      <c r="I293">
        <v>13</v>
      </c>
    </row>
    <row r="294" spans="1:9" x14ac:dyDescent="0.35">
      <c r="A29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SantiagoMiércoles44029saco</v>
      </c>
      <c r="B294" t="s">
        <v>531</v>
      </c>
      <c r="C294" t="s">
        <v>538</v>
      </c>
      <c r="D294" s="43" t="str">
        <f>+VLOOKUP(Precio_dia_punto_venta[[#This Row],[Unidad de
comercialización ]],Tabla16[],2,0)</f>
        <v>saco</v>
      </c>
      <c r="E294" t="s">
        <v>529</v>
      </c>
      <c r="F294" t="s">
        <v>534</v>
      </c>
      <c r="G294">
        <v>5883</v>
      </c>
      <c r="H294" s="46">
        <v>44029</v>
      </c>
      <c r="I294">
        <v>13</v>
      </c>
    </row>
    <row r="295" spans="1:9" x14ac:dyDescent="0.35">
      <c r="A29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SantiagoViernes44057saco</v>
      </c>
      <c r="B295" t="s">
        <v>531</v>
      </c>
      <c r="C295" t="s">
        <v>538</v>
      </c>
      <c r="D295" s="43" t="str">
        <f>+VLOOKUP(Precio_dia_punto_venta[[#This Row],[Unidad de
comercialización ]],Tabla16[],2,0)</f>
        <v>saco</v>
      </c>
      <c r="E295" t="s">
        <v>529</v>
      </c>
      <c r="F295" t="s">
        <v>533</v>
      </c>
      <c r="G295">
        <v>5891</v>
      </c>
      <c r="H295" s="46">
        <v>44057</v>
      </c>
      <c r="I295">
        <v>13</v>
      </c>
    </row>
    <row r="296" spans="1:9" x14ac:dyDescent="0.35">
      <c r="A29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SantiagoJueves44050saco</v>
      </c>
      <c r="B296" t="s">
        <v>531</v>
      </c>
      <c r="C296" t="s">
        <v>538</v>
      </c>
      <c r="D296" s="43" t="str">
        <f>+VLOOKUP(Precio_dia_punto_venta[[#This Row],[Unidad de
comercialización ]],Tabla16[],2,0)</f>
        <v>saco</v>
      </c>
      <c r="E296" t="s">
        <v>529</v>
      </c>
      <c r="F296" t="s">
        <v>530</v>
      </c>
      <c r="G296">
        <v>5891</v>
      </c>
      <c r="H296" s="46">
        <v>44050</v>
      </c>
      <c r="I296">
        <v>13</v>
      </c>
    </row>
    <row r="297" spans="1:9" x14ac:dyDescent="0.35">
      <c r="A29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SantiagoMiércoles44050saco</v>
      </c>
      <c r="B297" t="s">
        <v>537</v>
      </c>
      <c r="C297" t="s">
        <v>538</v>
      </c>
      <c r="D297" s="43" t="str">
        <f>+VLOOKUP(Precio_dia_punto_venta[[#This Row],[Unidad de
comercialización ]],Tabla16[],2,0)</f>
        <v>saco</v>
      </c>
      <c r="E297" t="s">
        <v>529</v>
      </c>
      <c r="F297" t="s">
        <v>534</v>
      </c>
      <c r="G297">
        <v>5891</v>
      </c>
      <c r="H297" s="46">
        <v>44050</v>
      </c>
      <c r="I297">
        <v>13</v>
      </c>
    </row>
    <row r="298" spans="1:9" x14ac:dyDescent="0.35">
      <c r="A29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SantiagoMartes44029saco</v>
      </c>
      <c r="B298" t="s">
        <v>531</v>
      </c>
      <c r="C298" t="s">
        <v>538</v>
      </c>
      <c r="D298" s="43" t="str">
        <f>+VLOOKUP(Precio_dia_punto_venta[[#This Row],[Unidad de
comercialización ]],Tabla16[],2,0)</f>
        <v>saco</v>
      </c>
      <c r="E298" t="s">
        <v>529</v>
      </c>
      <c r="F298" t="s">
        <v>536</v>
      </c>
      <c r="G298">
        <v>5892</v>
      </c>
      <c r="H298" s="46">
        <v>44029</v>
      </c>
      <c r="I298">
        <v>13</v>
      </c>
    </row>
    <row r="299" spans="1:9" x14ac:dyDescent="0.35">
      <c r="A29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SantiagoViernes44050saco</v>
      </c>
      <c r="B299" t="s">
        <v>540</v>
      </c>
      <c r="C299" t="s">
        <v>538</v>
      </c>
      <c r="D299" s="43" t="str">
        <f>+VLOOKUP(Precio_dia_punto_venta[[#This Row],[Unidad de
comercialización ]],Tabla16[],2,0)</f>
        <v>saco</v>
      </c>
      <c r="E299" t="s">
        <v>529</v>
      </c>
      <c r="F299" t="s">
        <v>533</v>
      </c>
      <c r="G299">
        <v>5900</v>
      </c>
      <c r="H299" s="46">
        <v>44050</v>
      </c>
      <c r="I299">
        <v>13</v>
      </c>
    </row>
    <row r="300" spans="1:9" x14ac:dyDescent="0.35">
      <c r="A30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SantiagoViernes44050saco</v>
      </c>
      <c r="B300" t="s">
        <v>537</v>
      </c>
      <c r="C300" t="s">
        <v>538</v>
      </c>
      <c r="D300" s="43" t="str">
        <f>+VLOOKUP(Precio_dia_punto_venta[[#This Row],[Unidad de
comercialización ]],Tabla16[],2,0)</f>
        <v>saco</v>
      </c>
      <c r="E300" t="s">
        <v>529</v>
      </c>
      <c r="F300" t="s">
        <v>533</v>
      </c>
      <c r="G300">
        <v>5900</v>
      </c>
      <c r="H300" s="46">
        <v>44050</v>
      </c>
      <c r="I300">
        <v>13</v>
      </c>
    </row>
    <row r="301" spans="1:9" x14ac:dyDescent="0.35">
      <c r="A30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SantiagoMartes44043saco</v>
      </c>
      <c r="B301" t="s">
        <v>531</v>
      </c>
      <c r="C301" t="s">
        <v>538</v>
      </c>
      <c r="D301" s="43" t="str">
        <f>+VLOOKUP(Precio_dia_punto_venta[[#This Row],[Unidad de
comercialización ]],Tabla16[],2,0)</f>
        <v>saco</v>
      </c>
      <c r="E301" t="s">
        <v>529</v>
      </c>
      <c r="F301" t="s">
        <v>536</v>
      </c>
      <c r="G301">
        <v>5900</v>
      </c>
      <c r="H301" s="46">
        <v>44043</v>
      </c>
      <c r="I301">
        <v>13</v>
      </c>
    </row>
    <row r="302" spans="1:9" x14ac:dyDescent="0.35">
      <c r="A30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SantiagoViernes44029saco</v>
      </c>
      <c r="B302" t="s">
        <v>531</v>
      </c>
      <c r="C302" t="s">
        <v>538</v>
      </c>
      <c r="D302" s="43" t="str">
        <f>+VLOOKUP(Precio_dia_punto_venta[[#This Row],[Unidad de
comercialización ]],Tabla16[],2,0)</f>
        <v>saco</v>
      </c>
      <c r="E302" t="s">
        <v>529</v>
      </c>
      <c r="F302" t="s">
        <v>533</v>
      </c>
      <c r="G302">
        <v>5904</v>
      </c>
      <c r="H302" s="46">
        <v>44029</v>
      </c>
      <c r="I302">
        <v>13</v>
      </c>
    </row>
    <row r="303" spans="1:9" x14ac:dyDescent="0.35">
      <c r="A30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SantiagoMartes44036saco</v>
      </c>
      <c r="B303" t="s">
        <v>537</v>
      </c>
      <c r="C303" t="s">
        <v>538</v>
      </c>
      <c r="D303" s="43" t="str">
        <f>+VLOOKUP(Precio_dia_punto_venta[[#This Row],[Unidad de
comercialización ]],Tabla16[],2,0)</f>
        <v>saco</v>
      </c>
      <c r="E303" t="s">
        <v>529</v>
      </c>
      <c r="F303" t="s">
        <v>536</v>
      </c>
      <c r="G303">
        <v>5935</v>
      </c>
      <c r="H303" s="46">
        <v>44036</v>
      </c>
      <c r="I303">
        <v>13</v>
      </c>
    </row>
    <row r="304" spans="1:9" x14ac:dyDescent="0.35">
      <c r="A30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SantiagoMiércoles44057saco</v>
      </c>
      <c r="B304" t="s">
        <v>531</v>
      </c>
      <c r="C304" t="s">
        <v>538</v>
      </c>
      <c r="D304" s="43" t="str">
        <f>+VLOOKUP(Precio_dia_punto_venta[[#This Row],[Unidad de
comercialización ]],Tabla16[],2,0)</f>
        <v>saco</v>
      </c>
      <c r="E304" t="s">
        <v>529</v>
      </c>
      <c r="F304" t="s">
        <v>534</v>
      </c>
      <c r="G304">
        <v>6000</v>
      </c>
      <c r="H304" s="46">
        <v>44057</v>
      </c>
      <c r="I304">
        <v>13</v>
      </c>
    </row>
    <row r="305" spans="1:9" x14ac:dyDescent="0.35">
      <c r="A30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SantiagoLunes44064saco</v>
      </c>
      <c r="B305" t="s">
        <v>531</v>
      </c>
      <c r="C305" t="s">
        <v>538</v>
      </c>
      <c r="D305" s="43" t="str">
        <f>+VLOOKUP(Precio_dia_punto_venta[[#This Row],[Unidad de
comercialización ]],Tabla16[],2,0)</f>
        <v>saco</v>
      </c>
      <c r="E305" t="s">
        <v>529</v>
      </c>
      <c r="F305" t="s">
        <v>535</v>
      </c>
      <c r="G305">
        <v>6096</v>
      </c>
      <c r="H305" s="46">
        <v>44064</v>
      </c>
      <c r="I305">
        <v>13</v>
      </c>
    </row>
    <row r="306" spans="1:9" x14ac:dyDescent="0.35">
      <c r="A30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SantiagoLunes44057saco</v>
      </c>
      <c r="B306" t="s">
        <v>531</v>
      </c>
      <c r="C306" t="s">
        <v>538</v>
      </c>
      <c r="D306" s="43" t="str">
        <f>+VLOOKUP(Precio_dia_punto_venta[[#This Row],[Unidad de
comercialización ]],Tabla16[],2,0)</f>
        <v>saco</v>
      </c>
      <c r="E306" t="s">
        <v>529</v>
      </c>
      <c r="F306" t="s">
        <v>535</v>
      </c>
      <c r="G306">
        <v>6109</v>
      </c>
      <c r="H306" s="46">
        <v>44057</v>
      </c>
      <c r="I306">
        <v>13</v>
      </c>
    </row>
    <row r="307" spans="1:9" x14ac:dyDescent="0.35">
      <c r="A30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SantiagoMiércoles44036saco</v>
      </c>
      <c r="B307" t="s">
        <v>531</v>
      </c>
      <c r="C307" t="s">
        <v>538</v>
      </c>
      <c r="D307" s="43" t="str">
        <f>+VLOOKUP(Precio_dia_punto_venta[[#This Row],[Unidad de
comercialización ]],Tabla16[],2,0)</f>
        <v>saco</v>
      </c>
      <c r="E307" t="s">
        <v>529</v>
      </c>
      <c r="F307" t="s">
        <v>534</v>
      </c>
      <c r="G307">
        <v>6109</v>
      </c>
      <c r="H307" s="46">
        <v>44036</v>
      </c>
      <c r="I307">
        <v>13</v>
      </c>
    </row>
    <row r="308" spans="1:9" x14ac:dyDescent="0.35">
      <c r="A30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SantiagoJueves44050saco</v>
      </c>
      <c r="B308" t="s">
        <v>537</v>
      </c>
      <c r="C308" t="s">
        <v>538</v>
      </c>
      <c r="D308" s="43" t="str">
        <f>+VLOOKUP(Precio_dia_punto_venta[[#This Row],[Unidad de
comercialización ]],Tabla16[],2,0)</f>
        <v>saco</v>
      </c>
      <c r="E308" t="s">
        <v>529</v>
      </c>
      <c r="F308" t="s">
        <v>530</v>
      </c>
      <c r="G308">
        <v>6117</v>
      </c>
      <c r="H308" s="46">
        <v>44050</v>
      </c>
      <c r="I308">
        <v>13</v>
      </c>
    </row>
    <row r="309" spans="1:9" x14ac:dyDescent="0.35">
      <c r="A30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SantiagoMiércoles44043saco</v>
      </c>
      <c r="B309" t="s">
        <v>540</v>
      </c>
      <c r="C309" t="s">
        <v>538</v>
      </c>
      <c r="D309" s="43" t="str">
        <f>+VLOOKUP(Precio_dia_punto_venta[[#This Row],[Unidad de
comercialización ]],Tabla16[],2,0)</f>
        <v>saco</v>
      </c>
      <c r="E309" t="s">
        <v>529</v>
      </c>
      <c r="F309" t="s">
        <v>534</v>
      </c>
      <c r="G309">
        <v>6138</v>
      </c>
      <c r="H309" s="46">
        <v>44043</v>
      </c>
      <c r="I309">
        <v>13</v>
      </c>
    </row>
    <row r="310" spans="1:9" x14ac:dyDescent="0.35">
      <c r="A31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SantiagoLunes44050saco</v>
      </c>
      <c r="B310" t="s">
        <v>540</v>
      </c>
      <c r="C310" t="s">
        <v>538</v>
      </c>
      <c r="D310" s="43" t="str">
        <f>+VLOOKUP(Precio_dia_punto_venta[[#This Row],[Unidad de
comercialización ]],Tabla16[],2,0)</f>
        <v>saco</v>
      </c>
      <c r="E310" t="s">
        <v>529</v>
      </c>
      <c r="F310" t="s">
        <v>535</v>
      </c>
      <c r="G310">
        <v>6159</v>
      </c>
      <c r="H310" s="46">
        <v>44050</v>
      </c>
      <c r="I310">
        <v>13</v>
      </c>
    </row>
    <row r="311" spans="1:9" x14ac:dyDescent="0.35">
      <c r="A31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SantiagoMiércoles44036saco</v>
      </c>
      <c r="B311" t="s">
        <v>540</v>
      </c>
      <c r="C311" t="s">
        <v>538</v>
      </c>
      <c r="D311" s="43" t="str">
        <f>+VLOOKUP(Precio_dia_punto_venta[[#This Row],[Unidad de
comercialización ]],Tabla16[],2,0)</f>
        <v>saco</v>
      </c>
      <c r="E311" t="s">
        <v>529</v>
      </c>
      <c r="F311" t="s">
        <v>534</v>
      </c>
      <c r="G311">
        <v>6162</v>
      </c>
      <c r="H311" s="46">
        <v>44036</v>
      </c>
      <c r="I311">
        <v>13</v>
      </c>
    </row>
    <row r="312" spans="1:9" x14ac:dyDescent="0.35">
      <c r="A31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SantiagoViernes44043saco</v>
      </c>
      <c r="B312" t="s">
        <v>537</v>
      </c>
      <c r="C312" t="s">
        <v>538</v>
      </c>
      <c r="D312" s="43" t="str">
        <f>+VLOOKUP(Precio_dia_punto_venta[[#This Row],[Unidad de
comercialización ]],Tabla16[],2,0)</f>
        <v>saco</v>
      </c>
      <c r="E312" t="s">
        <v>529</v>
      </c>
      <c r="F312" t="s">
        <v>533</v>
      </c>
      <c r="G312">
        <v>6164</v>
      </c>
      <c r="H312" s="46">
        <v>44043</v>
      </c>
      <c r="I312">
        <v>13</v>
      </c>
    </row>
    <row r="313" spans="1:9" x14ac:dyDescent="0.35">
      <c r="A31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SantiagoMiércoles44120saco</v>
      </c>
      <c r="B313" t="s">
        <v>537</v>
      </c>
      <c r="C313" t="s">
        <v>538</v>
      </c>
      <c r="D313" s="43" t="str">
        <f>+VLOOKUP(Precio_dia_punto_venta[[#This Row],[Unidad de
comercialización ]],Tabla16[],2,0)</f>
        <v>saco</v>
      </c>
      <c r="E313" t="s">
        <v>529</v>
      </c>
      <c r="F313" t="s">
        <v>534</v>
      </c>
      <c r="G313">
        <v>6192</v>
      </c>
      <c r="H313" s="46">
        <v>44120</v>
      </c>
      <c r="I313">
        <v>13</v>
      </c>
    </row>
    <row r="314" spans="1:9" x14ac:dyDescent="0.35">
      <c r="A31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SantiagoMiércoles44071saco</v>
      </c>
      <c r="B314" t="s">
        <v>537</v>
      </c>
      <c r="C314" t="s">
        <v>538</v>
      </c>
      <c r="D314" s="43" t="str">
        <f>+VLOOKUP(Precio_dia_punto_venta[[#This Row],[Unidad de
comercialización ]],Tabla16[],2,0)</f>
        <v>saco</v>
      </c>
      <c r="E314" t="s">
        <v>529</v>
      </c>
      <c r="F314" t="s">
        <v>534</v>
      </c>
      <c r="G314">
        <v>6200</v>
      </c>
      <c r="H314" s="46">
        <v>44071</v>
      </c>
      <c r="I314">
        <v>13</v>
      </c>
    </row>
    <row r="315" spans="1:9" x14ac:dyDescent="0.35">
      <c r="A31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SantiagoJueves44120saco</v>
      </c>
      <c r="B315" t="s">
        <v>540</v>
      </c>
      <c r="C315" t="s">
        <v>538</v>
      </c>
      <c r="D315" s="43" t="str">
        <f>+VLOOKUP(Precio_dia_punto_venta[[#This Row],[Unidad de
comercialización ]],Tabla16[],2,0)</f>
        <v>saco</v>
      </c>
      <c r="E315" t="s">
        <v>529</v>
      </c>
      <c r="F315" t="s">
        <v>530</v>
      </c>
      <c r="G315">
        <v>6212</v>
      </c>
      <c r="H315" s="46">
        <v>44120</v>
      </c>
      <c r="I315">
        <v>13</v>
      </c>
    </row>
    <row r="316" spans="1:9" x14ac:dyDescent="0.35">
      <c r="A31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SantiagoMiércoles44120saco</v>
      </c>
      <c r="B316" t="s">
        <v>540</v>
      </c>
      <c r="C316" t="s">
        <v>538</v>
      </c>
      <c r="D316" s="43" t="str">
        <f>+VLOOKUP(Precio_dia_punto_venta[[#This Row],[Unidad de
comercialización ]],Tabla16[],2,0)</f>
        <v>saco</v>
      </c>
      <c r="E316" t="s">
        <v>529</v>
      </c>
      <c r="F316" t="s">
        <v>534</v>
      </c>
      <c r="G316">
        <v>6214</v>
      </c>
      <c r="H316" s="46">
        <v>44120</v>
      </c>
      <c r="I316">
        <v>13</v>
      </c>
    </row>
    <row r="317" spans="1:9" x14ac:dyDescent="0.35">
      <c r="A31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SantiagoMiércoles44029saco</v>
      </c>
      <c r="B317" t="s">
        <v>537</v>
      </c>
      <c r="C317" t="s">
        <v>538</v>
      </c>
      <c r="D317" s="43" t="str">
        <f>+VLOOKUP(Precio_dia_punto_venta[[#This Row],[Unidad de
comercialización ]],Tabla16[],2,0)</f>
        <v>saco</v>
      </c>
      <c r="E317" t="s">
        <v>529</v>
      </c>
      <c r="F317" t="s">
        <v>534</v>
      </c>
      <c r="G317">
        <v>6217</v>
      </c>
      <c r="H317" s="46">
        <v>44029</v>
      </c>
      <c r="I317">
        <v>13</v>
      </c>
    </row>
    <row r="318" spans="1:9" x14ac:dyDescent="0.35">
      <c r="A31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SantiagoMiércoles44120saco</v>
      </c>
      <c r="B318" t="s">
        <v>527</v>
      </c>
      <c r="C318" t="s">
        <v>538</v>
      </c>
      <c r="D318" s="43" t="str">
        <f>+VLOOKUP(Precio_dia_punto_venta[[#This Row],[Unidad de
comercialización ]],Tabla16[],2,0)</f>
        <v>saco</v>
      </c>
      <c r="E318" t="s">
        <v>529</v>
      </c>
      <c r="F318" t="s">
        <v>534</v>
      </c>
      <c r="G318">
        <v>6231</v>
      </c>
      <c r="H318" s="46">
        <v>44120</v>
      </c>
      <c r="I318">
        <v>13</v>
      </c>
    </row>
    <row r="319" spans="1:9" x14ac:dyDescent="0.35">
      <c r="A31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SantiagoJueves44120saco</v>
      </c>
      <c r="B319" t="s">
        <v>527</v>
      </c>
      <c r="C319" t="s">
        <v>538</v>
      </c>
      <c r="D319" s="43" t="str">
        <f>+VLOOKUP(Precio_dia_punto_venta[[#This Row],[Unidad de
comercialización ]],Tabla16[],2,0)</f>
        <v>saco</v>
      </c>
      <c r="E319" t="s">
        <v>529</v>
      </c>
      <c r="F319" t="s">
        <v>530</v>
      </c>
      <c r="G319">
        <v>6231</v>
      </c>
      <c r="H319" s="46">
        <v>44120</v>
      </c>
      <c r="I319">
        <v>13</v>
      </c>
    </row>
    <row r="320" spans="1:9" x14ac:dyDescent="0.35">
      <c r="A32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SantiagoViernes44043saco</v>
      </c>
      <c r="B320" t="s">
        <v>531</v>
      </c>
      <c r="C320" t="s">
        <v>538</v>
      </c>
      <c r="D320" s="43" t="str">
        <f>+VLOOKUP(Precio_dia_punto_venta[[#This Row],[Unidad de
comercialización ]],Tabla16[],2,0)</f>
        <v>saco</v>
      </c>
      <c r="E320" t="s">
        <v>529</v>
      </c>
      <c r="F320" t="s">
        <v>533</v>
      </c>
      <c r="G320">
        <v>6231</v>
      </c>
      <c r="H320" s="46">
        <v>44043</v>
      </c>
      <c r="I320">
        <v>13</v>
      </c>
    </row>
    <row r="321" spans="1:9" x14ac:dyDescent="0.35">
      <c r="A32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SantiagoMiércoles44043saco</v>
      </c>
      <c r="B321" t="s">
        <v>537</v>
      </c>
      <c r="C321" t="s">
        <v>538</v>
      </c>
      <c r="D321" s="43" t="str">
        <f>+VLOOKUP(Precio_dia_punto_venta[[#This Row],[Unidad de
comercialización ]],Tabla16[],2,0)</f>
        <v>saco</v>
      </c>
      <c r="E321" t="s">
        <v>529</v>
      </c>
      <c r="F321" t="s">
        <v>534</v>
      </c>
      <c r="G321">
        <v>6241</v>
      </c>
      <c r="H321" s="46">
        <v>44043</v>
      </c>
      <c r="I321">
        <v>13</v>
      </c>
    </row>
    <row r="322" spans="1:9" x14ac:dyDescent="0.35">
      <c r="A32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SantiagoViernes44036saco</v>
      </c>
      <c r="B322" t="s">
        <v>537</v>
      </c>
      <c r="C322" t="s">
        <v>538</v>
      </c>
      <c r="D322" s="43" t="str">
        <f>+VLOOKUP(Precio_dia_punto_venta[[#This Row],[Unidad de
comercialización ]],Tabla16[],2,0)</f>
        <v>saco</v>
      </c>
      <c r="E322" t="s">
        <v>529</v>
      </c>
      <c r="F322" t="s">
        <v>533</v>
      </c>
      <c r="G322">
        <v>6255</v>
      </c>
      <c r="H322" s="46">
        <v>44036</v>
      </c>
      <c r="I322">
        <v>13</v>
      </c>
    </row>
    <row r="323" spans="1:9" x14ac:dyDescent="0.35">
      <c r="A32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SantiagoJueves44043saco</v>
      </c>
      <c r="B323" t="s">
        <v>531</v>
      </c>
      <c r="C323" t="s">
        <v>538</v>
      </c>
      <c r="D323" s="43" t="str">
        <f>+VLOOKUP(Precio_dia_punto_venta[[#This Row],[Unidad de
comercialización ]],Tabla16[],2,0)</f>
        <v>saco</v>
      </c>
      <c r="E323" t="s">
        <v>529</v>
      </c>
      <c r="F323" t="s">
        <v>530</v>
      </c>
      <c r="G323">
        <v>6269</v>
      </c>
      <c r="H323" s="46">
        <v>44043</v>
      </c>
      <c r="I323">
        <v>13</v>
      </c>
    </row>
    <row r="324" spans="1:9" x14ac:dyDescent="0.35">
      <c r="A32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SantiagoLunes44050saco</v>
      </c>
      <c r="B324" t="s">
        <v>537</v>
      </c>
      <c r="C324" t="s">
        <v>538</v>
      </c>
      <c r="D324" s="43" t="str">
        <f>+VLOOKUP(Precio_dia_punto_venta[[#This Row],[Unidad de
comercialización ]],Tabla16[],2,0)</f>
        <v>saco</v>
      </c>
      <c r="E324" t="s">
        <v>529</v>
      </c>
      <c r="F324" t="s">
        <v>535</v>
      </c>
      <c r="G324">
        <v>6286</v>
      </c>
      <c r="H324" s="46">
        <v>44050</v>
      </c>
      <c r="I324">
        <v>13</v>
      </c>
    </row>
    <row r="325" spans="1:9" x14ac:dyDescent="0.35">
      <c r="A32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SantiagoMiércoles44036saco</v>
      </c>
      <c r="B325" t="s">
        <v>537</v>
      </c>
      <c r="C325" t="s">
        <v>538</v>
      </c>
      <c r="D325" s="43" t="str">
        <f>+VLOOKUP(Precio_dia_punto_venta[[#This Row],[Unidad de
comercialización ]],Tabla16[],2,0)</f>
        <v>saco</v>
      </c>
      <c r="E325" t="s">
        <v>529</v>
      </c>
      <c r="F325" t="s">
        <v>534</v>
      </c>
      <c r="G325">
        <v>6392</v>
      </c>
      <c r="H325" s="46">
        <v>44036</v>
      </c>
      <c r="I325">
        <v>13</v>
      </c>
    </row>
    <row r="326" spans="1:9" x14ac:dyDescent="0.35">
      <c r="A32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SantiagoJueves44036saco</v>
      </c>
      <c r="B326" t="s">
        <v>531</v>
      </c>
      <c r="C326" t="s">
        <v>538</v>
      </c>
      <c r="D326" s="43" t="str">
        <f>+VLOOKUP(Precio_dia_punto_venta[[#This Row],[Unidad de
comercialización ]],Tabla16[],2,0)</f>
        <v>saco</v>
      </c>
      <c r="E326" t="s">
        <v>529</v>
      </c>
      <c r="F326" t="s">
        <v>530</v>
      </c>
      <c r="G326">
        <v>6591</v>
      </c>
      <c r="H326" s="46">
        <v>44036</v>
      </c>
      <c r="I326">
        <v>13</v>
      </c>
    </row>
    <row r="327" spans="1:9" x14ac:dyDescent="0.35">
      <c r="A32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SantiagoJueves44036saco</v>
      </c>
      <c r="B327" t="s">
        <v>537</v>
      </c>
      <c r="C327" t="s">
        <v>538</v>
      </c>
      <c r="D327" s="43" t="str">
        <f>+VLOOKUP(Precio_dia_punto_venta[[#This Row],[Unidad de
comercialización ]],Tabla16[],2,0)</f>
        <v>saco</v>
      </c>
      <c r="E327" t="s">
        <v>529</v>
      </c>
      <c r="F327" t="s">
        <v>530</v>
      </c>
      <c r="G327">
        <v>6650</v>
      </c>
      <c r="H327" s="46">
        <v>44036</v>
      </c>
      <c r="I327">
        <v>13</v>
      </c>
    </row>
    <row r="328" spans="1:9" x14ac:dyDescent="0.35">
      <c r="A32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SantiagoLunes44043saco</v>
      </c>
      <c r="B328" t="s">
        <v>540</v>
      </c>
      <c r="C328" t="s">
        <v>538</v>
      </c>
      <c r="D328" s="43" t="str">
        <f>+VLOOKUP(Precio_dia_punto_venta[[#This Row],[Unidad de
comercialización ]],Tabla16[],2,0)</f>
        <v>saco</v>
      </c>
      <c r="E328" t="s">
        <v>529</v>
      </c>
      <c r="F328" t="s">
        <v>535</v>
      </c>
      <c r="G328">
        <v>6656</v>
      </c>
      <c r="H328" s="46">
        <v>44043</v>
      </c>
      <c r="I328">
        <v>13</v>
      </c>
    </row>
    <row r="329" spans="1:9" x14ac:dyDescent="0.35">
      <c r="A32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SantiagoLunes44043saco</v>
      </c>
      <c r="B329" t="s">
        <v>531</v>
      </c>
      <c r="C329" t="s">
        <v>538</v>
      </c>
      <c r="D329" s="43" t="str">
        <f>+VLOOKUP(Precio_dia_punto_venta[[#This Row],[Unidad de
comercialización ]],Tabla16[],2,0)</f>
        <v>saco</v>
      </c>
      <c r="E329" t="s">
        <v>529</v>
      </c>
      <c r="F329" t="s">
        <v>535</v>
      </c>
      <c r="G329">
        <v>6657</v>
      </c>
      <c r="H329" s="46">
        <v>44043</v>
      </c>
      <c r="I329">
        <v>13</v>
      </c>
    </row>
    <row r="330" spans="1:9" x14ac:dyDescent="0.35">
      <c r="A33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SantiagoViernes44120saco</v>
      </c>
      <c r="B330" t="s">
        <v>531</v>
      </c>
      <c r="C330" t="s">
        <v>538</v>
      </c>
      <c r="D330" s="43" t="str">
        <f>+VLOOKUP(Precio_dia_punto_venta[[#This Row],[Unidad de
comercialización ]],Tabla16[],2,0)</f>
        <v>saco</v>
      </c>
      <c r="E330" t="s">
        <v>529</v>
      </c>
      <c r="F330" t="s">
        <v>533</v>
      </c>
      <c r="G330">
        <v>6692</v>
      </c>
      <c r="H330" s="46">
        <v>44120</v>
      </c>
      <c r="I330">
        <v>13</v>
      </c>
    </row>
    <row r="331" spans="1:9" x14ac:dyDescent="0.35">
      <c r="A33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SantiagoJueves44134saco</v>
      </c>
      <c r="B331" t="s">
        <v>547</v>
      </c>
      <c r="C331" t="s">
        <v>538</v>
      </c>
      <c r="D331" s="43" t="str">
        <f>+VLOOKUP(Precio_dia_punto_venta[[#This Row],[Unidad de
comercialización ]],Tabla16[],2,0)</f>
        <v>saco</v>
      </c>
      <c r="E331" t="s">
        <v>529</v>
      </c>
      <c r="F331" t="s">
        <v>530</v>
      </c>
      <c r="G331">
        <v>6714</v>
      </c>
      <c r="H331" s="46">
        <v>44134</v>
      </c>
      <c r="I331">
        <v>13</v>
      </c>
    </row>
    <row r="332" spans="1:9" x14ac:dyDescent="0.35">
      <c r="A33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SantiagoViernes44099saco</v>
      </c>
      <c r="B332" t="s">
        <v>527</v>
      </c>
      <c r="C332" t="s">
        <v>538</v>
      </c>
      <c r="D332" s="43" t="str">
        <f>+VLOOKUP(Precio_dia_punto_venta[[#This Row],[Unidad de
comercialización ]],Tabla16[],2,0)</f>
        <v>saco</v>
      </c>
      <c r="E332" t="s">
        <v>529</v>
      </c>
      <c r="F332" t="s">
        <v>533</v>
      </c>
      <c r="G332">
        <v>6714</v>
      </c>
      <c r="H332" s="46">
        <v>44099</v>
      </c>
      <c r="I332">
        <v>13</v>
      </c>
    </row>
    <row r="333" spans="1:9" x14ac:dyDescent="0.35">
      <c r="A33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SantiagoMiércoles44134saco</v>
      </c>
      <c r="B333" t="s">
        <v>527</v>
      </c>
      <c r="C333" t="s">
        <v>538</v>
      </c>
      <c r="D333" s="43" t="str">
        <f>+VLOOKUP(Precio_dia_punto_venta[[#This Row],[Unidad de
comercialización ]],Tabla16[],2,0)</f>
        <v>saco</v>
      </c>
      <c r="E333" t="s">
        <v>529</v>
      </c>
      <c r="F333" t="s">
        <v>534</v>
      </c>
      <c r="G333">
        <v>6731</v>
      </c>
      <c r="H333" s="46">
        <v>44134</v>
      </c>
      <c r="I333">
        <v>13</v>
      </c>
    </row>
    <row r="334" spans="1:9" x14ac:dyDescent="0.35">
      <c r="A33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SantiagoJueves44127saco</v>
      </c>
      <c r="B334" t="s">
        <v>547</v>
      </c>
      <c r="C334" t="s">
        <v>538</v>
      </c>
      <c r="D334" s="43" t="str">
        <f>+VLOOKUP(Precio_dia_punto_venta[[#This Row],[Unidad de
comercialización ]],Tabla16[],2,0)</f>
        <v>saco</v>
      </c>
      <c r="E334" t="s">
        <v>529</v>
      </c>
      <c r="F334" t="s">
        <v>530</v>
      </c>
      <c r="G334">
        <v>6731</v>
      </c>
      <c r="H334" s="46">
        <v>44127</v>
      </c>
      <c r="I334">
        <v>13</v>
      </c>
    </row>
    <row r="335" spans="1:9" x14ac:dyDescent="0.35">
      <c r="A33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SantiagoViernes44036saco</v>
      </c>
      <c r="B335" t="s">
        <v>540</v>
      </c>
      <c r="C335" t="s">
        <v>538</v>
      </c>
      <c r="D335" s="43" t="str">
        <f>+VLOOKUP(Precio_dia_punto_venta[[#This Row],[Unidad de
comercialización ]],Tabla16[],2,0)</f>
        <v>saco</v>
      </c>
      <c r="E335" t="s">
        <v>529</v>
      </c>
      <c r="F335" t="s">
        <v>533</v>
      </c>
      <c r="G335">
        <v>6740</v>
      </c>
      <c r="H335" s="46">
        <v>44036</v>
      </c>
      <c r="I335">
        <v>13</v>
      </c>
    </row>
    <row r="336" spans="1:9" x14ac:dyDescent="0.35">
      <c r="A33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SantiagoViernes44120saco</v>
      </c>
      <c r="B336" t="s">
        <v>527</v>
      </c>
      <c r="C336" t="s">
        <v>538</v>
      </c>
      <c r="D336" s="43" t="str">
        <f>+VLOOKUP(Precio_dia_punto_venta[[#This Row],[Unidad de
comercialización ]],Tabla16[],2,0)</f>
        <v>saco</v>
      </c>
      <c r="E336" t="s">
        <v>529</v>
      </c>
      <c r="F336" t="s">
        <v>533</v>
      </c>
      <c r="G336">
        <v>6871</v>
      </c>
      <c r="H336" s="46">
        <v>44120</v>
      </c>
      <c r="I336">
        <v>13</v>
      </c>
    </row>
    <row r="337" spans="1:9" x14ac:dyDescent="0.35">
      <c r="A33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SantiagoJueves44099saco</v>
      </c>
      <c r="B337" t="s">
        <v>527</v>
      </c>
      <c r="C337" t="s">
        <v>538</v>
      </c>
      <c r="D337" s="43" t="str">
        <f>+VLOOKUP(Precio_dia_punto_venta[[#This Row],[Unidad de
comercialización ]],Tabla16[],2,0)</f>
        <v>saco</v>
      </c>
      <c r="E337" t="s">
        <v>529</v>
      </c>
      <c r="F337" t="s">
        <v>530</v>
      </c>
      <c r="G337">
        <v>7179</v>
      </c>
      <c r="H337" s="46">
        <v>44099</v>
      </c>
      <c r="I337">
        <v>13</v>
      </c>
    </row>
    <row r="338" spans="1:9" x14ac:dyDescent="0.35">
      <c r="A33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SantiagoMiércoles44099saco</v>
      </c>
      <c r="B338" t="s">
        <v>531</v>
      </c>
      <c r="C338" t="s">
        <v>538</v>
      </c>
      <c r="D338" s="43" t="str">
        <f>+VLOOKUP(Precio_dia_punto_venta[[#This Row],[Unidad de
comercialización ]],Tabla16[],2,0)</f>
        <v>saco</v>
      </c>
      <c r="E338" t="s">
        <v>529</v>
      </c>
      <c r="F338" t="s">
        <v>534</v>
      </c>
      <c r="G338">
        <v>7192</v>
      </c>
      <c r="H338" s="46">
        <v>44099</v>
      </c>
      <c r="I338">
        <v>13</v>
      </c>
    </row>
    <row r="339" spans="1:9" x14ac:dyDescent="0.35">
      <c r="A33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SantiagoMiércoles44141saco</v>
      </c>
      <c r="B339" t="s">
        <v>527</v>
      </c>
      <c r="C339" t="s">
        <v>538</v>
      </c>
      <c r="D339" s="43" t="str">
        <f>+VLOOKUP(Precio_dia_punto_venta[[#This Row],[Unidad de
comercialización ]],Tabla16[],2,0)</f>
        <v>saco</v>
      </c>
      <c r="E339" t="s">
        <v>529</v>
      </c>
      <c r="F339" t="s">
        <v>534</v>
      </c>
      <c r="G339">
        <v>7212</v>
      </c>
      <c r="H339" s="46">
        <v>44141</v>
      </c>
      <c r="I339">
        <v>13</v>
      </c>
    </row>
    <row r="340" spans="1:9" x14ac:dyDescent="0.35">
      <c r="A34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SantiagoViernes44120saco</v>
      </c>
      <c r="B340" t="s">
        <v>545</v>
      </c>
      <c r="C340" t="s">
        <v>538</v>
      </c>
      <c r="D340" s="43" t="str">
        <f>+VLOOKUP(Precio_dia_punto_venta[[#This Row],[Unidad de
comercialización ]],Tabla16[],2,0)</f>
        <v>saco</v>
      </c>
      <c r="E340" t="s">
        <v>529</v>
      </c>
      <c r="F340" t="s">
        <v>533</v>
      </c>
      <c r="G340">
        <v>7214</v>
      </c>
      <c r="H340" s="46">
        <v>44120</v>
      </c>
      <c r="I340">
        <v>13</v>
      </c>
    </row>
    <row r="341" spans="1:9" x14ac:dyDescent="0.35">
      <c r="A34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SantiagoMartes44120saco</v>
      </c>
      <c r="B341" t="s">
        <v>537</v>
      </c>
      <c r="C341" t="s">
        <v>538</v>
      </c>
      <c r="D341" s="43" t="str">
        <f>+VLOOKUP(Precio_dia_punto_venta[[#This Row],[Unidad de
comercialización ]],Tabla16[],2,0)</f>
        <v>saco</v>
      </c>
      <c r="E341" t="s">
        <v>529</v>
      </c>
      <c r="F341" t="s">
        <v>536</v>
      </c>
      <c r="G341">
        <v>7214</v>
      </c>
      <c r="H341" s="46">
        <v>44120</v>
      </c>
      <c r="I341">
        <v>13</v>
      </c>
    </row>
    <row r="342" spans="1:9" x14ac:dyDescent="0.35">
      <c r="A34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SantiagoViernes44120saco</v>
      </c>
      <c r="B342" t="s">
        <v>537</v>
      </c>
      <c r="C342" t="s">
        <v>538</v>
      </c>
      <c r="D342" s="43" t="str">
        <f>+VLOOKUP(Precio_dia_punto_venta[[#This Row],[Unidad de
comercialización ]],Tabla16[],2,0)</f>
        <v>saco</v>
      </c>
      <c r="E342" t="s">
        <v>529</v>
      </c>
      <c r="F342" t="s">
        <v>533</v>
      </c>
      <c r="G342">
        <v>7214</v>
      </c>
      <c r="H342" s="46">
        <v>44120</v>
      </c>
      <c r="I342">
        <v>13</v>
      </c>
    </row>
    <row r="343" spans="1:9" x14ac:dyDescent="0.35">
      <c r="A34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SantiagoViernes44099saco</v>
      </c>
      <c r="B343" t="s">
        <v>545</v>
      </c>
      <c r="C343" t="s">
        <v>538</v>
      </c>
      <c r="D343" s="43" t="str">
        <f>+VLOOKUP(Precio_dia_punto_venta[[#This Row],[Unidad de
comercialización ]],Tabla16[],2,0)</f>
        <v>saco</v>
      </c>
      <c r="E343" t="s">
        <v>529</v>
      </c>
      <c r="F343" t="s">
        <v>533</v>
      </c>
      <c r="G343">
        <v>7214</v>
      </c>
      <c r="H343" s="46">
        <v>44099</v>
      </c>
      <c r="I343">
        <v>13</v>
      </c>
    </row>
    <row r="344" spans="1:9" x14ac:dyDescent="0.35">
      <c r="A34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SantiagoViernes44099saco</v>
      </c>
      <c r="B344" t="s">
        <v>531</v>
      </c>
      <c r="C344" t="s">
        <v>538</v>
      </c>
      <c r="D344" s="43" t="str">
        <f>+VLOOKUP(Precio_dia_punto_venta[[#This Row],[Unidad de
comercialización ]],Tabla16[],2,0)</f>
        <v>saco</v>
      </c>
      <c r="E344" t="s">
        <v>529</v>
      </c>
      <c r="F344" t="s">
        <v>533</v>
      </c>
      <c r="G344">
        <v>7214</v>
      </c>
      <c r="H344" s="46">
        <v>44099</v>
      </c>
      <c r="I344">
        <v>13</v>
      </c>
    </row>
    <row r="345" spans="1:9" x14ac:dyDescent="0.35">
      <c r="A34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SantiagoJueves44099saco</v>
      </c>
      <c r="B345" t="s">
        <v>547</v>
      </c>
      <c r="C345" t="s">
        <v>538</v>
      </c>
      <c r="D345" s="43" t="str">
        <f>+VLOOKUP(Precio_dia_punto_venta[[#This Row],[Unidad de
comercialización ]],Tabla16[],2,0)</f>
        <v>saco</v>
      </c>
      <c r="E345" t="s">
        <v>529</v>
      </c>
      <c r="F345" t="s">
        <v>530</v>
      </c>
      <c r="G345">
        <v>7214</v>
      </c>
      <c r="H345" s="46">
        <v>44099</v>
      </c>
      <c r="I345">
        <v>13</v>
      </c>
    </row>
    <row r="346" spans="1:9" x14ac:dyDescent="0.35">
      <c r="A34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SantiagoMiércoles44099saco</v>
      </c>
      <c r="B346" t="s">
        <v>537</v>
      </c>
      <c r="C346" t="s">
        <v>538</v>
      </c>
      <c r="D346" s="43" t="str">
        <f>+VLOOKUP(Precio_dia_punto_venta[[#This Row],[Unidad de
comercialización ]],Tabla16[],2,0)</f>
        <v>saco</v>
      </c>
      <c r="E346" t="s">
        <v>529</v>
      </c>
      <c r="F346" t="s">
        <v>534</v>
      </c>
      <c r="G346">
        <v>7214</v>
      </c>
      <c r="H346" s="46">
        <v>44099</v>
      </c>
      <c r="I346">
        <v>13</v>
      </c>
    </row>
    <row r="347" spans="1:9" x14ac:dyDescent="0.35">
      <c r="A34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SantiagoViernes44099saco</v>
      </c>
      <c r="B347" t="s">
        <v>540</v>
      </c>
      <c r="C347" t="s">
        <v>538</v>
      </c>
      <c r="D347" s="43" t="str">
        <f>+VLOOKUP(Precio_dia_punto_venta[[#This Row],[Unidad de
comercialización ]],Tabla16[],2,0)</f>
        <v>saco</v>
      </c>
      <c r="E347" t="s">
        <v>529</v>
      </c>
      <c r="F347" t="s">
        <v>533</v>
      </c>
      <c r="G347">
        <v>7222</v>
      </c>
      <c r="H347" s="46">
        <v>44099</v>
      </c>
      <c r="I347">
        <v>13</v>
      </c>
    </row>
    <row r="348" spans="1:9" x14ac:dyDescent="0.35">
      <c r="A34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SantiagoMartes44141saco</v>
      </c>
      <c r="B348" t="s">
        <v>545</v>
      </c>
      <c r="C348" t="s">
        <v>538</v>
      </c>
      <c r="D348" s="43" t="str">
        <f>+VLOOKUP(Precio_dia_punto_venta[[#This Row],[Unidad de
comercialización ]],Tabla16[],2,0)</f>
        <v>saco</v>
      </c>
      <c r="E348" t="s">
        <v>529</v>
      </c>
      <c r="F348" t="s">
        <v>536</v>
      </c>
      <c r="G348">
        <v>7231</v>
      </c>
      <c r="H348" s="46">
        <v>44141</v>
      </c>
      <c r="I348">
        <v>13</v>
      </c>
    </row>
    <row r="349" spans="1:9" x14ac:dyDescent="0.35">
      <c r="A34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SantiagoLunes44134saco</v>
      </c>
      <c r="B349" t="s">
        <v>527</v>
      </c>
      <c r="C349" t="s">
        <v>538</v>
      </c>
      <c r="D349" s="43" t="str">
        <f>+VLOOKUP(Precio_dia_punto_venta[[#This Row],[Unidad de
comercialización ]],Tabla16[],2,0)</f>
        <v>saco</v>
      </c>
      <c r="E349" t="s">
        <v>529</v>
      </c>
      <c r="F349" t="s">
        <v>535</v>
      </c>
      <c r="G349">
        <v>7231</v>
      </c>
      <c r="H349" s="46">
        <v>44134</v>
      </c>
      <c r="I349">
        <v>13</v>
      </c>
    </row>
    <row r="350" spans="1:9" x14ac:dyDescent="0.35">
      <c r="A35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SantiagoViernes44127saco</v>
      </c>
      <c r="B350" t="s">
        <v>547</v>
      </c>
      <c r="C350" t="s">
        <v>538</v>
      </c>
      <c r="D350" s="43" t="str">
        <f>+VLOOKUP(Precio_dia_punto_venta[[#This Row],[Unidad de
comercialización ]],Tabla16[],2,0)</f>
        <v>saco</v>
      </c>
      <c r="E350" t="s">
        <v>529</v>
      </c>
      <c r="F350" t="s">
        <v>533</v>
      </c>
      <c r="G350">
        <v>7231</v>
      </c>
      <c r="H350" s="46">
        <v>44127</v>
      </c>
      <c r="I350">
        <v>13</v>
      </c>
    </row>
    <row r="351" spans="1:9" x14ac:dyDescent="0.35">
      <c r="A35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SantiagoJueves44127saco</v>
      </c>
      <c r="B351" t="s">
        <v>527</v>
      </c>
      <c r="C351" t="s">
        <v>538</v>
      </c>
      <c r="D351" s="43" t="str">
        <f>+VLOOKUP(Precio_dia_punto_venta[[#This Row],[Unidad de
comercialización ]],Tabla16[],2,0)</f>
        <v>saco</v>
      </c>
      <c r="E351" t="s">
        <v>529</v>
      </c>
      <c r="F351" t="s">
        <v>530</v>
      </c>
      <c r="G351">
        <v>7231</v>
      </c>
      <c r="H351" s="46">
        <v>44127</v>
      </c>
      <c r="I351">
        <v>13</v>
      </c>
    </row>
    <row r="352" spans="1:9" x14ac:dyDescent="0.35">
      <c r="A35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SantiagoMartes44120saco</v>
      </c>
      <c r="B352" t="s">
        <v>527</v>
      </c>
      <c r="C352" t="s">
        <v>538</v>
      </c>
      <c r="D352" s="43" t="str">
        <f>+VLOOKUP(Precio_dia_punto_venta[[#This Row],[Unidad de
comercialización ]],Tabla16[],2,0)</f>
        <v>saco</v>
      </c>
      <c r="E352" t="s">
        <v>529</v>
      </c>
      <c r="F352" t="s">
        <v>536</v>
      </c>
      <c r="G352">
        <v>7231</v>
      </c>
      <c r="H352" s="46">
        <v>44120</v>
      </c>
      <c r="I352">
        <v>13</v>
      </c>
    </row>
    <row r="353" spans="1:9" x14ac:dyDescent="0.35">
      <c r="A35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SantiagoMiércoles44099saco</v>
      </c>
      <c r="B353" t="s">
        <v>540</v>
      </c>
      <c r="C353" t="s">
        <v>538</v>
      </c>
      <c r="D353" s="43" t="str">
        <f>+VLOOKUP(Precio_dia_punto_venta[[#This Row],[Unidad de
comercialización ]],Tabla16[],2,0)</f>
        <v>saco</v>
      </c>
      <c r="E353" t="s">
        <v>529</v>
      </c>
      <c r="F353" t="s">
        <v>534</v>
      </c>
      <c r="G353">
        <v>7231</v>
      </c>
      <c r="H353" s="46">
        <v>44099</v>
      </c>
      <c r="I353">
        <v>13</v>
      </c>
    </row>
    <row r="354" spans="1:9" x14ac:dyDescent="0.35">
      <c r="A35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SantiagoViernes44099saco</v>
      </c>
      <c r="B354" t="s">
        <v>537</v>
      </c>
      <c r="C354" t="s">
        <v>538</v>
      </c>
      <c r="D354" s="43" t="str">
        <f>+VLOOKUP(Precio_dia_punto_venta[[#This Row],[Unidad de
comercialización ]],Tabla16[],2,0)</f>
        <v>saco</v>
      </c>
      <c r="E354" t="s">
        <v>529</v>
      </c>
      <c r="F354" t="s">
        <v>533</v>
      </c>
      <c r="G354">
        <v>7232</v>
      </c>
      <c r="H354" s="46">
        <v>44099</v>
      </c>
      <c r="I354">
        <v>13</v>
      </c>
    </row>
    <row r="355" spans="1:9" x14ac:dyDescent="0.35">
      <c r="A35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SantiagoLunes44099saco</v>
      </c>
      <c r="B355" t="s">
        <v>527</v>
      </c>
      <c r="C355" t="s">
        <v>538</v>
      </c>
      <c r="D355" s="43" t="str">
        <f>+VLOOKUP(Precio_dia_punto_venta[[#This Row],[Unidad de
comercialización ]],Tabla16[],2,0)</f>
        <v>saco</v>
      </c>
      <c r="E355" t="s">
        <v>529</v>
      </c>
      <c r="F355" t="s">
        <v>535</v>
      </c>
      <c r="G355">
        <v>7250</v>
      </c>
      <c r="H355" s="46">
        <v>44099</v>
      </c>
      <c r="I355">
        <v>13</v>
      </c>
    </row>
    <row r="356" spans="1:9" x14ac:dyDescent="0.35">
      <c r="A35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SantiagoMartes44141saco</v>
      </c>
      <c r="B356" t="s">
        <v>527</v>
      </c>
      <c r="C356" t="s">
        <v>538</v>
      </c>
      <c r="D356" s="43" t="str">
        <f>+VLOOKUP(Precio_dia_punto_venta[[#This Row],[Unidad de
comercialización ]],Tabla16[],2,0)</f>
        <v>saco</v>
      </c>
      <c r="E356" t="s">
        <v>529</v>
      </c>
      <c r="F356" t="s">
        <v>536</v>
      </c>
      <c r="G356">
        <v>7260</v>
      </c>
      <c r="H356" s="46">
        <v>44141</v>
      </c>
      <c r="I356">
        <v>13</v>
      </c>
    </row>
    <row r="357" spans="1:9" x14ac:dyDescent="0.35">
      <c r="A35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SantiagoViernes44134saco</v>
      </c>
      <c r="B357" t="s">
        <v>527</v>
      </c>
      <c r="C357" t="s">
        <v>538</v>
      </c>
      <c r="D357" s="43" t="str">
        <f>+VLOOKUP(Precio_dia_punto_venta[[#This Row],[Unidad de
comercialización ]],Tabla16[],2,0)</f>
        <v>saco</v>
      </c>
      <c r="E357" t="s">
        <v>529</v>
      </c>
      <c r="F357" t="s">
        <v>533</v>
      </c>
      <c r="G357">
        <v>7260</v>
      </c>
      <c r="H357" s="46">
        <v>44134</v>
      </c>
      <c r="I357">
        <v>13</v>
      </c>
    </row>
    <row r="358" spans="1:9" x14ac:dyDescent="0.35">
      <c r="A35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SantiagoMiércoles44092saco</v>
      </c>
      <c r="B358" t="s">
        <v>531</v>
      </c>
      <c r="C358" t="s">
        <v>538</v>
      </c>
      <c r="D358" s="43" t="str">
        <f>+VLOOKUP(Precio_dia_punto_venta[[#This Row],[Unidad de
comercialización ]],Tabla16[],2,0)</f>
        <v>saco</v>
      </c>
      <c r="E358" t="s">
        <v>529</v>
      </c>
      <c r="F358" t="s">
        <v>534</v>
      </c>
      <c r="G358">
        <v>7263</v>
      </c>
      <c r="H358" s="46">
        <v>44092</v>
      </c>
      <c r="I358">
        <v>13</v>
      </c>
    </row>
    <row r="359" spans="1:9" x14ac:dyDescent="0.35">
      <c r="A35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SantiagoMartes44099saco</v>
      </c>
      <c r="B359" t="s">
        <v>527</v>
      </c>
      <c r="C359" t="s">
        <v>538</v>
      </c>
      <c r="D359" s="43" t="str">
        <f>+VLOOKUP(Precio_dia_punto_venta[[#This Row],[Unidad de
comercialización ]],Tabla16[],2,0)</f>
        <v>saco</v>
      </c>
      <c r="E359" t="s">
        <v>529</v>
      </c>
      <c r="F359" t="s">
        <v>536</v>
      </c>
      <c r="G359">
        <v>7265</v>
      </c>
      <c r="H359" s="46">
        <v>44099</v>
      </c>
      <c r="I359">
        <v>13</v>
      </c>
    </row>
    <row r="360" spans="1:9" x14ac:dyDescent="0.35">
      <c r="A36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SantiagoMartes44120saco</v>
      </c>
      <c r="B360" t="s">
        <v>540</v>
      </c>
      <c r="C360" t="s">
        <v>538</v>
      </c>
      <c r="D360" s="43" t="str">
        <f>+VLOOKUP(Precio_dia_punto_venta[[#This Row],[Unidad de
comercialización ]],Tabla16[],2,0)</f>
        <v>saco</v>
      </c>
      <c r="E360" t="s">
        <v>529</v>
      </c>
      <c r="F360" t="s">
        <v>536</v>
      </c>
      <c r="G360">
        <v>7269</v>
      </c>
      <c r="H360" s="46">
        <v>44120</v>
      </c>
      <c r="I360">
        <v>13</v>
      </c>
    </row>
    <row r="361" spans="1:9" x14ac:dyDescent="0.35">
      <c r="A36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SantiagoMiércoles44092saco</v>
      </c>
      <c r="B361" t="s">
        <v>537</v>
      </c>
      <c r="C361" t="s">
        <v>538</v>
      </c>
      <c r="D361" s="43" t="str">
        <f>+VLOOKUP(Precio_dia_punto_venta[[#This Row],[Unidad de
comercialización ]],Tabla16[],2,0)</f>
        <v>saco</v>
      </c>
      <c r="E361" t="s">
        <v>529</v>
      </c>
      <c r="F361" t="s">
        <v>534</v>
      </c>
      <c r="G361">
        <v>7391</v>
      </c>
      <c r="H361" s="46">
        <v>44092</v>
      </c>
      <c r="I361">
        <v>13</v>
      </c>
    </row>
    <row r="362" spans="1:9" x14ac:dyDescent="0.35">
      <c r="A36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SantiagoJueves44099saco</v>
      </c>
      <c r="B362" t="s">
        <v>545</v>
      </c>
      <c r="C362" t="s">
        <v>538</v>
      </c>
      <c r="D362" s="43" t="str">
        <f>+VLOOKUP(Precio_dia_punto_venta[[#This Row],[Unidad de
comercialización ]],Tabla16[],2,0)</f>
        <v>saco</v>
      </c>
      <c r="E362" t="s">
        <v>529</v>
      </c>
      <c r="F362" t="s">
        <v>530</v>
      </c>
      <c r="G362">
        <v>7448</v>
      </c>
      <c r="H362" s="46">
        <v>44099</v>
      </c>
      <c r="I362">
        <v>13</v>
      </c>
    </row>
    <row r="363" spans="1:9" x14ac:dyDescent="0.35">
      <c r="A36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SantiagoViernes44134saco</v>
      </c>
      <c r="B363" t="s">
        <v>540</v>
      </c>
      <c r="C363" t="s">
        <v>538</v>
      </c>
      <c r="D363" s="43" t="str">
        <f>+VLOOKUP(Precio_dia_punto_venta[[#This Row],[Unidad de
comercialización ]],Tabla16[],2,0)</f>
        <v>saco</v>
      </c>
      <c r="E363" t="s">
        <v>529</v>
      </c>
      <c r="F363" t="s">
        <v>533</v>
      </c>
      <c r="G363">
        <v>7463</v>
      </c>
      <c r="H363" s="46">
        <v>44134</v>
      </c>
      <c r="I363">
        <v>13</v>
      </c>
    </row>
    <row r="364" spans="1:9" x14ac:dyDescent="0.35">
      <c r="A36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SantiagoMiércoles44134saco</v>
      </c>
      <c r="B364" t="s">
        <v>545</v>
      </c>
      <c r="C364" t="s">
        <v>538</v>
      </c>
      <c r="D364" s="43" t="str">
        <f>+VLOOKUP(Precio_dia_punto_venta[[#This Row],[Unidad de
comercialización ]],Tabla16[],2,0)</f>
        <v>saco</v>
      </c>
      <c r="E364" t="s">
        <v>529</v>
      </c>
      <c r="F364" t="s">
        <v>534</v>
      </c>
      <c r="G364">
        <v>7463</v>
      </c>
      <c r="H364" s="46">
        <v>44134</v>
      </c>
      <c r="I364">
        <v>13</v>
      </c>
    </row>
    <row r="365" spans="1:9" x14ac:dyDescent="0.35">
      <c r="A36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SantiagoJueves44134saco</v>
      </c>
      <c r="B365" t="s">
        <v>527</v>
      </c>
      <c r="C365" t="s">
        <v>538</v>
      </c>
      <c r="D365" s="43" t="str">
        <f>+VLOOKUP(Precio_dia_punto_venta[[#This Row],[Unidad de
comercialización ]],Tabla16[],2,0)</f>
        <v>saco</v>
      </c>
      <c r="E365" t="s">
        <v>529</v>
      </c>
      <c r="F365" t="s">
        <v>530</v>
      </c>
      <c r="G365">
        <v>7463</v>
      </c>
      <c r="H365" s="46">
        <v>44134</v>
      </c>
      <c r="I365">
        <v>13</v>
      </c>
    </row>
    <row r="366" spans="1:9" x14ac:dyDescent="0.35">
      <c r="A36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SantiagoJueves44099saco</v>
      </c>
      <c r="B366" t="s">
        <v>540</v>
      </c>
      <c r="C366" t="s">
        <v>538</v>
      </c>
      <c r="D366" s="43" t="str">
        <f>+VLOOKUP(Precio_dia_punto_venta[[#This Row],[Unidad de
comercialización ]],Tabla16[],2,0)</f>
        <v>saco</v>
      </c>
      <c r="E366" t="s">
        <v>529</v>
      </c>
      <c r="F366" t="s">
        <v>530</v>
      </c>
      <c r="G366">
        <v>7464</v>
      </c>
      <c r="H366" s="46">
        <v>44099</v>
      </c>
      <c r="I366">
        <v>13</v>
      </c>
    </row>
    <row r="367" spans="1:9" x14ac:dyDescent="0.35">
      <c r="A36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SantiagoLunes44134saco</v>
      </c>
      <c r="B367" t="s">
        <v>540</v>
      </c>
      <c r="C367" t="s">
        <v>538</v>
      </c>
      <c r="D367" s="43" t="str">
        <f>+VLOOKUP(Precio_dia_punto_venta[[#This Row],[Unidad de
comercialización ]],Tabla16[],2,0)</f>
        <v>saco</v>
      </c>
      <c r="E367" t="s">
        <v>529</v>
      </c>
      <c r="F367" t="s">
        <v>535</v>
      </c>
      <c r="G367">
        <v>7500</v>
      </c>
      <c r="H367" s="46">
        <v>44134</v>
      </c>
      <c r="I367">
        <v>13</v>
      </c>
    </row>
    <row r="368" spans="1:9" x14ac:dyDescent="0.35">
      <c r="A36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SantiagoLunes44099saco</v>
      </c>
      <c r="B368" t="s">
        <v>540</v>
      </c>
      <c r="C368" t="s">
        <v>538</v>
      </c>
      <c r="D368" s="43" t="str">
        <f>+VLOOKUP(Precio_dia_punto_venta[[#This Row],[Unidad de
comercialización ]],Tabla16[],2,0)</f>
        <v>saco</v>
      </c>
      <c r="E368" t="s">
        <v>529</v>
      </c>
      <c r="F368" t="s">
        <v>535</v>
      </c>
      <c r="G368">
        <v>7500</v>
      </c>
      <c r="H368" s="46">
        <v>44099</v>
      </c>
      <c r="I368">
        <v>13</v>
      </c>
    </row>
    <row r="369" spans="1:9" x14ac:dyDescent="0.35">
      <c r="A36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SantiagoJueves44127saco</v>
      </c>
      <c r="B369" t="s">
        <v>540</v>
      </c>
      <c r="C369" t="s">
        <v>538</v>
      </c>
      <c r="D369" s="43" t="str">
        <f>+VLOOKUP(Precio_dia_punto_venta[[#This Row],[Unidad de
comercialización ]],Tabla16[],2,0)</f>
        <v>saco</v>
      </c>
      <c r="E369" t="s">
        <v>529</v>
      </c>
      <c r="F369" t="s">
        <v>530</v>
      </c>
      <c r="G369">
        <v>7643</v>
      </c>
      <c r="H369" s="46">
        <v>44127</v>
      </c>
      <c r="I369">
        <v>13</v>
      </c>
    </row>
    <row r="370" spans="1:9" x14ac:dyDescent="0.35">
      <c r="A37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SantiagoMiércoles44113saco</v>
      </c>
      <c r="B370" t="s">
        <v>540</v>
      </c>
      <c r="C370" t="s">
        <v>538</v>
      </c>
      <c r="D370" s="43" t="str">
        <f>+VLOOKUP(Precio_dia_punto_venta[[#This Row],[Unidad de
comercialización ]],Tabla16[],2,0)</f>
        <v>saco</v>
      </c>
      <c r="E370" t="s">
        <v>529</v>
      </c>
      <c r="F370" t="s">
        <v>534</v>
      </c>
      <c r="G370">
        <v>7692</v>
      </c>
      <c r="H370" s="46">
        <v>44113</v>
      </c>
      <c r="I370">
        <v>13</v>
      </c>
    </row>
    <row r="371" spans="1:9" x14ac:dyDescent="0.35">
      <c r="A37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SantiagoJueves44113saco</v>
      </c>
      <c r="B371" t="s">
        <v>540</v>
      </c>
      <c r="C371" t="s">
        <v>538</v>
      </c>
      <c r="D371" s="43" t="str">
        <f>+VLOOKUP(Precio_dia_punto_venta[[#This Row],[Unidad de
comercialización ]],Tabla16[],2,0)</f>
        <v>saco</v>
      </c>
      <c r="E371" t="s">
        <v>529</v>
      </c>
      <c r="F371" t="s">
        <v>530</v>
      </c>
      <c r="G371">
        <v>7696</v>
      </c>
      <c r="H371" s="46">
        <v>44113</v>
      </c>
      <c r="I371">
        <v>13</v>
      </c>
    </row>
    <row r="372" spans="1:9" x14ac:dyDescent="0.35">
      <c r="A37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SantiagoMartes44113saco</v>
      </c>
      <c r="B372" t="s">
        <v>540</v>
      </c>
      <c r="C372" t="s">
        <v>538</v>
      </c>
      <c r="D372" s="43" t="str">
        <f>+VLOOKUP(Precio_dia_punto_venta[[#This Row],[Unidad de
comercialización ]],Tabla16[],2,0)</f>
        <v>saco</v>
      </c>
      <c r="E372" t="s">
        <v>529</v>
      </c>
      <c r="F372" t="s">
        <v>536</v>
      </c>
      <c r="G372">
        <v>7698</v>
      </c>
      <c r="H372" s="46">
        <v>44113</v>
      </c>
      <c r="I372">
        <v>13</v>
      </c>
    </row>
    <row r="373" spans="1:9" x14ac:dyDescent="0.35">
      <c r="A37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SantiagoLunes44106saco</v>
      </c>
      <c r="B373" t="s">
        <v>537</v>
      </c>
      <c r="C373" t="s">
        <v>538</v>
      </c>
      <c r="D373" s="43" t="str">
        <f>+VLOOKUP(Precio_dia_punto_venta[[#This Row],[Unidad de
comercialización ]],Tabla16[],2,0)</f>
        <v>saco</v>
      </c>
      <c r="E373" t="s">
        <v>529</v>
      </c>
      <c r="F373" t="s">
        <v>535</v>
      </c>
      <c r="G373">
        <v>7700</v>
      </c>
      <c r="H373" s="46">
        <v>44106</v>
      </c>
      <c r="I373">
        <v>13</v>
      </c>
    </row>
    <row r="374" spans="1:9" x14ac:dyDescent="0.35">
      <c r="A37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SantiagoLunes44113saco</v>
      </c>
      <c r="B374" t="s">
        <v>537</v>
      </c>
      <c r="C374" t="s">
        <v>538</v>
      </c>
      <c r="D374" s="43" t="str">
        <f>+VLOOKUP(Precio_dia_punto_venta[[#This Row],[Unidad de
comercialización ]],Tabla16[],2,0)</f>
        <v>saco</v>
      </c>
      <c r="E374" t="s">
        <v>529</v>
      </c>
      <c r="F374" t="s">
        <v>535</v>
      </c>
      <c r="G374">
        <v>7714</v>
      </c>
      <c r="H374" s="46">
        <v>44113</v>
      </c>
      <c r="I374">
        <v>13</v>
      </c>
    </row>
    <row r="375" spans="1:9" x14ac:dyDescent="0.35">
      <c r="A37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SantiagoViernes44113saco</v>
      </c>
      <c r="B375" t="s">
        <v>537</v>
      </c>
      <c r="C375" t="s">
        <v>538</v>
      </c>
      <c r="D375" s="43" t="str">
        <f>+VLOOKUP(Precio_dia_punto_venta[[#This Row],[Unidad de
comercialización ]],Tabla16[],2,0)</f>
        <v>saco</v>
      </c>
      <c r="E375" t="s">
        <v>529</v>
      </c>
      <c r="F375" t="s">
        <v>533</v>
      </c>
      <c r="G375">
        <v>7714</v>
      </c>
      <c r="H375" s="46">
        <v>44113</v>
      </c>
      <c r="I375">
        <v>13</v>
      </c>
    </row>
    <row r="376" spans="1:9" x14ac:dyDescent="0.35">
      <c r="A37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SantiagoMartes44106saco</v>
      </c>
      <c r="B376" t="s">
        <v>531</v>
      </c>
      <c r="C376" t="s">
        <v>538</v>
      </c>
      <c r="D376" s="43" t="str">
        <f>+VLOOKUP(Precio_dia_punto_venta[[#This Row],[Unidad de
comercialización ]],Tabla16[],2,0)</f>
        <v>saco</v>
      </c>
      <c r="E376" t="s">
        <v>529</v>
      </c>
      <c r="F376" t="s">
        <v>536</v>
      </c>
      <c r="G376">
        <v>7714</v>
      </c>
      <c r="H376" s="46">
        <v>44106</v>
      </c>
      <c r="I376">
        <v>13</v>
      </c>
    </row>
    <row r="377" spans="1:9" x14ac:dyDescent="0.35">
      <c r="A37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SantiagoMiércoles44106saco</v>
      </c>
      <c r="B377" t="s">
        <v>537</v>
      </c>
      <c r="C377" t="s">
        <v>538</v>
      </c>
      <c r="D377" s="43" t="str">
        <f>+VLOOKUP(Precio_dia_punto_venta[[#This Row],[Unidad de
comercialización ]],Tabla16[],2,0)</f>
        <v>saco</v>
      </c>
      <c r="E377" t="s">
        <v>529</v>
      </c>
      <c r="F377" t="s">
        <v>534</v>
      </c>
      <c r="G377">
        <v>7714</v>
      </c>
      <c r="H377" s="46">
        <v>44106</v>
      </c>
      <c r="I377">
        <v>13</v>
      </c>
    </row>
    <row r="378" spans="1:9" x14ac:dyDescent="0.35">
      <c r="A37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SantiagoMartes44141saco</v>
      </c>
      <c r="B378" t="s">
        <v>540</v>
      </c>
      <c r="C378" t="s">
        <v>538</v>
      </c>
      <c r="D378" s="43" t="str">
        <f>+VLOOKUP(Precio_dia_punto_venta[[#This Row],[Unidad de
comercialización ]],Tabla16[],2,0)</f>
        <v>saco</v>
      </c>
      <c r="E378" t="s">
        <v>529</v>
      </c>
      <c r="F378" t="s">
        <v>536</v>
      </c>
      <c r="G378">
        <v>7718</v>
      </c>
      <c r="H378" s="46">
        <v>44141</v>
      </c>
      <c r="I378">
        <v>13</v>
      </c>
    </row>
    <row r="379" spans="1:9" x14ac:dyDescent="0.35">
      <c r="A37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SantiagoLunes44092saco</v>
      </c>
      <c r="B379" t="s">
        <v>540</v>
      </c>
      <c r="C379" t="s">
        <v>538</v>
      </c>
      <c r="D379" s="43" t="str">
        <f>+VLOOKUP(Precio_dia_punto_venta[[#This Row],[Unidad de
comercialización ]],Tabla16[],2,0)</f>
        <v>saco</v>
      </c>
      <c r="E379" t="s">
        <v>529</v>
      </c>
      <c r="F379" t="s">
        <v>535</v>
      </c>
      <c r="G379">
        <v>7727</v>
      </c>
      <c r="H379" s="46">
        <v>44092</v>
      </c>
      <c r="I379">
        <v>13</v>
      </c>
    </row>
    <row r="380" spans="1:9" x14ac:dyDescent="0.35">
      <c r="A38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SantiagoMiércoles44141saco</v>
      </c>
      <c r="B380" t="s">
        <v>540</v>
      </c>
      <c r="C380" t="s">
        <v>538</v>
      </c>
      <c r="D380" s="43" t="str">
        <f>+VLOOKUP(Precio_dia_punto_venta[[#This Row],[Unidad de
comercialización ]],Tabla16[],2,0)</f>
        <v>saco</v>
      </c>
      <c r="E380" t="s">
        <v>529</v>
      </c>
      <c r="F380" t="s">
        <v>534</v>
      </c>
      <c r="G380">
        <v>7731</v>
      </c>
      <c r="H380" s="46">
        <v>44141</v>
      </c>
      <c r="I380">
        <v>13</v>
      </c>
    </row>
    <row r="381" spans="1:9" x14ac:dyDescent="0.35">
      <c r="A38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SantiagoMiércoles44141saco</v>
      </c>
      <c r="B381" t="s">
        <v>545</v>
      </c>
      <c r="C381" t="s">
        <v>538</v>
      </c>
      <c r="D381" s="43" t="str">
        <f>+VLOOKUP(Precio_dia_punto_venta[[#This Row],[Unidad de
comercialización ]],Tabla16[],2,0)</f>
        <v>saco</v>
      </c>
      <c r="E381" t="s">
        <v>529</v>
      </c>
      <c r="F381" t="s">
        <v>534</v>
      </c>
      <c r="G381">
        <v>7731</v>
      </c>
      <c r="H381" s="46">
        <v>44141</v>
      </c>
      <c r="I381">
        <v>13</v>
      </c>
    </row>
    <row r="382" spans="1:9" x14ac:dyDescent="0.35">
      <c r="A38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SantiagoMiércoles44134saco</v>
      </c>
      <c r="B382" t="s">
        <v>540</v>
      </c>
      <c r="C382" t="s">
        <v>538</v>
      </c>
      <c r="D382" s="43" t="str">
        <f>+VLOOKUP(Precio_dia_punto_venta[[#This Row],[Unidad de
comercialización ]],Tabla16[],2,0)</f>
        <v>saco</v>
      </c>
      <c r="E382" t="s">
        <v>529</v>
      </c>
      <c r="F382" t="s">
        <v>534</v>
      </c>
      <c r="G382">
        <v>7731</v>
      </c>
      <c r="H382" s="46">
        <v>44134</v>
      </c>
      <c r="I382">
        <v>13</v>
      </c>
    </row>
    <row r="383" spans="1:9" x14ac:dyDescent="0.35">
      <c r="A38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SantiagoViernes44127saco</v>
      </c>
      <c r="B383" t="s">
        <v>540</v>
      </c>
      <c r="C383" t="s">
        <v>538</v>
      </c>
      <c r="D383" s="43" t="str">
        <f>+VLOOKUP(Precio_dia_punto_venta[[#This Row],[Unidad de
comercialización ]],Tabla16[],2,0)</f>
        <v>saco</v>
      </c>
      <c r="E383" t="s">
        <v>529</v>
      </c>
      <c r="F383" t="s">
        <v>533</v>
      </c>
      <c r="G383">
        <v>7731</v>
      </c>
      <c r="H383" s="46">
        <v>44127</v>
      </c>
      <c r="I383">
        <v>13</v>
      </c>
    </row>
    <row r="384" spans="1:9" x14ac:dyDescent="0.35">
      <c r="A38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SantiagoJueves44127saco</v>
      </c>
      <c r="B384" t="s">
        <v>545</v>
      </c>
      <c r="C384" t="s">
        <v>538</v>
      </c>
      <c r="D384" s="43" t="str">
        <f>+VLOOKUP(Precio_dia_punto_venta[[#This Row],[Unidad de
comercialización ]],Tabla16[],2,0)</f>
        <v>saco</v>
      </c>
      <c r="E384" t="s">
        <v>529</v>
      </c>
      <c r="F384" t="s">
        <v>530</v>
      </c>
      <c r="G384">
        <v>7731</v>
      </c>
      <c r="H384" s="46">
        <v>44127</v>
      </c>
      <c r="I384">
        <v>13</v>
      </c>
    </row>
    <row r="385" spans="1:9" x14ac:dyDescent="0.35">
      <c r="A38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SantiagoViernes44113saco</v>
      </c>
      <c r="B385" t="s">
        <v>540</v>
      </c>
      <c r="C385" t="s">
        <v>538</v>
      </c>
      <c r="D385" s="43" t="str">
        <f>+VLOOKUP(Precio_dia_punto_venta[[#This Row],[Unidad de
comercialización ]],Tabla16[],2,0)</f>
        <v>saco</v>
      </c>
      <c r="E385" t="s">
        <v>529</v>
      </c>
      <c r="F385" t="s">
        <v>533</v>
      </c>
      <c r="G385">
        <v>7731</v>
      </c>
      <c r="H385" s="46">
        <v>44113</v>
      </c>
      <c r="I385">
        <v>13</v>
      </c>
    </row>
    <row r="386" spans="1:9" x14ac:dyDescent="0.35">
      <c r="A38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SantiagoMiércoles44113saco</v>
      </c>
      <c r="B386" t="s">
        <v>537</v>
      </c>
      <c r="C386" t="s">
        <v>538</v>
      </c>
      <c r="D386" s="43" t="str">
        <f>+VLOOKUP(Precio_dia_punto_venta[[#This Row],[Unidad de
comercialización ]],Tabla16[],2,0)</f>
        <v>saco</v>
      </c>
      <c r="E386" t="s">
        <v>529</v>
      </c>
      <c r="F386" t="s">
        <v>534</v>
      </c>
      <c r="G386">
        <v>7731</v>
      </c>
      <c r="H386" s="46">
        <v>44113</v>
      </c>
      <c r="I386">
        <v>13</v>
      </c>
    </row>
    <row r="387" spans="1:9" x14ac:dyDescent="0.35">
      <c r="A38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SantiagoLunes44106saco</v>
      </c>
      <c r="B387" t="s">
        <v>540</v>
      </c>
      <c r="C387" t="s">
        <v>538</v>
      </c>
      <c r="D387" s="43" t="str">
        <f>+VLOOKUP(Precio_dia_punto_venta[[#This Row],[Unidad de
comercialización ]],Tabla16[],2,0)</f>
        <v>saco</v>
      </c>
      <c r="E387" t="s">
        <v>529</v>
      </c>
      <c r="F387" t="s">
        <v>535</v>
      </c>
      <c r="G387">
        <v>7731</v>
      </c>
      <c r="H387" s="46">
        <v>44106</v>
      </c>
      <c r="I387">
        <v>13</v>
      </c>
    </row>
    <row r="388" spans="1:9" x14ac:dyDescent="0.35">
      <c r="A38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SantiagoMiércoles44106saco</v>
      </c>
      <c r="B388" t="s">
        <v>540</v>
      </c>
      <c r="C388" t="s">
        <v>538</v>
      </c>
      <c r="D388" s="43" t="str">
        <f>+VLOOKUP(Precio_dia_punto_venta[[#This Row],[Unidad de
comercialización ]],Tabla16[],2,0)</f>
        <v>saco</v>
      </c>
      <c r="E388" t="s">
        <v>529</v>
      </c>
      <c r="F388" t="s">
        <v>534</v>
      </c>
      <c r="G388">
        <v>7731</v>
      </c>
      <c r="H388" s="46">
        <v>44106</v>
      </c>
      <c r="I388">
        <v>13</v>
      </c>
    </row>
    <row r="389" spans="1:9" x14ac:dyDescent="0.35">
      <c r="A38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SantiagoViernes44085saco</v>
      </c>
      <c r="B389" t="s">
        <v>531</v>
      </c>
      <c r="C389" t="s">
        <v>538</v>
      </c>
      <c r="D389" s="43" t="str">
        <f>+VLOOKUP(Precio_dia_punto_venta[[#This Row],[Unidad de
comercialización ]],Tabla16[],2,0)</f>
        <v>saco</v>
      </c>
      <c r="E389" t="s">
        <v>529</v>
      </c>
      <c r="F389" t="s">
        <v>533</v>
      </c>
      <c r="G389">
        <v>7738</v>
      </c>
      <c r="H389" s="46">
        <v>44085</v>
      </c>
      <c r="I389">
        <v>13</v>
      </c>
    </row>
    <row r="390" spans="1:9" x14ac:dyDescent="0.35">
      <c r="A39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SantiagoMiércoles44085saco</v>
      </c>
      <c r="B390" t="s">
        <v>540</v>
      </c>
      <c r="C390" t="s">
        <v>538</v>
      </c>
      <c r="D390" s="43" t="str">
        <f>+VLOOKUP(Precio_dia_punto_venta[[#This Row],[Unidad de
comercialización ]],Tabla16[],2,0)</f>
        <v>saco</v>
      </c>
      <c r="E390" t="s">
        <v>529</v>
      </c>
      <c r="F390" t="s">
        <v>534</v>
      </c>
      <c r="G390">
        <v>7739</v>
      </c>
      <c r="H390" s="46">
        <v>44085</v>
      </c>
      <c r="I390">
        <v>13</v>
      </c>
    </row>
    <row r="391" spans="1:9" x14ac:dyDescent="0.35">
      <c r="A39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SantiagoMartes44085saco</v>
      </c>
      <c r="B391" t="s">
        <v>531</v>
      </c>
      <c r="C391" t="s">
        <v>538</v>
      </c>
      <c r="D391" s="43" t="str">
        <f>+VLOOKUP(Precio_dia_punto_venta[[#This Row],[Unidad de
comercialización ]],Tabla16[],2,0)</f>
        <v>saco</v>
      </c>
      <c r="E391" t="s">
        <v>529</v>
      </c>
      <c r="F391" t="s">
        <v>536</v>
      </c>
      <c r="G391">
        <v>7745</v>
      </c>
      <c r="H391" s="46">
        <v>44085</v>
      </c>
      <c r="I391">
        <v>13</v>
      </c>
    </row>
    <row r="392" spans="1:9" x14ac:dyDescent="0.35">
      <c r="A39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SantiagoMartes44085saco</v>
      </c>
      <c r="B392" t="s">
        <v>540</v>
      </c>
      <c r="C392" t="s">
        <v>538</v>
      </c>
      <c r="D392" s="43" t="str">
        <f>+VLOOKUP(Precio_dia_punto_venta[[#This Row],[Unidad de
comercialización ]],Tabla16[],2,0)</f>
        <v>saco</v>
      </c>
      <c r="E392" t="s">
        <v>529</v>
      </c>
      <c r="F392" t="s">
        <v>536</v>
      </c>
      <c r="G392">
        <v>7753</v>
      </c>
      <c r="H392" s="46">
        <v>44085</v>
      </c>
      <c r="I392">
        <v>13</v>
      </c>
    </row>
    <row r="393" spans="1:9" x14ac:dyDescent="0.35">
      <c r="A39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SantiagoJueves44092saco</v>
      </c>
      <c r="B393" t="s">
        <v>531</v>
      </c>
      <c r="C393" t="s">
        <v>538</v>
      </c>
      <c r="D393" s="43" t="str">
        <f>+VLOOKUP(Precio_dia_punto_venta[[#This Row],[Unidad de
comercialización ]],Tabla16[],2,0)</f>
        <v>saco</v>
      </c>
      <c r="E393" t="s">
        <v>529</v>
      </c>
      <c r="F393" t="s">
        <v>530</v>
      </c>
      <c r="G393">
        <v>7755</v>
      </c>
      <c r="H393" s="46">
        <v>44092</v>
      </c>
      <c r="I393">
        <v>13</v>
      </c>
    </row>
    <row r="394" spans="1:9" x14ac:dyDescent="0.35">
      <c r="A39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SantiagoViernes44127saco</v>
      </c>
      <c r="B394" t="s">
        <v>537</v>
      </c>
      <c r="C394" t="s">
        <v>538</v>
      </c>
      <c r="D394" s="43" t="str">
        <f>+VLOOKUP(Precio_dia_punto_venta[[#This Row],[Unidad de
comercialización ]],Tabla16[],2,0)</f>
        <v>saco</v>
      </c>
      <c r="E394" t="s">
        <v>529</v>
      </c>
      <c r="F394" t="s">
        <v>533</v>
      </c>
      <c r="G394">
        <v>7769</v>
      </c>
      <c r="H394" s="46">
        <v>44127</v>
      </c>
      <c r="I394">
        <v>13</v>
      </c>
    </row>
    <row r="395" spans="1:9" x14ac:dyDescent="0.35">
      <c r="A39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SantiagoMartes44106saco</v>
      </c>
      <c r="B395" t="s">
        <v>540</v>
      </c>
      <c r="C395" t="s">
        <v>538</v>
      </c>
      <c r="D395" s="43" t="str">
        <f>+VLOOKUP(Precio_dia_punto_venta[[#This Row],[Unidad de
comercialización ]],Tabla16[],2,0)</f>
        <v>saco</v>
      </c>
      <c r="E395" t="s">
        <v>529</v>
      </c>
      <c r="F395" t="s">
        <v>536</v>
      </c>
      <c r="G395">
        <v>7769</v>
      </c>
      <c r="H395" s="46">
        <v>44106</v>
      </c>
      <c r="I395">
        <v>13</v>
      </c>
    </row>
    <row r="396" spans="1:9" x14ac:dyDescent="0.35">
      <c r="A39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SantiagoJueves44134saco</v>
      </c>
      <c r="B396" t="s">
        <v>540</v>
      </c>
      <c r="C396" t="s">
        <v>538</v>
      </c>
      <c r="D396" s="43" t="str">
        <f>+VLOOKUP(Precio_dia_punto_venta[[#This Row],[Unidad de
comercialización ]],Tabla16[],2,0)</f>
        <v>saco</v>
      </c>
      <c r="E396" t="s">
        <v>529</v>
      </c>
      <c r="F396" t="s">
        <v>530</v>
      </c>
      <c r="G396">
        <v>7897</v>
      </c>
      <c r="H396" s="46">
        <v>44134</v>
      </c>
      <c r="I396">
        <v>13</v>
      </c>
    </row>
    <row r="397" spans="1:9" x14ac:dyDescent="0.35">
      <c r="A39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SantiagoMartes44085saco</v>
      </c>
      <c r="B397" t="s">
        <v>537</v>
      </c>
      <c r="C397" t="s">
        <v>538</v>
      </c>
      <c r="D397" s="43" t="str">
        <f>+VLOOKUP(Precio_dia_punto_venta[[#This Row],[Unidad de
comercialización ]],Tabla16[],2,0)</f>
        <v>saco</v>
      </c>
      <c r="E397" t="s">
        <v>529</v>
      </c>
      <c r="F397" t="s">
        <v>536</v>
      </c>
      <c r="G397">
        <v>7923</v>
      </c>
      <c r="H397" s="46">
        <v>44085</v>
      </c>
      <c r="I397">
        <v>13</v>
      </c>
    </row>
    <row r="398" spans="1:9" x14ac:dyDescent="0.35">
      <c r="A39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SantiagoMartes44099saco</v>
      </c>
      <c r="B398" t="s">
        <v>540</v>
      </c>
      <c r="C398" t="s">
        <v>538</v>
      </c>
      <c r="D398" s="43" t="str">
        <f>+VLOOKUP(Precio_dia_punto_venta[[#This Row],[Unidad de
comercialización ]],Tabla16[],2,0)</f>
        <v>saco</v>
      </c>
      <c r="E398" t="s">
        <v>529</v>
      </c>
      <c r="F398" t="s">
        <v>536</v>
      </c>
      <c r="G398">
        <v>8048</v>
      </c>
      <c r="H398" s="46">
        <v>44099</v>
      </c>
      <c r="I398">
        <v>13</v>
      </c>
    </row>
    <row r="399" spans="1:9" x14ac:dyDescent="0.35">
      <c r="A39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SantiagoLunes44155saco</v>
      </c>
      <c r="B399" t="s">
        <v>527</v>
      </c>
      <c r="C399" t="s">
        <v>538</v>
      </c>
      <c r="D399" s="43" t="str">
        <f>+VLOOKUP(Precio_dia_punto_venta[[#This Row],[Unidad de
comercialización ]],Tabla16[],2,0)</f>
        <v>saco</v>
      </c>
      <c r="E399" t="s">
        <v>529</v>
      </c>
      <c r="F399" t="s">
        <v>535</v>
      </c>
      <c r="G399">
        <v>8200</v>
      </c>
      <c r="H399" s="46">
        <v>44155</v>
      </c>
      <c r="I399">
        <v>13</v>
      </c>
    </row>
    <row r="400" spans="1:9" x14ac:dyDescent="0.35">
      <c r="A40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SantiagoMiércoles44127saco</v>
      </c>
      <c r="B400" t="s">
        <v>527</v>
      </c>
      <c r="C400" t="s">
        <v>538</v>
      </c>
      <c r="D400" s="43" t="str">
        <f>+VLOOKUP(Precio_dia_punto_venta[[#This Row],[Unidad de
comercialización ]],Tabla16[],2,0)</f>
        <v>saco</v>
      </c>
      <c r="E400" t="s">
        <v>529</v>
      </c>
      <c r="F400" t="s">
        <v>534</v>
      </c>
      <c r="G400">
        <v>8212</v>
      </c>
      <c r="H400" s="46">
        <v>44127</v>
      </c>
      <c r="I400">
        <v>13</v>
      </c>
    </row>
    <row r="401" spans="1:9" x14ac:dyDescent="0.35">
      <c r="A40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SantiagoMartes44134saco</v>
      </c>
      <c r="B401" t="s">
        <v>537</v>
      </c>
      <c r="C401" t="s">
        <v>538</v>
      </c>
      <c r="D401" s="43" t="str">
        <f>+VLOOKUP(Precio_dia_punto_venta[[#This Row],[Unidad de
comercialización ]],Tabla16[],2,0)</f>
        <v>saco</v>
      </c>
      <c r="E401" t="s">
        <v>529</v>
      </c>
      <c r="F401" t="s">
        <v>536</v>
      </c>
      <c r="G401">
        <v>8214</v>
      </c>
      <c r="H401" s="46">
        <v>44134</v>
      </c>
      <c r="I401">
        <v>13</v>
      </c>
    </row>
    <row r="402" spans="1:9" x14ac:dyDescent="0.35">
      <c r="A40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SantiagoJueves44141saco</v>
      </c>
      <c r="B402" t="s">
        <v>547</v>
      </c>
      <c r="C402" t="s">
        <v>538</v>
      </c>
      <c r="D402" s="43" t="str">
        <f>+VLOOKUP(Precio_dia_punto_venta[[#This Row],[Unidad de
comercialización ]],Tabla16[],2,0)</f>
        <v>saco</v>
      </c>
      <c r="E402" t="s">
        <v>529</v>
      </c>
      <c r="F402" t="s">
        <v>530</v>
      </c>
      <c r="G402">
        <v>8222</v>
      </c>
      <c r="H402" s="46">
        <v>44141</v>
      </c>
      <c r="I402">
        <v>13</v>
      </c>
    </row>
    <row r="403" spans="1:9" x14ac:dyDescent="0.35">
      <c r="A40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SantiagoLunes44155saco</v>
      </c>
      <c r="B403" t="s">
        <v>547</v>
      </c>
      <c r="C403" t="s">
        <v>538</v>
      </c>
      <c r="D403" s="43" t="str">
        <f>+VLOOKUP(Precio_dia_punto_venta[[#This Row],[Unidad de
comercialización ]],Tabla16[],2,0)</f>
        <v>saco</v>
      </c>
      <c r="E403" t="s">
        <v>529</v>
      </c>
      <c r="F403" t="s">
        <v>535</v>
      </c>
      <c r="G403">
        <v>8231</v>
      </c>
      <c r="H403" s="46">
        <v>44155</v>
      </c>
      <c r="I403">
        <v>13</v>
      </c>
    </row>
    <row r="404" spans="1:9" x14ac:dyDescent="0.35">
      <c r="A40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SantiagoMartes44134saco</v>
      </c>
      <c r="B404" t="s">
        <v>540</v>
      </c>
      <c r="C404" t="s">
        <v>538</v>
      </c>
      <c r="D404" s="43" t="str">
        <f>+VLOOKUP(Precio_dia_punto_venta[[#This Row],[Unidad de
comercialización ]],Tabla16[],2,0)</f>
        <v>saco</v>
      </c>
      <c r="E404" t="s">
        <v>529</v>
      </c>
      <c r="F404" t="s">
        <v>536</v>
      </c>
      <c r="G404">
        <v>8231</v>
      </c>
      <c r="H404" s="46">
        <v>44134</v>
      </c>
      <c r="I404">
        <v>13</v>
      </c>
    </row>
    <row r="405" spans="1:9" x14ac:dyDescent="0.35">
      <c r="A40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SantiagoMartes44134saco</v>
      </c>
      <c r="B405" t="s">
        <v>527</v>
      </c>
      <c r="C405" t="s">
        <v>538</v>
      </c>
      <c r="D405" s="43" t="str">
        <f>+VLOOKUP(Precio_dia_punto_venta[[#This Row],[Unidad de
comercialización ]],Tabla16[],2,0)</f>
        <v>saco</v>
      </c>
      <c r="E405" t="s">
        <v>529</v>
      </c>
      <c r="F405" t="s">
        <v>536</v>
      </c>
      <c r="G405">
        <v>8231</v>
      </c>
      <c r="H405" s="46">
        <v>44134</v>
      </c>
      <c r="I405">
        <v>13</v>
      </c>
    </row>
    <row r="406" spans="1:9" x14ac:dyDescent="0.35">
      <c r="A40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SantiagoLunes44127saco</v>
      </c>
      <c r="B406" t="s">
        <v>540</v>
      </c>
      <c r="C406" t="s">
        <v>538</v>
      </c>
      <c r="D406" s="43" t="str">
        <f>+VLOOKUP(Precio_dia_punto_venta[[#This Row],[Unidad de
comercialización ]],Tabla16[],2,0)</f>
        <v>saco</v>
      </c>
      <c r="E406" t="s">
        <v>529</v>
      </c>
      <c r="F406" t="s">
        <v>535</v>
      </c>
      <c r="G406">
        <v>8231</v>
      </c>
      <c r="H406" s="46">
        <v>44127</v>
      </c>
      <c r="I406">
        <v>13</v>
      </c>
    </row>
    <row r="407" spans="1:9" x14ac:dyDescent="0.35">
      <c r="A40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SantiagoMiércoles44127saco</v>
      </c>
      <c r="B407" t="s">
        <v>540</v>
      </c>
      <c r="C407" t="s">
        <v>538</v>
      </c>
      <c r="D407" s="43" t="str">
        <f>+VLOOKUP(Precio_dia_punto_venta[[#This Row],[Unidad de
comercialización ]],Tabla16[],2,0)</f>
        <v>saco</v>
      </c>
      <c r="E407" t="s">
        <v>529</v>
      </c>
      <c r="F407" t="s">
        <v>534</v>
      </c>
      <c r="G407">
        <v>8231</v>
      </c>
      <c r="H407" s="46">
        <v>44127</v>
      </c>
      <c r="I407">
        <v>13</v>
      </c>
    </row>
    <row r="408" spans="1:9" x14ac:dyDescent="0.35">
      <c r="A40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SantiagoLunes44127saco</v>
      </c>
      <c r="B408" t="s">
        <v>527</v>
      </c>
      <c r="C408" t="s">
        <v>538</v>
      </c>
      <c r="D408" s="43" t="str">
        <f>+VLOOKUP(Precio_dia_punto_venta[[#This Row],[Unidad de
comercialización ]],Tabla16[],2,0)</f>
        <v>saco</v>
      </c>
      <c r="E408" t="s">
        <v>529</v>
      </c>
      <c r="F408" t="s">
        <v>535</v>
      </c>
      <c r="G408">
        <v>8231</v>
      </c>
      <c r="H408" s="46">
        <v>44127</v>
      </c>
      <c r="I408">
        <v>13</v>
      </c>
    </row>
    <row r="409" spans="1:9" x14ac:dyDescent="0.35">
      <c r="A40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SantiagoMartes44127saco</v>
      </c>
      <c r="B409" t="s">
        <v>527</v>
      </c>
      <c r="C409" t="s">
        <v>538</v>
      </c>
      <c r="D409" s="43" t="str">
        <f>+VLOOKUP(Precio_dia_punto_venta[[#This Row],[Unidad de
comercialización ]],Tabla16[],2,0)</f>
        <v>saco</v>
      </c>
      <c r="E409" t="s">
        <v>529</v>
      </c>
      <c r="F409" t="s">
        <v>536</v>
      </c>
      <c r="G409">
        <v>8231</v>
      </c>
      <c r="H409" s="46">
        <v>44127</v>
      </c>
      <c r="I409">
        <v>13</v>
      </c>
    </row>
    <row r="410" spans="1:9" x14ac:dyDescent="0.35">
      <c r="A41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SantiagoViernes44085saco</v>
      </c>
      <c r="B410" t="s">
        <v>540</v>
      </c>
      <c r="C410" t="s">
        <v>538</v>
      </c>
      <c r="D410" s="43" t="str">
        <f>+VLOOKUP(Precio_dia_punto_venta[[#This Row],[Unidad de
comercialización ]],Tabla16[],2,0)</f>
        <v>saco</v>
      </c>
      <c r="E410" t="s">
        <v>529</v>
      </c>
      <c r="F410" t="s">
        <v>533</v>
      </c>
      <c r="G410">
        <v>8250</v>
      </c>
      <c r="H410" s="46">
        <v>44085</v>
      </c>
      <c r="I410">
        <v>13</v>
      </c>
    </row>
    <row r="411" spans="1:9" x14ac:dyDescent="0.35">
      <c r="A41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SantiagoJueves44085saco</v>
      </c>
      <c r="B411" t="s">
        <v>531</v>
      </c>
      <c r="C411" t="s">
        <v>538</v>
      </c>
      <c r="D411" s="43" t="str">
        <f>+VLOOKUP(Precio_dia_punto_venta[[#This Row],[Unidad de
comercialización ]],Tabla16[],2,0)</f>
        <v>saco</v>
      </c>
      <c r="E411" t="s">
        <v>529</v>
      </c>
      <c r="F411" t="s">
        <v>530</v>
      </c>
      <c r="G411">
        <v>8250</v>
      </c>
      <c r="H411" s="46">
        <v>44085</v>
      </c>
      <c r="I411">
        <v>13</v>
      </c>
    </row>
    <row r="412" spans="1:9" x14ac:dyDescent="0.35">
      <c r="A41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SantiagoMiércoles44127saco</v>
      </c>
      <c r="B412" t="s">
        <v>537</v>
      </c>
      <c r="C412" t="s">
        <v>538</v>
      </c>
      <c r="D412" s="43" t="str">
        <f>+VLOOKUP(Precio_dia_punto_venta[[#This Row],[Unidad de
comercialización ]],Tabla16[],2,0)</f>
        <v>saco</v>
      </c>
      <c r="E412" t="s">
        <v>529</v>
      </c>
      <c r="F412" t="s">
        <v>534</v>
      </c>
      <c r="G412">
        <v>8269</v>
      </c>
      <c r="H412" s="46">
        <v>44127</v>
      </c>
      <c r="I412">
        <v>13</v>
      </c>
    </row>
    <row r="413" spans="1:9" x14ac:dyDescent="0.35">
      <c r="A41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SantiagoMartes44092saco</v>
      </c>
      <c r="B413" t="s">
        <v>537</v>
      </c>
      <c r="C413" t="s">
        <v>538</v>
      </c>
      <c r="D413" s="43" t="str">
        <f>+VLOOKUP(Precio_dia_punto_venta[[#This Row],[Unidad de
comercialización ]],Tabla16[],2,0)</f>
        <v>saco</v>
      </c>
      <c r="E413" t="s">
        <v>529</v>
      </c>
      <c r="F413" t="s">
        <v>536</v>
      </c>
      <c r="G413">
        <v>8273</v>
      </c>
      <c r="H413" s="46">
        <v>44092</v>
      </c>
      <c r="I413">
        <v>13</v>
      </c>
    </row>
    <row r="414" spans="1:9" x14ac:dyDescent="0.35">
      <c r="A41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SantiagoViernes44071saco</v>
      </c>
      <c r="B414" t="s">
        <v>537</v>
      </c>
      <c r="C414" t="s">
        <v>538</v>
      </c>
      <c r="D414" s="43" t="str">
        <f>+VLOOKUP(Precio_dia_punto_venta[[#This Row],[Unidad de
comercialización ]],Tabla16[],2,0)</f>
        <v>saco</v>
      </c>
      <c r="E414" t="s">
        <v>529</v>
      </c>
      <c r="F414" t="s">
        <v>533</v>
      </c>
      <c r="G414">
        <v>8273</v>
      </c>
      <c r="H414" s="46">
        <v>44071</v>
      </c>
      <c r="I414">
        <v>13</v>
      </c>
    </row>
    <row r="415" spans="1:9" x14ac:dyDescent="0.35">
      <c r="A41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SantiagoMartes44127saco</v>
      </c>
      <c r="B415" t="s">
        <v>547</v>
      </c>
      <c r="C415" t="s">
        <v>538</v>
      </c>
      <c r="D415" s="43" t="str">
        <f>+VLOOKUP(Precio_dia_punto_venta[[#This Row],[Unidad de
comercialización ]],Tabla16[],2,0)</f>
        <v>saco</v>
      </c>
      <c r="E415" t="s">
        <v>529</v>
      </c>
      <c r="F415" t="s">
        <v>536</v>
      </c>
      <c r="G415">
        <v>8286</v>
      </c>
      <c r="H415" s="46">
        <v>44127</v>
      </c>
      <c r="I415">
        <v>13</v>
      </c>
    </row>
    <row r="416" spans="1:9" x14ac:dyDescent="0.35">
      <c r="A41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SantiagoJueves44148saco</v>
      </c>
      <c r="B416" t="s">
        <v>547</v>
      </c>
      <c r="C416" t="s">
        <v>538</v>
      </c>
      <c r="D416" s="43" t="str">
        <f>+VLOOKUP(Precio_dia_punto_venta[[#This Row],[Unidad de
comercialización ]],Tabla16[],2,0)</f>
        <v>saco</v>
      </c>
      <c r="E416" t="s">
        <v>529</v>
      </c>
      <c r="F416" t="s">
        <v>530</v>
      </c>
      <c r="G416">
        <v>8409</v>
      </c>
      <c r="H416" s="46">
        <v>44148</v>
      </c>
      <c r="I416">
        <v>13</v>
      </c>
    </row>
    <row r="417" spans="1:9" x14ac:dyDescent="0.35">
      <c r="A41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SantiagoJueves44085saco</v>
      </c>
      <c r="B417" t="s">
        <v>540</v>
      </c>
      <c r="C417" t="s">
        <v>538</v>
      </c>
      <c r="D417" s="43" t="str">
        <f>+VLOOKUP(Precio_dia_punto_venta[[#This Row],[Unidad de
comercialización ]],Tabla16[],2,0)</f>
        <v>saco</v>
      </c>
      <c r="E417" t="s">
        <v>529</v>
      </c>
      <c r="F417" t="s">
        <v>530</v>
      </c>
      <c r="G417">
        <v>8458</v>
      </c>
      <c r="H417" s="46">
        <v>44085</v>
      </c>
      <c r="I417">
        <v>13</v>
      </c>
    </row>
    <row r="418" spans="1:9" x14ac:dyDescent="0.35">
      <c r="A41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SantiagoMiércoles44155saco</v>
      </c>
      <c r="B418" t="s">
        <v>527</v>
      </c>
      <c r="C418" t="s">
        <v>538</v>
      </c>
      <c r="D418" s="43" t="str">
        <f>+VLOOKUP(Precio_dia_punto_venta[[#This Row],[Unidad de
comercialización ]],Tabla16[],2,0)</f>
        <v>saco</v>
      </c>
      <c r="E418" t="s">
        <v>529</v>
      </c>
      <c r="F418" t="s">
        <v>534</v>
      </c>
      <c r="G418">
        <v>8460</v>
      </c>
      <c r="H418" s="46">
        <v>44155</v>
      </c>
      <c r="I418">
        <v>13</v>
      </c>
    </row>
    <row r="419" spans="1:9" x14ac:dyDescent="0.35">
      <c r="A41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SantiagoMartes44127saco</v>
      </c>
      <c r="B419" t="s">
        <v>540</v>
      </c>
      <c r="C419" t="s">
        <v>538</v>
      </c>
      <c r="D419" s="43" t="str">
        <f>+VLOOKUP(Precio_dia_punto_venta[[#This Row],[Unidad de
comercialización ]],Tabla16[],2,0)</f>
        <v>saco</v>
      </c>
      <c r="E419" t="s">
        <v>529</v>
      </c>
      <c r="F419" t="s">
        <v>536</v>
      </c>
      <c r="G419">
        <v>8481</v>
      </c>
      <c r="H419" s="46">
        <v>44127</v>
      </c>
      <c r="I419">
        <v>13</v>
      </c>
    </row>
    <row r="420" spans="1:9" x14ac:dyDescent="0.35">
      <c r="A42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SantiagoJueves44155saco</v>
      </c>
      <c r="B420" t="s">
        <v>527</v>
      </c>
      <c r="C420" t="s">
        <v>538</v>
      </c>
      <c r="D420" s="43" t="str">
        <f>+VLOOKUP(Precio_dia_punto_venta[[#This Row],[Unidad de
comercialización ]],Tabla16[],2,0)</f>
        <v>saco</v>
      </c>
      <c r="E420" t="s">
        <v>529</v>
      </c>
      <c r="F420" t="s">
        <v>530</v>
      </c>
      <c r="G420">
        <v>8500</v>
      </c>
      <c r="H420" s="46">
        <v>44155</v>
      </c>
      <c r="I420">
        <v>13</v>
      </c>
    </row>
    <row r="421" spans="1:9" x14ac:dyDescent="0.35">
      <c r="A42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SantiagoLunes44141saco</v>
      </c>
      <c r="B421" t="s">
        <v>540</v>
      </c>
      <c r="C421" t="s">
        <v>538</v>
      </c>
      <c r="D421" s="43" t="str">
        <f>+VLOOKUP(Precio_dia_punto_venta[[#This Row],[Unidad de
comercialización ]],Tabla16[],2,0)</f>
        <v>saco</v>
      </c>
      <c r="E421" t="s">
        <v>529</v>
      </c>
      <c r="F421" t="s">
        <v>535</v>
      </c>
      <c r="G421">
        <v>8570</v>
      </c>
      <c r="H421" s="46">
        <v>44141</v>
      </c>
      <c r="I421">
        <v>13</v>
      </c>
    </row>
    <row r="422" spans="1:9" x14ac:dyDescent="0.35">
      <c r="A42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SantiagoMartes44155saco</v>
      </c>
      <c r="B422" t="s">
        <v>540</v>
      </c>
      <c r="C422" t="s">
        <v>538</v>
      </c>
      <c r="D422" s="43" t="str">
        <f>+VLOOKUP(Precio_dia_punto_venta[[#This Row],[Unidad de
comercialización ]],Tabla16[],2,0)</f>
        <v>saco</v>
      </c>
      <c r="E422" t="s">
        <v>529</v>
      </c>
      <c r="F422" t="s">
        <v>536</v>
      </c>
      <c r="G422">
        <v>8593</v>
      </c>
      <c r="H422" s="46">
        <v>44155</v>
      </c>
      <c r="I422">
        <v>13</v>
      </c>
    </row>
    <row r="423" spans="1:9" x14ac:dyDescent="0.35">
      <c r="A42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SantiagoMiércoles44155saco</v>
      </c>
      <c r="B423" t="s">
        <v>547</v>
      </c>
      <c r="C423" t="s">
        <v>538</v>
      </c>
      <c r="D423" s="43" t="str">
        <f>+VLOOKUP(Precio_dia_punto_venta[[#This Row],[Unidad de
comercialización ]],Tabla16[],2,0)</f>
        <v>saco</v>
      </c>
      <c r="E423" t="s">
        <v>529</v>
      </c>
      <c r="F423" t="s">
        <v>534</v>
      </c>
      <c r="G423">
        <v>8712</v>
      </c>
      <c r="H423" s="46">
        <v>44155</v>
      </c>
      <c r="I423">
        <v>13</v>
      </c>
    </row>
    <row r="424" spans="1:9" x14ac:dyDescent="0.35">
      <c r="A42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SantiagoViernes44155saco</v>
      </c>
      <c r="B424" t="s">
        <v>547</v>
      </c>
      <c r="C424" t="s">
        <v>538</v>
      </c>
      <c r="D424" s="43" t="str">
        <f>+VLOOKUP(Precio_dia_punto_venta[[#This Row],[Unidad de
comercialización ]],Tabla16[],2,0)</f>
        <v>saco</v>
      </c>
      <c r="E424" t="s">
        <v>529</v>
      </c>
      <c r="F424" t="s">
        <v>533</v>
      </c>
      <c r="G424">
        <v>8725</v>
      </c>
      <c r="H424" s="46">
        <v>44155</v>
      </c>
      <c r="I424">
        <v>13</v>
      </c>
    </row>
    <row r="425" spans="1:9" x14ac:dyDescent="0.35">
      <c r="A42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SantiagoMartes44127saco</v>
      </c>
      <c r="B425" t="s">
        <v>545</v>
      </c>
      <c r="C425" t="s">
        <v>538</v>
      </c>
      <c r="D425" s="43" t="str">
        <f>+VLOOKUP(Precio_dia_punto_venta[[#This Row],[Unidad de
comercialización ]],Tabla16[],2,0)</f>
        <v>saco</v>
      </c>
      <c r="E425" t="s">
        <v>529</v>
      </c>
      <c r="F425" t="s">
        <v>536</v>
      </c>
      <c r="G425">
        <v>8731</v>
      </c>
      <c r="H425" s="46">
        <v>44127</v>
      </c>
      <c r="I425">
        <v>13</v>
      </c>
    </row>
    <row r="426" spans="1:9" x14ac:dyDescent="0.35">
      <c r="A42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SantiagoViernes44078saco</v>
      </c>
      <c r="B426" t="s">
        <v>531</v>
      </c>
      <c r="C426" t="s">
        <v>538</v>
      </c>
      <c r="D426" s="43" t="str">
        <f>+VLOOKUP(Precio_dia_punto_venta[[#This Row],[Unidad de
comercialización ]],Tabla16[],2,0)</f>
        <v>saco</v>
      </c>
      <c r="E426" t="s">
        <v>529</v>
      </c>
      <c r="F426" t="s">
        <v>533</v>
      </c>
      <c r="G426">
        <v>8739</v>
      </c>
      <c r="H426" s="46">
        <v>44078</v>
      </c>
      <c r="I426">
        <v>13</v>
      </c>
    </row>
    <row r="427" spans="1:9" x14ac:dyDescent="0.35">
      <c r="A42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SantiagoJueves44155saco</v>
      </c>
      <c r="B427" t="s">
        <v>547</v>
      </c>
      <c r="C427" t="s">
        <v>538</v>
      </c>
      <c r="D427" s="43" t="str">
        <f>+VLOOKUP(Precio_dia_punto_venta[[#This Row],[Unidad de
comercialización ]],Tabla16[],2,0)</f>
        <v>saco</v>
      </c>
      <c r="E427" t="s">
        <v>529</v>
      </c>
      <c r="F427" t="s">
        <v>530</v>
      </c>
      <c r="G427">
        <v>8778</v>
      </c>
      <c r="H427" s="46">
        <v>44155</v>
      </c>
      <c r="I427">
        <v>13</v>
      </c>
    </row>
    <row r="428" spans="1:9" x14ac:dyDescent="0.35">
      <c r="A42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SantiagoJueves44155saco</v>
      </c>
      <c r="B428" t="s">
        <v>545</v>
      </c>
      <c r="C428" t="s">
        <v>538</v>
      </c>
      <c r="D428" s="43" t="str">
        <f>+VLOOKUP(Precio_dia_punto_venta[[#This Row],[Unidad de
comercialización ]],Tabla16[],2,0)</f>
        <v>saco</v>
      </c>
      <c r="E428" t="s">
        <v>529</v>
      </c>
      <c r="F428" t="s">
        <v>530</v>
      </c>
      <c r="G428">
        <v>9000</v>
      </c>
      <c r="H428" s="46">
        <v>44155</v>
      </c>
      <c r="I428">
        <v>13</v>
      </c>
    </row>
    <row r="429" spans="1:9" x14ac:dyDescent="0.35">
      <c r="A42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SantiagoViernes44148saco</v>
      </c>
      <c r="B429" t="s">
        <v>547</v>
      </c>
      <c r="C429" t="s">
        <v>538</v>
      </c>
      <c r="D429" s="43" t="str">
        <f>+VLOOKUP(Precio_dia_punto_venta[[#This Row],[Unidad de
comercialización ]],Tabla16[],2,0)</f>
        <v>saco</v>
      </c>
      <c r="E429" t="s">
        <v>529</v>
      </c>
      <c r="F429" t="s">
        <v>533</v>
      </c>
      <c r="G429">
        <v>9053</v>
      </c>
      <c r="H429" s="46">
        <v>44148</v>
      </c>
      <c r="I429">
        <v>13</v>
      </c>
    </row>
    <row r="430" spans="1:9" x14ac:dyDescent="0.35">
      <c r="A43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KarúMercado Mayorista Lo Valledor de SantiagoViernes44155saco</v>
      </c>
      <c r="B430" t="s">
        <v>551</v>
      </c>
      <c r="C430" t="s">
        <v>538</v>
      </c>
      <c r="D430" s="43" t="str">
        <f>+VLOOKUP(Precio_dia_punto_venta[[#This Row],[Unidad de
comercialización ]],Tabla16[],2,0)</f>
        <v>saco</v>
      </c>
      <c r="E430" t="s">
        <v>529</v>
      </c>
      <c r="F430" t="s">
        <v>533</v>
      </c>
      <c r="G430">
        <v>9190</v>
      </c>
      <c r="H430" s="46">
        <v>44155</v>
      </c>
      <c r="I430">
        <v>13</v>
      </c>
    </row>
    <row r="431" spans="1:9" x14ac:dyDescent="0.35">
      <c r="A43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SantiagoMartes44162saco</v>
      </c>
      <c r="B431" t="s">
        <v>547</v>
      </c>
      <c r="C431" t="s">
        <v>538</v>
      </c>
      <c r="D431" s="43" t="str">
        <f>+VLOOKUP(Precio_dia_punto_venta[[#This Row],[Unidad de
comercialización ]],Tabla16[],2,0)</f>
        <v>saco</v>
      </c>
      <c r="E431" t="s">
        <v>529</v>
      </c>
      <c r="F431" t="s">
        <v>536</v>
      </c>
      <c r="G431">
        <v>9192</v>
      </c>
      <c r="H431" s="46">
        <v>44162</v>
      </c>
      <c r="I431">
        <v>13</v>
      </c>
    </row>
    <row r="432" spans="1:9" x14ac:dyDescent="0.35">
      <c r="A43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RodeoMercado Mayorista Lo Valledor de SantiagoLunes44085saco</v>
      </c>
      <c r="B432" t="s">
        <v>537</v>
      </c>
      <c r="C432" t="s">
        <v>538</v>
      </c>
      <c r="D432" s="43" t="str">
        <f>+VLOOKUP(Precio_dia_punto_venta[[#This Row],[Unidad de
comercialización ]],Tabla16[],2,0)</f>
        <v>saco</v>
      </c>
      <c r="E432" t="s">
        <v>529</v>
      </c>
      <c r="F432" t="s">
        <v>535</v>
      </c>
      <c r="G432">
        <v>9273</v>
      </c>
      <c r="H432" s="46">
        <v>44085</v>
      </c>
      <c r="I432">
        <v>13</v>
      </c>
    </row>
    <row r="433" spans="1:9" x14ac:dyDescent="0.35">
      <c r="A43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SantiagoJueves44155saco</v>
      </c>
      <c r="B433" t="s">
        <v>540</v>
      </c>
      <c r="C433" t="s">
        <v>538</v>
      </c>
      <c r="D433" s="43" t="str">
        <f>+VLOOKUP(Precio_dia_punto_venta[[#This Row],[Unidad de
comercialización ]],Tabla16[],2,0)</f>
        <v>saco</v>
      </c>
      <c r="E433" t="s">
        <v>529</v>
      </c>
      <c r="F433" t="s">
        <v>530</v>
      </c>
      <c r="G433">
        <v>9296</v>
      </c>
      <c r="H433" s="46">
        <v>44155</v>
      </c>
      <c r="I433">
        <v>13</v>
      </c>
    </row>
    <row r="434" spans="1:9" x14ac:dyDescent="0.35">
      <c r="A43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SantiagoViernes44148saco</v>
      </c>
      <c r="B434" t="s">
        <v>527</v>
      </c>
      <c r="C434" t="s">
        <v>538</v>
      </c>
      <c r="D434" s="43" t="str">
        <f>+VLOOKUP(Precio_dia_punto_venta[[#This Row],[Unidad de
comercialización ]],Tabla16[],2,0)</f>
        <v>saco</v>
      </c>
      <c r="E434" t="s">
        <v>529</v>
      </c>
      <c r="F434" t="s">
        <v>533</v>
      </c>
      <c r="G434">
        <v>9549</v>
      </c>
      <c r="H434" s="46">
        <v>44148</v>
      </c>
      <c r="I434">
        <v>13</v>
      </c>
    </row>
    <row r="435" spans="1:9" x14ac:dyDescent="0.35">
      <c r="A43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SantiagoMiércoles44162saco</v>
      </c>
      <c r="B435" t="s">
        <v>527</v>
      </c>
      <c r="C435" t="s">
        <v>538</v>
      </c>
      <c r="D435" s="43" t="str">
        <f>+VLOOKUP(Precio_dia_punto_venta[[#This Row],[Unidad de
comercialización ]],Tabla16[],2,0)</f>
        <v>saco</v>
      </c>
      <c r="E435" t="s">
        <v>529</v>
      </c>
      <c r="F435" t="s">
        <v>534</v>
      </c>
      <c r="G435">
        <v>9560</v>
      </c>
      <c r="H435" s="46">
        <v>44162</v>
      </c>
      <c r="I435">
        <v>13</v>
      </c>
    </row>
    <row r="436" spans="1:9" x14ac:dyDescent="0.35">
      <c r="A43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SantiagoMiércoles44162saco</v>
      </c>
      <c r="B436" t="s">
        <v>547</v>
      </c>
      <c r="C436" t="s">
        <v>538</v>
      </c>
      <c r="D436" s="43" t="str">
        <f>+VLOOKUP(Precio_dia_punto_venta[[#This Row],[Unidad de
comercialización ]],Tabla16[],2,0)</f>
        <v>saco</v>
      </c>
      <c r="E436" t="s">
        <v>529</v>
      </c>
      <c r="F436" t="s">
        <v>534</v>
      </c>
      <c r="G436">
        <v>9577</v>
      </c>
      <c r="H436" s="46">
        <v>44162</v>
      </c>
      <c r="I436">
        <v>13</v>
      </c>
    </row>
    <row r="437" spans="1:9" x14ac:dyDescent="0.35">
      <c r="A43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SantiagoMartes44155saco</v>
      </c>
      <c r="B437" t="s">
        <v>547</v>
      </c>
      <c r="C437" t="s">
        <v>538</v>
      </c>
      <c r="D437" s="43" t="str">
        <f>+VLOOKUP(Precio_dia_punto_venta[[#This Row],[Unidad de
comercialización ]],Tabla16[],2,0)</f>
        <v>saco</v>
      </c>
      <c r="E437" t="s">
        <v>529</v>
      </c>
      <c r="F437" t="s">
        <v>536</v>
      </c>
      <c r="G437">
        <v>9684</v>
      </c>
      <c r="H437" s="46">
        <v>44155</v>
      </c>
      <c r="I437">
        <v>13</v>
      </c>
    </row>
    <row r="438" spans="1:9" x14ac:dyDescent="0.35">
      <c r="A43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SantiagoLunes44148saco</v>
      </c>
      <c r="B438" t="s">
        <v>547</v>
      </c>
      <c r="C438" t="s">
        <v>538</v>
      </c>
      <c r="D438" s="43" t="str">
        <f>+VLOOKUP(Precio_dia_punto_venta[[#This Row],[Unidad de
comercialización ]],Tabla16[],2,0)</f>
        <v>saco</v>
      </c>
      <c r="E438" t="s">
        <v>529</v>
      </c>
      <c r="F438" t="s">
        <v>535</v>
      </c>
      <c r="G438">
        <v>9712</v>
      </c>
      <c r="H438" s="46">
        <v>44148</v>
      </c>
      <c r="I438">
        <v>13</v>
      </c>
    </row>
    <row r="439" spans="1:9" x14ac:dyDescent="0.35">
      <c r="A43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SantiagoJueves44148saco</v>
      </c>
      <c r="B439" t="s">
        <v>527</v>
      </c>
      <c r="C439" t="s">
        <v>538</v>
      </c>
      <c r="D439" s="43" t="str">
        <f>+VLOOKUP(Precio_dia_punto_venta[[#This Row],[Unidad de
comercialización ]],Tabla16[],2,0)</f>
        <v>saco</v>
      </c>
      <c r="E439" t="s">
        <v>529</v>
      </c>
      <c r="F439" t="s">
        <v>530</v>
      </c>
      <c r="G439">
        <v>9712</v>
      </c>
      <c r="H439" s="46">
        <v>44148</v>
      </c>
      <c r="I439">
        <v>13</v>
      </c>
    </row>
    <row r="440" spans="1:9" x14ac:dyDescent="0.35">
      <c r="A44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SantiagoJueves44141saco</v>
      </c>
      <c r="B440" t="s">
        <v>527</v>
      </c>
      <c r="C440" t="s">
        <v>538</v>
      </c>
      <c r="D440" s="43" t="str">
        <f>+VLOOKUP(Precio_dia_punto_venta[[#This Row],[Unidad de
comercialización ]],Tabla16[],2,0)</f>
        <v>saco</v>
      </c>
      <c r="E440" t="s">
        <v>529</v>
      </c>
      <c r="F440" t="s">
        <v>530</v>
      </c>
      <c r="G440">
        <v>9712</v>
      </c>
      <c r="H440" s="46">
        <v>44141</v>
      </c>
      <c r="I440">
        <v>13</v>
      </c>
    </row>
    <row r="441" spans="1:9" x14ac:dyDescent="0.35">
      <c r="A44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SantiagoLunes44162saco</v>
      </c>
      <c r="B441" t="s">
        <v>527</v>
      </c>
      <c r="C441" t="s">
        <v>538</v>
      </c>
      <c r="D441" s="43" t="str">
        <f>+VLOOKUP(Precio_dia_punto_venta[[#This Row],[Unidad de
comercialización ]],Tabla16[],2,0)</f>
        <v>saco</v>
      </c>
      <c r="E441" t="s">
        <v>529</v>
      </c>
      <c r="F441" t="s">
        <v>535</v>
      </c>
      <c r="G441">
        <v>9714</v>
      </c>
      <c r="H441" s="46">
        <v>44162</v>
      </c>
      <c r="I441">
        <v>13</v>
      </c>
    </row>
    <row r="442" spans="1:9" x14ac:dyDescent="0.35">
      <c r="A44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SantiagoViernes44141saco</v>
      </c>
      <c r="B442" t="s">
        <v>547</v>
      </c>
      <c r="C442" t="s">
        <v>538</v>
      </c>
      <c r="D442" s="43" t="str">
        <f>+VLOOKUP(Precio_dia_punto_venta[[#This Row],[Unidad de
comercialización ]],Tabla16[],2,0)</f>
        <v>saco</v>
      </c>
      <c r="E442" t="s">
        <v>529</v>
      </c>
      <c r="F442" t="s">
        <v>533</v>
      </c>
      <c r="G442">
        <v>9714</v>
      </c>
      <c r="H442" s="46">
        <v>44141</v>
      </c>
      <c r="I442">
        <v>13</v>
      </c>
    </row>
    <row r="443" spans="1:9" x14ac:dyDescent="0.35">
      <c r="A44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SantiagoMiércoles44148saco</v>
      </c>
      <c r="B443" t="s">
        <v>547</v>
      </c>
      <c r="C443" t="s">
        <v>538</v>
      </c>
      <c r="D443" s="43" t="str">
        <f>+VLOOKUP(Precio_dia_punto_venta[[#This Row],[Unidad de
comercialización ]],Tabla16[],2,0)</f>
        <v>saco</v>
      </c>
      <c r="E443" t="s">
        <v>529</v>
      </c>
      <c r="F443" t="s">
        <v>534</v>
      </c>
      <c r="G443">
        <v>9722</v>
      </c>
      <c r="H443" s="46">
        <v>44148</v>
      </c>
      <c r="I443">
        <v>13</v>
      </c>
    </row>
    <row r="444" spans="1:9" x14ac:dyDescent="0.35">
      <c r="A44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SantiagoLunes44155saco</v>
      </c>
      <c r="B444" t="s">
        <v>540</v>
      </c>
      <c r="C444" t="s">
        <v>538</v>
      </c>
      <c r="D444" s="43" t="str">
        <f>+VLOOKUP(Precio_dia_punto_venta[[#This Row],[Unidad de
comercialización ]],Tabla16[],2,0)</f>
        <v>saco</v>
      </c>
      <c r="E444" t="s">
        <v>529</v>
      </c>
      <c r="F444" t="s">
        <v>535</v>
      </c>
      <c r="G444">
        <v>9731</v>
      </c>
      <c r="H444" s="46">
        <v>44155</v>
      </c>
      <c r="I444">
        <v>13</v>
      </c>
    </row>
    <row r="445" spans="1:9" x14ac:dyDescent="0.35">
      <c r="A44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PatagoniaMercado Mayorista Lo Valledor de SantiagoViernes44148saco</v>
      </c>
      <c r="B445" t="s">
        <v>531</v>
      </c>
      <c r="C445" t="s">
        <v>538</v>
      </c>
      <c r="D445" s="43" t="str">
        <f>+VLOOKUP(Precio_dia_punto_venta[[#This Row],[Unidad de
comercialización ]],Tabla16[],2,0)</f>
        <v>saco</v>
      </c>
      <c r="E445" t="s">
        <v>529</v>
      </c>
      <c r="F445" t="s">
        <v>533</v>
      </c>
      <c r="G445">
        <v>9731</v>
      </c>
      <c r="H445" s="46">
        <v>44148</v>
      </c>
      <c r="I445">
        <v>13</v>
      </c>
    </row>
    <row r="446" spans="1:9" x14ac:dyDescent="0.35">
      <c r="A44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SantiagoMartes44148saco</v>
      </c>
      <c r="B446" t="s">
        <v>547</v>
      </c>
      <c r="C446" t="s">
        <v>538</v>
      </c>
      <c r="D446" s="43" t="str">
        <f>+VLOOKUP(Precio_dia_punto_venta[[#This Row],[Unidad de
comercialización ]],Tabla16[],2,0)</f>
        <v>saco</v>
      </c>
      <c r="E446" t="s">
        <v>529</v>
      </c>
      <c r="F446" t="s">
        <v>536</v>
      </c>
      <c r="G446">
        <v>9740</v>
      </c>
      <c r="H446" s="46">
        <v>44148</v>
      </c>
      <c r="I446">
        <v>13</v>
      </c>
    </row>
    <row r="447" spans="1:9" x14ac:dyDescent="0.35">
      <c r="A44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SantiagoMiércoles44169saco</v>
      </c>
      <c r="B447" t="s">
        <v>527</v>
      </c>
      <c r="C447" t="s">
        <v>538</v>
      </c>
      <c r="D447" s="43" t="str">
        <f>+VLOOKUP(Precio_dia_punto_venta[[#This Row],[Unidad de
comercialización ]],Tabla16[],2,0)</f>
        <v>saco</v>
      </c>
      <c r="E447" t="s">
        <v>529</v>
      </c>
      <c r="F447" t="s">
        <v>534</v>
      </c>
      <c r="G447">
        <v>9755</v>
      </c>
      <c r="H447" s="46">
        <v>44169</v>
      </c>
      <c r="I447">
        <v>13</v>
      </c>
    </row>
    <row r="448" spans="1:9" x14ac:dyDescent="0.35">
      <c r="A44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SantiagoLunes44162saco</v>
      </c>
      <c r="B448" t="s">
        <v>547</v>
      </c>
      <c r="C448" t="s">
        <v>538</v>
      </c>
      <c r="D448" s="43" t="str">
        <f>+VLOOKUP(Precio_dia_punto_venta[[#This Row],[Unidad de
comercialización ]],Tabla16[],2,0)</f>
        <v>saco</v>
      </c>
      <c r="E448" t="s">
        <v>529</v>
      </c>
      <c r="F448" t="s">
        <v>535</v>
      </c>
      <c r="G448">
        <v>9760</v>
      </c>
      <c r="H448" s="46">
        <v>44162</v>
      </c>
      <c r="I448">
        <v>13</v>
      </c>
    </row>
    <row r="449" spans="1:9" x14ac:dyDescent="0.35">
      <c r="A44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KarúMercado Mayorista Lo Valledor de SantiagoMiércoles44169saco</v>
      </c>
      <c r="B449" t="s">
        <v>551</v>
      </c>
      <c r="C449" t="s">
        <v>538</v>
      </c>
      <c r="D449" s="43" t="str">
        <f>+VLOOKUP(Precio_dia_punto_venta[[#This Row],[Unidad de
comercialización ]],Tabla16[],2,0)</f>
        <v>saco</v>
      </c>
      <c r="E449" t="s">
        <v>529</v>
      </c>
      <c r="F449" t="s">
        <v>534</v>
      </c>
      <c r="G449">
        <v>9769</v>
      </c>
      <c r="H449" s="46">
        <v>44169</v>
      </c>
      <c r="I449">
        <v>13</v>
      </c>
    </row>
    <row r="450" spans="1:9" x14ac:dyDescent="0.35">
      <c r="A45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SantiagoViernes44169saco</v>
      </c>
      <c r="B450" t="s">
        <v>547</v>
      </c>
      <c r="C450" t="s">
        <v>538</v>
      </c>
      <c r="D450" s="43" t="str">
        <f>+VLOOKUP(Precio_dia_punto_venta[[#This Row],[Unidad de
comercialización ]],Tabla16[],2,0)</f>
        <v>saco</v>
      </c>
      <c r="E450" t="s">
        <v>529</v>
      </c>
      <c r="F450" t="s">
        <v>533</v>
      </c>
      <c r="G450">
        <v>9940</v>
      </c>
      <c r="H450" s="46">
        <v>44169</v>
      </c>
      <c r="I450">
        <v>13</v>
      </c>
    </row>
    <row r="451" spans="1:9" x14ac:dyDescent="0.35">
      <c r="A45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SantiagoJueves44169saco</v>
      </c>
      <c r="B451" t="s">
        <v>547</v>
      </c>
      <c r="C451" t="s">
        <v>538</v>
      </c>
      <c r="D451" s="43" t="str">
        <f>+VLOOKUP(Precio_dia_punto_venta[[#This Row],[Unidad de
comercialización ]],Tabla16[],2,0)</f>
        <v>saco</v>
      </c>
      <c r="E451" t="s">
        <v>529</v>
      </c>
      <c r="F451" t="s">
        <v>530</v>
      </c>
      <c r="G451">
        <v>10000</v>
      </c>
      <c r="H451" s="46">
        <v>44169</v>
      </c>
      <c r="I451">
        <v>13</v>
      </c>
    </row>
    <row r="452" spans="1:9" x14ac:dyDescent="0.35">
      <c r="A45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SantiagoViernes44155saco</v>
      </c>
      <c r="B452" t="s">
        <v>540</v>
      </c>
      <c r="C452" t="s">
        <v>538</v>
      </c>
      <c r="D452" s="43" t="str">
        <f>+VLOOKUP(Precio_dia_punto_venta[[#This Row],[Unidad de
comercialización ]],Tabla16[],2,0)</f>
        <v>saco</v>
      </c>
      <c r="E452" t="s">
        <v>529</v>
      </c>
      <c r="F452" t="s">
        <v>533</v>
      </c>
      <c r="G452">
        <v>10123</v>
      </c>
      <c r="H452" s="46">
        <v>44155</v>
      </c>
      <c r="I452">
        <v>13</v>
      </c>
    </row>
    <row r="453" spans="1:9" x14ac:dyDescent="0.35">
      <c r="A45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SantiagoViernes44169saco</v>
      </c>
      <c r="B453" t="s">
        <v>540</v>
      </c>
      <c r="C453" t="s">
        <v>538</v>
      </c>
      <c r="D453" s="43" t="str">
        <f>+VLOOKUP(Precio_dia_punto_venta[[#This Row],[Unidad de
comercialización ]],Tabla16[],2,0)</f>
        <v>saco</v>
      </c>
      <c r="E453" t="s">
        <v>529</v>
      </c>
      <c r="F453" t="s">
        <v>533</v>
      </c>
      <c r="G453">
        <v>10126</v>
      </c>
      <c r="H453" s="46">
        <v>44169</v>
      </c>
      <c r="I453">
        <v>13</v>
      </c>
    </row>
    <row r="454" spans="1:9" x14ac:dyDescent="0.35">
      <c r="A45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SantiagoMartes44162saco</v>
      </c>
      <c r="B454" t="s">
        <v>527</v>
      </c>
      <c r="C454" t="s">
        <v>538</v>
      </c>
      <c r="D454" s="43" t="str">
        <f>+VLOOKUP(Precio_dia_punto_venta[[#This Row],[Unidad de
comercialización ]],Tabla16[],2,0)</f>
        <v>saco</v>
      </c>
      <c r="E454" t="s">
        <v>529</v>
      </c>
      <c r="F454" t="s">
        <v>536</v>
      </c>
      <c r="G454">
        <v>10135</v>
      </c>
      <c r="H454" s="46">
        <v>44162</v>
      </c>
      <c r="I454">
        <v>13</v>
      </c>
    </row>
    <row r="455" spans="1:9" x14ac:dyDescent="0.35">
      <c r="A45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SantiagoJueves44141saco</v>
      </c>
      <c r="B455" t="s">
        <v>545</v>
      </c>
      <c r="C455" t="s">
        <v>538</v>
      </c>
      <c r="D455" s="43" t="str">
        <f>+VLOOKUP(Precio_dia_punto_venta[[#This Row],[Unidad de
comercialización ]],Tabla16[],2,0)</f>
        <v>saco</v>
      </c>
      <c r="E455" t="s">
        <v>529</v>
      </c>
      <c r="F455" t="s">
        <v>530</v>
      </c>
      <c r="G455">
        <v>10231</v>
      </c>
      <c r="H455" s="46">
        <v>44141</v>
      </c>
      <c r="I455">
        <v>13</v>
      </c>
    </row>
    <row r="456" spans="1:9" x14ac:dyDescent="0.35">
      <c r="A45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SantiagoViernes44169saco</v>
      </c>
      <c r="B456" t="s">
        <v>527</v>
      </c>
      <c r="C456" t="s">
        <v>538</v>
      </c>
      <c r="D456" s="43" t="str">
        <f>+VLOOKUP(Precio_dia_punto_venta[[#This Row],[Unidad de
comercialización ]],Tabla16[],2,0)</f>
        <v>saco</v>
      </c>
      <c r="E456" t="s">
        <v>529</v>
      </c>
      <c r="F456" t="s">
        <v>533</v>
      </c>
      <c r="G456">
        <v>10239</v>
      </c>
      <c r="H456" s="46">
        <v>44169</v>
      </c>
      <c r="I456">
        <v>13</v>
      </c>
    </row>
    <row r="457" spans="1:9" x14ac:dyDescent="0.35">
      <c r="A45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SantiagoViernes44162saco</v>
      </c>
      <c r="B457" t="s">
        <v>547</v>
      </c>
      <c r="C457" t="s">
        <v>538</v>
      </c>
      <c r="D457" s="43" t="str">
        <f>+VLOOKUP(Precio_dia_punto_venta[[#This Row],[Unidad de
comercialización ]],Tabla16[],2,0)</f>
        <v>saco</v>
      </c>
      <c r="E457" t="s">
        <v>529</v>
      </c>
      <c r="F457" t="s">
        <v>533</v>
      </c>
      <c r="G457">
        <v>10292</v>
      </c>
      <c r="H457" s="46">
        <v>44162</v>
      </c>
      <c r="I457">
        <v>13</v>
      </c>
    </row>
    <row r="458" spans="1:9" x14ac:dyDescent="0.35">
      <c r="A45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SantiagoJueves44162saco</v>
      </c>
      <c r="B458" t="s">
        <v>547</v>
      </c>
      <c r="C458" t="s">
        <v>538</v>
      </c>
      <c r="D458" s="43" t="str">
        <f>+VLOOKUP(Precio_dia_punto_venta[[#This Row],[Unidad de
comercialización ]],Tabla16[],2,0)</f>
        <v>saco</v>
      </c>
      <c r="E458" t="s">
        <v>529</v>
      </c>
      <c r="F458" t="s">
        <v>530</v>
      </c>
      <c r="G458">
        <v>10342</v>
      </c>
      <c r="H458" s="46">
        <v>44162</v>
      </c>
      <c r="I458">
        <v>13</v>
      </c>
    </row>
    <row r="459" spans="1:9" x14ac:dyDescent="0.35">
      <c r="A45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SantiagoViernes44162saco</v>
      </c>
      <c r="B459" t="s">
        <v>527</v>
      </c>
      <c r="C459" t="s">
        <v>538</v>
      </c>
      <c r="D459" s="43" t="str">
        <f>+VLOOKUP(Precio_dia_punto_venta[[#This Row],[Unidad de
comercialización ]],Tabla16[],2,0)</f>
        <v>saco</v>
      </c>
      <c r="E459" t="s">
        <v>529</v>
      </c>
      <c r="F459" t="s">
        <v>533</v>
      </c>
      <c r="G459">
        <v>10417</v>
      </c>
      <c r="H459" s="46">
        <v>44162</v>
      </c>
      <c r="I459">
        <v>13</v>
      </c>
    </row>
    <row r="460" spans="1:9" x14ac:dyDescent="0.35">
      <c r="A46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SantiagoViernes44148saco</v>
      </c>
      <c r="B460" t="s">
        <v>545</v>
      </c>
      <c r="C460" t="s">
        <v>538</v>
      </c>
      <c r="D460" s="43" t="str">
        <f>+VLOOKUP(Precio_dia_punto_venta[[#This Row],[Unidad de
comercialización ]],Tabla16[],2,0)</f>
        <v>saco</v>
      </c>
      <c r="E460" t="s">
        <v>529</v>
      </c>
      <c r="F460" t="s">
        <v>533</v>
      </c>
      <c r="G460">
        <v>10417</v>
      </c>
      <c r="H460" s="46">
        <v>44148</v>
      </c>
      <c r="I460">
        <v>13</v>
      </c>
    </row>
    <row r="461" spans="1:9" x14ac:dyDescent="0.35">
      <c r="A46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PukaráMercado Mayorista Lo Valledor de SantiagoLunes44169saco</v>
      </c>
      <c r="B461" t="s">
        <v>547</v>
      </c>
      <c r="C461" t="s">
        <v>538</v>
      </c>
      <c r="D461" s="43" t="str">
        <f>+VLOOKUP(Precio_dia_punto_venta[[#This Row],[Unidad de
comercialización ]],Tabla16[],2,0)</f>
        <v>saco</v>
      </c>
      <c r="E461" t="s">
        <v>529</v>
      </c>
      <c r="F461" t="s">
        <v>535</v>
      </c>
      <c r="G461">
        <v>10423</v>
      </c>
      <c r="H461" s="46">
        <v>44169</v>
      </c>
      <c r="I461">
        <v>13</v>
      </c>
    </row>
    <row r="462" spans="1:9" x14ac:dyDescent="0.35">
      <c r="A46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SantiagoMiércoles44169saco</v>
      </c>
      <c r="B462" t="s">
        <v>540</v>
      </c>
      <c r="C462" t="s">
        <v>538</v>
      </c>
      <c r="D462" s="43" t="str">
        <f>+VLOOKUP(Precio_dia_punto_venta[[#This Row],[Unidad de
comercialización ]],Tabla16[],2,0)</f>
        <v>saco</v>
      </c>
      <c r="E462" t="s">
        <v>529</v>
      </c>
      <c r="F462" t="s">
        <v>534</v>
      </c>
      <c r="G462">
        <v>10444</v>
      </c>
      <c r="H462" s="46">
        <v>44169</v>
      </c>
      <c r="I462">
        <v>13</v>
      </c>
    </row>
    <row r="463" spans="1:9" x14ac:dyDescent="0.35">
      <c r="A46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SantiagoMiércoles44155saco</v>
      </c>
      <c r="B463" t="s">
        <v>540</v>
      </c>
      <c r="C463" t="s">
        <v>538</v>
      </c>
      <c r="D463" s="43" t="str">
        <f>+VLOOKUP(Precio_dia_punto_venta[[#This Row],[Unidad de
comercialización ]],Tabla16[],2,0)</f>
        <v>saco</v>
      </c>
      <c r="E463" t="s">
        <v>529</v>
      </c>
      <c r="F463" t="s">
        <v>534</v>
      </c>
      <c r="G463">
        <v>10462</v>
      </c>
      <c r="H463" s="46">
        <v>44155</v>
      </c>
      <c r="I463">
        <v>13</v>
      </c>
    </row>
    <row r="464" spans="1:9" x14ac:dyDescent="0.35">
      <c r="A46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SantiagoJueves44169saco</v>
      </c>
      <c r="B464" t="s">
        <v>527</v>
      </c>
      <c r="C464" t="s">
        <v>538</v>
      </c>
      <c r="D464" s="43" t="str">
        <f>+VLOOKUP(Precio_dia_punto_venta[[#This Row],[Unidad de
comercialización ]],Tabla16[],2,0)</f>
        <v>saco</v>
      </c>
      <c r="E464" t="s">
        <v>529</v>
      </c>
      <c r="F464" t="s">
        <v>530</v>
      </c>
      <c r="G464">
        <v>10474</v>
      </c>
      <c r="H464" s="46">
        <v>44169</v>
      </c>
      <c r="I464">
        <v>13</v>
      </c>
    </row>
    <row r="465" spans="1:9" x14ac:dyDescent="0.35">
      <c r="A46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SantiagoViernes44155saco</v>
      </c>
      <c r="B465" t="s">
        <v>545</v>
      </c>
      <c r="C465" t="s">
        <v>538</v>
      </c>
      <c r="D465" s="43" t="str">
        <f>+VLOOKUP(Precio_dia_punto_venta[[#This Row],[Unidad de
comercialización ]],Tabla16[],2,0)</f>
        <v>saco</v>
      </c>
      <c r="E465" t="s">
        <v>529</v>
      </c>
      <c r="F465" t="s">
        <v>533</v>
      </c>
      <c r="G465">
        <v>10480</v>
      </c>
      <c r="H465" s="46">
        <v>44155</v>
      </c>
      <c r="I465">
        <v>13</v>
      </c>
    </row>
    <row r="466" spans="1:9" x14ac:dyDescent="0.35">
      <c r="A46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SantiagoJueves44169saco</v>
      </c>
      <c r="B466" t="s">
        <v>540</v>
      </c>
      <c r="C466" t="s">
        <v>538</v>
      </c>
      <c r="D466" s="43" t="str">
        <f>+VLOOKUP(Precio_dia_punto_venta[[#This Row],[Unidad de
comercialización ]],Tabla16[],2,0)</f>
        <v>saco</v>
      </c>
      <c r="E466" t="s">
        <v>529</v>
      </c>
      <c r="F466" t="s">
        <v>530</v>
      </c>
      <c r="G466">
        <v>10485</v>
      </c>
      <c r="H466" s="46">
        <v>44169</v>
      </c>
      <c r="I466">
        <v>13</v>
      </c>
    </row>
    <row r="467" spans="1:9" x14ac:dyDescent="0.35">
      <c r="A46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SantiagoLunes44169saco</v>
      </c>
      <c r="B467" t="s">
        <v>527</v>
      </c>
      <c r="C467" t="s">
        <v>538</v>
      </c>
      <c r="D467" s="43" t="str">
        <f>+VLOOKUP(Precio_dia_punto_venta[[#This Row],[Unidad de
comercialización ]],Tabla16[],2,0)</f>
        <v>saco</v>
      </c>
      <c r="E467" t="s">
        <v>529</v>
      </c>
      <c r="F467" t="s">
        <v>535</v>
      </c>
      <c r="G467">
        <v>10522</v>
      </c>
      <c r="H467" s="46">
        <v>44169</v>
      </c>
      <c r="I467">
        <v>13</v>
      </c>
    </row>
    <row r="468" spans="1:9" x14ac:dyDescent="0.35">
      <c r="A46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SantiagoViernes44148saco</v>
      </c>
      <c r="B468" t="s">
        <v>540</v>
      </c>
      <c r="C468" t="s">
        <v>538</v>
      </c>
      <c r="D468" s="43" t="str">
        <f>+VLOOKUP(Precio_dia_punto_venta[[#This Row],[Unidad de
comercialización ]],Tabla16[],2,0)</f>
        <v>saco</v>
      </c>
      <c r="E468" t="s">
        <v>529</v>
      </c>
      <c r="F468" t="s">
        <v>533</v>
      </c>
      <c r="G468">
        <v>10558</v>
      </c>
      <c r="H468" s="46">
        <v>44148</v>
      </c>
      <c r="I468">
        <v>13</v>
      </c>
    </row>
    <row r="469" spans="1:9" x14ac:dyDescent="0.35">
      <c r="A46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SantiagoMiércoles44162saco</v>
      </c>
      <c r="B469" t="s">
        <v>545</v>
      </c>
      <c r="C469" t="s">
        <v>538</v>
      </c>
      <c r="D469" s="43" t="str">
        <f>+VLOOKUP(Precio_dia_punto_venta[[#This Row],[Unidad de
comercialización ]],Tabla16[],2,0)</f>
        <v>saco</v>
      </c>
      <c r="E469" t="s">
        <v>529</v>
      </c>
      <c r="F469" t="s">
        <v>534</v>
      </c>
      <c r="G469">
        <v>10577</v>
      </c>
      <c r="H469" s="46">
        <v>44162</v>
      </c>
      <c r="I469">
        <v>13</v>
      </c>
    </row>
    <row r="470" spans="1:9" x14ac:dyDescent="0.35">
      <c r="A47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SantiagoJueves44148saco</v>
      </c>
      <c r="B470" t="s">
        <v>540</v>
      </c>
      <c r="C470" t="s">
        <v>538</v>
      </c>
      <c r="D470" s="43" t="str">
        <f>+VLOOKUP(Precio_dia_punto_venta[[#This Row],[Unidad de
comercialización ]],Tabla16[],2,0)</f>
        <v>saco</v>
      </c>
      <c r="E470" t="s">
        <v>529</v>
      </c>
      <c r="F470" t="s">
        <v>530</v>
      </c>
      <c r="G470">
        <v>10705</v>
      </c>
      <c r="H470" s="46">
        <v>44148</v>
      </c>
      <c r="I470">
        <v>13</v>
      </c>
    </row>
    <row r="471" spans="1:9" x14ac:dyDescent="0.35">
      <c r="A47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SantiagoLunes44169saco</v>
      </c>
      <c r="B471" t="s">
        <v>545</v>
      </c>
      <c r="C471" t="s">
        <v>538</v>
      </c>
      <c r="D471" s="43" t="str">
        <f>+VLOOKUP(Precio_dia_punto_venta[[#This Row],[Unidad de
comercialización ]],Tabla16[],2,0)</f>
        <v>saco</v>
      </c>
      <c r="E471" t="s">
        <v>529</v>
      </c>
      <c r="F471" t="s">
        <v>535</v>
      </c>
      <c r="G471">
        <v>10708</v>
      </c>
      <c r="H471" s="46">
        <v>44169</v>
      </c>
      <c r="I471">
        <v>13</v>
      </c>
    </row>
    <row r="472" spans="1:9" x14ac:dyDescent="0.35">
      <c r="A47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SantiagoLunes44148saco</v>
      </c>
      <c r="B472" t="s">
        <v>545</v>
      </c>
      <c r="C472" t="s">
        <v>538</v>
      </c>
      <c r="D472" s="43" t="str">
        <f>+VLOOKUP(Precio_dia_punto_venta[[#This Row],[Unidad de
comercialización ]],Tabla16[],2,0)</f>
        <v>saco</v>
      </c>
      <c r="E472" t="s">
        <v>529</v>
      </c>
      <c r="F472" t="s">
        <v>535</v>
      </c>
      <c r="G472">
        <v>10712</v>
      </c>
      <c r="H472" s="46">
        <v>44148</v>
      </c>
      <c r="I472">
        <v>13</v>
      </c>
    </row>
    <row r="473" spans="1:9" x14ac:dyDescent="0.35">
      <c r="A47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SantiagoJueves44148saco</v>
      </c>
      <c r="B473" t="s">
        <v>545</v>
      </c>
      <c r="C473" t="s">
        <v>538</v>
      </c>
      <c r="D473" s="43" t="str">
        <f>+VLOOKUP(Precio_dia_punto_venta[[#This Row],[Unidad de
comercialización ]],Tabla16[],2,0)</f>
        <v>saco</v>
      </c>
      <c r="E473" t="s">
        <v>529</v>
      </c>
      <c r="F473" t="s">
        <v>530</v>
      </c>
      <c r="G473">
        <v>10714</v>
      </c>
      <c r="H473" s="46">
        <v>44148</v>
      </c>
      <c r="I473">
        <v>13</v>
      </c>
    </row>
    <row r="474" spans="1:9" x14ac:dyDescent="0.35">
      <c r="A47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SantiagoJueves44162saco</v>
      </c>
      <c r="B474" t="s">
        <v>527</v>
      </c>
      <c r="C474" t="s">
        <v>538</v>
      </c>
      <c r="D474" s="43" t="str">
        <f>+VLOOKUP(Precio_dia_punto_venta[[#This Row],[Unidad de
comercialización ]],Tabla16[],2,0)</f>
        <v>saco</v>
      </c>
      <c r="E474" t="s">
        <v>529</v>
      </c>
      <c r="F474" t="s">
        <v>530</v>
      </c>
      <c r="G474">
        <v>10720</v>
      </c>
      <c r="H474" s="46">
        <v>44162</v>
      </c>
      <c r="I474">
        <v>13</v>
      </c>
    </row>
    <row r="475" spans="1:9" x14ac:dyDescent="0.35">
      <c r="A47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SantiagoMartes44148saco</v>
      </c>
      <c r="B475" t="s">
        <v>527</v>
      </c>
      <c r="C475" t="s">
        <v>538</v>
      </c>
      <c r="D475" s="43" t="str">
        <f>+VLOOKUP(Precio_dia_punto_venta[[#This Row],[Unidad de
comercialización ]],Tabla16[],2,0)</f>
        <v>saco</v>
      </c>
      <c r="E475" t="s">
        <v>529</v>
      </c>
      <c r="F475" t="s">
        <v>536</v>
      </c>
      <c r="G475">
        <v>10724</v>
      </c>
      <c r="H475" s="46">
        <v>44148</v>
      </c>
      <c r="I475">
        <v>13</v>
      </c>
    </row>
    <row r="476" spans="1:9" x14ac:dyDescent="0.35">
      <c r="A47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SantiagoLunes44162saco</v>
      </c>
      <c r="B476" t="s">
        <v>545</v>
      </c>
      <c r="C476" t="s">
        <v>538</v>
      </c>
      <c r="D476" s="43" t="str">
        <f>+VLOOKUP(Precio_dia_punto_venta[[#This Row],[Unidad de
comercialización ]],Tabla16[],2,0)</f>
        <v>saco</v>
      </c>
      <c r="E476" t="s">
        <v>529</v>
      </c>
      <c r="F476" t="s">
        <v>535</v>
      </c>
      <c r="G476">
        <v>10731</v>
      </c>
      <c r="H476" s="46">
        <v>44162</v>
      </c>
      <c r="I476">
        <v>13</v>
      </c>
    </row>
    <row r="477" spans="1:9" x14ac:dyDescent="0.35">
      <c r="A47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SantiagoLunes44148saco</v>
      </c>
      <c r="B477" t="s">
        <v>540</v>
      </c>
      <c r="C477" t="s">
        <v>538</v>
      </c>
      <c r="D477" s="43" t="str">
        <f>+VLOOKUP(Precio_dia_punto_venta[[#This Row],[Unidad de
comercialización ]],Tabla16[],2,0)</f>
        <v>saco</v>
      </c>
      <c r="E477" t="s">
        <v>529</v>
      </c>
      <c r="F477" t="s">
        <v>535</v>
      </c>
      <c r="G477">
        <v>10731</v>
      </c>
      <c r="H477" s="46">
        <v>44148</v>
      </c>
      <c r="I477">
        <v>13</v>
      </c>
    </row>
    <row r="478" spans="1:9" x14ac:dyDescent="0.35">
      <c r="A47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RosaraMercado Mayorista Lo Valledor de SantiagoViernes44141saco</v>
      </c>
      <c r="B478" t="s">
        <v>527</v>
      </c>
      <c r="C478" t="s">
        <v>538</v>
      </c>
      <c r="D478" s="43" t="str">
        <f>+VLOOKUP(Precio_dia_punto_venta[[#This Row],[Unidad de
comercialización ]],Tabla16[],2,0)</f>
        <v>saco</v>
      </c>
      <c r="E478" t="s">
        <v>529</v>
      </c>
      <c r="F478" t="s">
        <v>533</v>
      </c>
      <c r="G478">
        <v>10731</v>
      </c>
      <c r="H478" s="46">
        <v>44141</v>
      </c>
      <c r="I478">
        <v>13</v>
      </c>
    </row>
    <row r="479" spans="1:9" x14ac:dyDescent="0.35">
      <c r="A47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SantiagoMartes44162saco</v>
      </c>
      <c r="B479" t="s">
        <v>545</v>
      </c>
      <c r="C479" t="s">
        <v>538</v>
      </c>
      <c r="D479" s="43" t="str">
        <f>+VLOOKUP(Precio_dia_punto_venta[[#This Row],[Unidad de
comercialización ]],Tabla16[],2,0)</f>
        <v>saco</v>
      </c>
      <c r="E479" t="s">
        <v>529</v>
      </c>
      <c r="F479" t="s">
        <v>536</v>
      </c>
      <c r="G479">
        <v>11000</v>
      </c>
      <c r="H479" s="46">
        <v>44162</v>
      </c>
      <c r="I479">
        <v>13</v>
      </c>
    </row>
    <row r="480" spans="1:9" x14ac:dyDescent="0.35">
      <c r="A48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SantiagoMiércoles44148saco</v>
      </c>
      <c r="B480" t="s">
        <v>545</v>
      </c>
      <c r="C480" t="s">
        <v>538</v>
      </c>
      <c r="D480" s="43" t="str">
        <f>+VLOOKUP(Precio_dia_punto_venta[[#This Row],[Unidad de
comercialización ]],Tabla16[],2,0)</f>
        <v>saco</v>
      </c>
      <c r="E480" t="s">
        <v>529</v>
      </c>
      <c r="F480" t="s">
        <v>534</v>
      </c>
      <c r="G480">
        <v>11212</v>
      </c>
      <c r="H480" s="46">
        <v>44148</v>
      </c>
      <c r="I480">
        <v>13</v>
      </c>
    </row>
    <row r="481" spans="1:9" x14ac:dyDescent="0.35">
      <c r="A48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SantiagoViernes44162saco</v>
      </c>
      <c r="B481" t="s">
        <v>545</v>
      </c>
      <c r="C481" t="s">
        <v>538</v>
      </c>
      <c r="D481" s="43" t="str">
        <f>+VLOOKUP(Precio_dia_punto_venta[[#This Row],[Unidad de
comercialización ]],Tabla16[],2,0)</f>
        <v>saco</v>
      </c>
      <c r="E481" t="s">
        <v>529</v>
      </c>
      <c r="F481" t="s">
        <v>533</v>
      </c>
      <c r="G481">
        <v>11231</v>
      </c>
      <c r="H481" s="46">
        <v>44162</v>
      </c>
      <c r="I481">
        <v>13</v>
      </c>
    </row>
    <row r="482" spans="1:9" x14ac:dyDescent="0.35">
      <c r="A48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SantiagoViernes44141saco</v>
      </c>
      <c r="B482" t="s">
        <v>545</v>
      </c>
      <c r="C482" t="s">
        <v>538</v>
      </c>
      <c r="D482" s="43" t="str">
        <f>+VLOOKUP(Precio_dia_punto_venta[[#This Row],[Unidad de
comercialización ]],Tabla16[],2,0)</f>
        <v>saco</v>
      </c>
      <c r="E482" t="s">
        <v>529</v>
      </c>
      <c r="F482" t="s">
        <v>533</v>
      </c>
      <c r="G482">
        <v>11231</v>
      </c>
      <c r="H482" s="46">
        <v>44141</v>
      </c>
      <c r="I482">
        <v>13</v>
      </c>
    </row>
    <row r="483" spans="1:9" x14ac:dyDescent="0.35">
      <c r="A48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SantiagoJueves44141saco</v>
      </c>
      <c r="B483" t="s">
        <v>540</v>
      </c>
      <c r="C483" t="s">
        <v>538</v>
      </c>
      <c r="D483" s="43" t="str">
        <f>+VLOOKUP(Precio_dia_punto_venta[[#This Row],[Unidad de
comercialización ]],Tabla16[],2,0)</f>
        <v>saco</v>
      </c>
      <c r="E483" t="s">
        <v>529</v>
      </c>
      <c r="F483" t="s">
        <v>530</v>
      </c>
      <c r="G483">
        <v>11269</v>
      </c>
      <c r="H483" s="46">
        <v>44141</v>
      </c>
      <c r="I483">
        <v>13</v>
      </c>
    </row>
    <row r="484" spans="1:9" x14ac:dyDescent="0.35">
      <c r="A48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SantiagoLunes44162saco</v>
      </c>
      <c r="B484" t="s">
        <v>540</v>
      </c>
      <c r="C484" t="s">
        <v>538</v>
      </c>
      <c r="D484" s="43" t="str">
        <f>+VLOOKUP(Precio_dia_punto_venta[[#This Row],[Unidad de
comercialización ]],Tabla16[],2,0)</f>
        <v>saco</v>
      </c>
      <c r="E484" t="s">
        <v>529</v>
      </c>
      <c r="F484" t="s">
        <v>535</v>
      </c>
      <c r="G484">
        <v>11286</v>
      </c>
      <c r="H484" s="46">
        <v>44162</v>
      </c>
      <c r="I484">
        <v>13</v>
      </c>
    </row>
    <row r="485" spans="1:9" x14ac:dyDescent="0.35">
      <c r="A48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SantiagoMiércoles44162saco</v>
      </c>
      <c r="B485" t="s">
        <v>540</v>
      </c>
      <c r="C485" t="s">
        <v>538</v>
      </c>
      <c r="D485" s="43" t="str">
        <f>+VLOOKUP(Precio_dia_punto_venta[[#This Row],[Unidad de
comercialización ]],Tabla16[],2,0)</f>
        <v>saco</v>
      </c>
      <c r="E485" t="s">
        <v>529</v>
      </c>
      <c r="F485" t="s">
        <v>534</v>
      </c>
      <c r="G485">
        <v>11407</v>
      </c>
      <c r="H485" s="46">
        <v>44162</v>
      </c>
      <c r="I485">
        <v>13</v>
      </c>
    </row>
    <row r="486" spans="1:9" x14ac:dyDescent="0.35">
      <c r="A48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SantiagoLunes44169saco</v>
      </c>
      <c r="B486" t="s">
        <v>540</v>
      </c>
      <c r="C486" t="s">
        <v>538</v>
      </c>
      <c r="D486" s="43" t="str">
        <f>+VLOOKUP(Precio_dia_punto_venta[[#This Row],[Unidad de
comercialización ]],Tabla16[],2,0)</f>
        <v>saco</v>
      </c>
      <c r="E486" t="s">
        <v>529</v>
      </c>
      <c r="F486" t="s">
        <v>535</v>
      </c>
      <c r="G486">
        <v>11421</v>
      </c>
      <c r="H486" s="46">
        <v>44169</v>
      </c>
      <c r="I486">
        <v>13</v>
      </c>
    </row>
    <row r="487" spans="1:9" x14ac:dyDescent="0.35">
      <c r="A48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SantiagoJueves44162saco</v>
      </c>
      <c r="B487" t="s">
        <v>545</v>
      </c>
      <c r="C487" t="s">
        <v>538</v>
      </c>
      <c r="D487" s="43" t="str">
        <f>+VLOOKUP(Precio_dia_punto_venta[[#This Row],[Unidad de
comercialización ]],Tabla16[],2,0)</f>
        <v>saco</v>
      </c>
      <c r="E487" t="s">
        <v>529</v>
      </c>
      <c r="F487" t="s">
        <v>530</v>
      </c>
      <c r="G487">
        <v>11487</v>
      </c>
      <c r="H487" s="46">
        <v>44162</v>
      </c>
      <c r="I487">
        <v>13</v>
      </c>
    </row>
    <row r="488" spans="1:9" x14ac:dyDescent="0.35">
      <c r="A48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SantiagoMartes44162saco</v>
      </c>
      <c r="B488" t="s">
        <v>540</v>
      </c>
      <c r="C488" t="s">
        <v>538</v>
      </c>
      <c r="D488" s="43" t="str">
        <f>+VLOOKUP(Precio_dia_punto_venta[[#This Row],[Unidad de
comercialización ]],Tabla16[],2,0)</f>
        <v>saco</v>
      </c>
      <c r="E488" t="s">
        <v>529</v>
      </c>
      <c r="F488" t="s">
        <v>536</v>
      </c>
      <c r="G488">
        <v>11519</v>
      </c>
      <c r="H488" s="46">
        <v>44162</v>
      </c>
      <c r="I488">
        <v>13</v>
      </c>
    </row>
    <row r="489" spans="1:9" x14ac:dyDescent="0.35">
      <c r="A48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SantiagoJueves44169saco</v>
      </c>
      <c r="B489" t="s">
        <v>545</v>
      </c>
      <c r="C489" t="s">
        <v>538</v>
      </c>
      <c r="D489" s="43" t="str">
        <f>+VLOOKUP(Precio_dia_punto_venta[[#This Row],[Unidad de
comercialización ]],Tabla16[],2,0)</f>
        <v>saco</v>
      </c>
      <c r="E489" t="s">
        <v>529</v>
      </c>
      <c r="F489" t="s">
        <v>530</v>
      </c>
      <c r="G489">
        <v>11529</v>
      </c>
      <c r="H489" s="46">
        <v>44169</v>
      </c>
      <c r="I489">
        <v>13</v>
      </c>
    </row>
    <row r="490" spans="1:9" x14ac:dyDescent="0.35">
      <c r="A49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SantiagoViernes44162saco</v>
      </c>
      <c r="B490" t="s">
        <v>540</v>
      </c>
      <c r="C490" t="s">
        <v>538</v>
      </c>
      <c r="D490" s="43" t="str">
        <f>+VLOOKUP(Precio_dia_punto_venta[[#This Row],[Unidad de
comercialización ]],Tabla16[],2,0)</f>
        <v>saco</v>
      </c>
      <c r="E490" t="s">
        <v>529</v>
      </c>
      <c r="F490" t="s">
        <v>533</v>
      </c>
      <c r="G490">
        <v>11579</v>
      </c>
      <c r="H490" s="46">
        <v>44162</v>
      </c>
      <c r="I490">
        <v>13</v>
      </c>
    </row>
    <row r="491" spans="1:9" x14ac:dyDescent="0.35">
      <c r="A49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SantiagoViernes44141saco</v>
      </c>
      <c r="B491" t="s">
        <v>540</v>
      </c>
      <c r="C491" t="s">
        <v>538</v>
      </c>
      <c r="D491" s="43" t="str">
        <f>+VLOOKUP(Precio_dia_punto_venta[[#This Row],[Unidad de
comercialización ]],Tabla16[],2,0)</f>
        <v>saco</v>
      </c>
      <c r="E491" t="s">
        <v>529</v>
      </c>
      <c r="F491" t="s">
        <v>533</v>
      </c>
      <c r="G491">
        <v>11712</v>
      </c>
      <c r="H491" s="46">
        <v>44141</v>
      </c>
      <c r="I491">
        <v>13</v>
      </c>
    </row>
    <row r="492" spans="1:9" x14ac:dyDescent="0.35">
      <c r="A49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SantiagoMiércoles44148saco</v>
      </c>
      <c r="B492" t="s">
        <v>540</v>
      </c>
      <c r="C492" t="s">
        <v>538</v>
      </c>
      <c r="D492" s="43" t="str">
        <f>+VLOOKUP(Precio_dia_punto_venta[[#This Row],[Unidad de
comercialización ]],Tabla16[],2,0)</f>
        <v>saco</v>
      </c>
      <c r="E492" t="s">
        <v>529</v>
      </c>
      <c r="F492" t="s">
        <v>534</v>
      </c>
      <c r="G492">
        <v>11731</v>
      </c>
      <c r="H492" s="46">
        <v>44148</v>
      </c>
      <c r="I492">
        <v>13</v>
      </c>
    </row>
    <row r="493" spans="1:9" x14ac:dyDescent="0.35">
      <c r="A49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CardinalMercado Mayorista Lo Valledor de SantiagoMartes44148saco</v>
      </c>
      <c r="B493" t="s">
        <v>545</v>
      </c>
      <c r="C493" t="s">
        <v>538</v>
      </c>
      <c r="D493" s="43" t="str">
        <f>+VLOOKUP(Precio_dia_punto_venta[[#This Row],[Unidad de
comercialización ]],Tabla16[],2,0)</f>
        <v>saco</v>
      </c>
      <c r="E493" t="s">
        <v>529</v>
      </c>
      <c r="F493" t="s">
        <v>536</v>
      </c>
      <c r="G493">
        <v>11761</v>
      </c>
      <c r="H493" s="46">
        <v>44148</v>
      </c>
      <c r="I493">
        <v>13</v>
      </c>
    </row>
    <row r="494" spans="1:9" x14ac:dyDescent="0.35">
      <c r="A49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SantiagoMartes44148saco</v>
      </c>
      <c r="B494" t="s">
        <v>540</v>
      </c>
      <c r="C494" t="s">
        <v>538</v>
      </c>
      <c r="D494" s="43" t="str">
        <f>+VLOOKUP(Precio_dia_punto_venta[[#This Row],[Unidad de
comercialización ]],Tabla16[],2,0)</f>
        <v>saco</v>
      </c>
      <c r="E494" t="s">
        <v>529</v>
      </c>
      <c r="F494" t="s">
        <v>536</v>
      </c>
      <c r="G494">
        <v>12288</v>
      </c>
      <c r="H494" s="46">
        <v>44148</v>
      </c>
      <c r="I494">
        <v>13</v>
      </c>
    </row>
    <row r="495" spans="1:9" x14ac:dyDescent="0.35">
      <c r="A49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AsterixMercado Mayorista Lo Valledor de SantiagoJueves44162saco</v>
      </c>
      <c r="B495" t="s">
        <v>540</v>
      </c>
      <c r="C495" t="s">
        <v>538</v>
      </c>
      <c r="D495" s="43" t="str">
        <f>+VLOOKUP(Precio_dia_punto_venta[[#This Row],[Unidad de
comercialización ]],Tabla16[],2,0)</f>
        <v>saco</v>
      </c>
      <c r="E495" t="s">
        <v>529</v>
      </c>
      <c r="F495" t="s">
        <v>530</v>
      </c>
      <c r="G495">
        <v>12292</v>
      </c>
      <c r="H495" s="46">
        <v>44162</v>
      </c>
      <c r="I495">
        <v>13</v>
      </c>
    </row>
    <row r="496" spans="1:9" x14ac:dyDescent="0.35">
      <c r="A49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ChillánLunes44176saco</v>
      </c>
      <c r="B496" t="s">
        <v>540</v>
      </c>
      <c r="C496" t="s">
        <v>532</v>
      </c>
      <c r="D496" s="43" t="str">
        <f>+VLOOKUP(Precio_dia_punto_venta[[#This Row],[Unidad de
comercialización ]],Tabla16[],2,0)</f>
        <v>saco</v>
      </c>
      <c r="E496" t="s">
        <v>529</v>
      </c>
      <c r="F496" t="s">
        <v>535</v>
      </c>
      <c r="G496">
        <v>11500</v>
      </c>
      <c r="H496" s="46">
        <v>44176</v>
      </c>
      <c r="I496">
        <f>+VLOOKUP(Precio_dia_punto_venta[[#This Row],[Mercado Mayorista]],Codigos_mercados_mayoristas[],3,0)</f>
        <v>16</v>
      </c>
    </row>
    <row r="497" spans="1:9" x14ac:dyDescent="0.35">
      <c r="A49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ChillánMiércoles44176saco</v>
      </c>
      <c r="B497" t="s">
        <v>540</v>
      </c>
      <c r="C497" t="s">
        <v>532</v>
      </c>
      <c r="D497" s="43" t="str">
        <f>+VLOOKUP(Precio_dia_punto_venta[[#This Row],[Unidad de
comercialización ]],Tabla16[],2,0)</f>
        <v>saco</v>
      </c>
      <c r="E497" t="s">
        <v>529</v>
      </c>
      <c r="F497" t="s">
        <v>534</v>
      </c>
      <c r="G497">
        <v>9500</v>
      </c>
      <c r="H497" s="46">
        <v>44176</v>
      </c>
      <c r="I497">
        <f>+VLOOKUP(Precio_dia_punto_venta[[#This Row],[Mercado Mayorista]],Codigos_mercados_mayoristas[],3,0)</f>
        <v>16</v>
      </c>
    </row>
    <row r="498" spans="1:9" x14ac:dyDescent="0.35">
      <c r="A49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ChillánJueves44176saco</v>
      </c>
      <c r="B498" t="s">
        <v>540</v>
      </c>
      <c r="C498" t="s">
        <v>532</v>
      </c>
      <c r="D498" s="43" t="str">
        <f>+VLOOKUP(Precio_dia_punto_venta[[#This Row],[Unidad de
comercialización ]],Tabla16[],2,0)</f>
        <v>saco</v>
      </c>
      <c r="E498" t="s">
        <v>529</v>
      </c>
      <c r="F498" t="s">
        <v>530</v>
      </c>
      <c r="G498">
        <v>9500</v>
      </c>
      <c r="H498" s="46">
        <v>44176</v>
      </c>
      <c r="I498">
        <f>+VLOOKUP(Precio_dia_punto_venta[[#This Row],[Mercado Mayorista]],Codigos_mercados_mayoristas[],3,0)</f>
        <v>16</v>
      </c>
    </row>
    <row r="499" spans="1:9" x14ac:dyDescent="0.35">
      <c r="A49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ChillánViernes44176saco</v>
      </c>
      <c r="B499" t="s">
        <v>540</v>
      </c>
      <c r="C499" t="s">
        <v>532</v>
      </c>
      <c r="D499" s="43" t="str">
        <f>+VLOOKUP(Precio_dia_punto_venta[[#This Row],[Unidad de
comercialización ]],Tabla16[],2,0)</f>
        <v>saco</v>
      </c>
      <c r="E499" t="s">
        <v>529</v>
      </c>
      <c r="F499" t="s">
        <v>533</v>
      </c>
      <c r="G499">
        <v>9750</v>
      </c>
      <c r="H499" s="46">
        <v>44176</v>
      </c>
      <c r="I499">
        <f>+VLOOKUP(Precio_dia_punto_venta[[#This Row],[Mercado Mayorista]],Codigos_mercados_mayoristas[],3,0)</f>
        <v>16</v>
      </c>
    </row>
    <row r="500" spans="1:9" x14ac:dyDescent="0.35">
      <c r="A50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ChillánViernes44050saco</v>
      </c>
      <c r="B500" t="s">
        <v>531</v>
      </c>
      <c r="C500" t="s">
        <v>532</v>
      </c>
      <c r="D500" s="43" t="str">
        <f>+VLOOKUP(Precio_dia_punto_venta[[#This Row],[Unidad de
comercialización ]],Tabla16[],2,0)</f>
        <v>saco</v>
      </c>
      <c r="E500" t="s">
        <v>529</v>
      </c>
      <c r="F500" t="s">
        <v>533</v>
      </c>
      <c r="G500">
        <v>5000</v>
      </c>
      <c r="H500" s="46">
        <v>44050</v>
      </c>
      <c r="I500">
        <v>16</v>
      </c>
    </row>
    <row r="501" spans="1:9" x14ac:dyDescent="0.35">
      <c r="A50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ChillánMiércoles44113saco</v>
      </c>
      <c r="B501" t="s">
        <v>531</v>
      </c>
      <c r="C501" t="s">
        <v>532</v>
      </c>
      <c r="D501" s="43" t="str">
        <f>+VLOOKUP(Precio_dia_punto_venta[[#This Row],[Unidad de
comercialización ]],Tabla16[],2,0)</f>
        <v>saco</v>
      </c>
      <c r="E501" t="s">
        <v>529</v>
      </c>
      <c r="F501" t="s">
        <v>534</v>
      </c>
      <c r="G501">
        <v>5250</v>
      </c>
      <c r="H501" s="46">
        <v>44113</v>
      </c>
      <c r="I501">
        <v>16</v>
      </c>
    </row>
    <row r="502" spans="1:9" x14ac:dyDescent="0.35">
      <c r="A50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ChillánJueves44113saco</v>
      </c>
      <c r="B502" t="s">
        <v>531</v>
      </c>
      <c r="C502" t="s">
        <v>532</v>
      </c>
      <c r="D502" s="43" t="str">
        <f>+VLOOKUP(Precio_dia_punto_venta[[#This Row],[Unidad de
comercialización ]],Tabla16[],2,0)</f>
        <v>saco</v>
      </c>
      <c r="E502" t="s">
        <v>529</v>
      </c>
      <c r="F502" t="s">
        <v>530</v>
      </c>
      <c r="G502">
        <v>5250</v>
      </c>
      <c r="H502" s="46">
        <v>44113</v>
      </c>
      <c r="I502">
        <v>16</v>
      </c>
    </row>
    <row r="503" spans="1:9" x14ac:dyDescent="0.35">
      <c r="A50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ChillánViernes44113saco</v>
      </c>
      <c r="B503" t="s">
        <v>531</v>
      </c>
      <c r="C503" t="s">
        <v>532</v>
      </c>
      <c r="D503" s="43" t="str">
        <f>+VLOOKUP(Precio_dia_punto_venta[[#This Row],[Unidad de
comercialización ]],Tabla16[],2,0)</f>
        <v>saco</v>
      </c>
      <c r="E503" t="s">
        <v>529</v>
      </c>
      <c r="F503" t="s">
        <v>533</v>
      </c>
      <c r="G503">
        <v>5250</v>
      </c>
      <c r="H503" s="46">
        <v>44113</v>
      </c>
      <c r="I503">
        <v>16</v>
      </c>
    </row>
    <row r="504" spans="1:9" x14ac:dyDescent="0.35">
      <c r="A50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ChillánLunes44078saco</v>
      </c>
      <c r="B504" t="s">
        <v>531</v>
      </c>
      <c r="C504" t="s">
        <v>532</v>
      </c>
      <c r="D504" s="43" t="str">
        <f>+VLOOKUP(Precio_dia_punto_venta[[#This Row],[Unidad de
comercialización ]],Tabla16[],2,0)</f>
        <v>saco</v>
      </c>
      <c r="E504" t="s">
        <v>529</v>
      </c>
      <c r="F504" t="s">
        <v>535</v>
      </c>
      <c r="G504">
        <v>5250</v>
      </c>
      <c r="H504" s="46">
        <v>44078</v>
      </c>
      <c r="I504">
        <v>16</v>
      </c>
    </row>
    <row r="505" spans="1:9" x14ac:dyDescent="0.35">
      <c r="A50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ChillánMartes44078saco</v>
      </c>
      <c r="B505" t="s">
        <v>531</v>
      </c>
      <c r="C505" t="s">
        <v>532</v>
      </c>
      <c r="D505" s="43" t="str">
        <f>+VLOOKUP(Precio_dia_punto_venta[[#This Row],[Unidad de
comercialización ]],Tabla16[],2,0)</f>
        <v>saco</v>
      </c>
      <c r="E505" t="s">
        <v>529</v>
      </c>
      <c r="F505" t="s">
        <v>536</v>
      </c>
      <c r="G505">
        <v>5250</v>
      </c>
      <c r="H505" s="46">
        <v>44078</v>
      </c>
      <c r="I505">
        <v>16</v>
      </c>
    </row>
    <row r="506" spans="1:9" x14ac:dyDescent="0.35">
      <c r="A50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ChillánMiércoles44078saco</v>
      </c>
      <c r="B506" t="s">
        <v>531</v>
      </c>
      <c r="C506" t="s">
        <v>532</v>
      </c>
      <c r="D506" s="43" t="str">
        <f>+VLOOKUP(Precio_dia_punto_venta[[#This Row],[Unidad de
comercialización ]],Tabla16[],2,0)</f>
        <v>saco</v>
      </c>
      <c r="E506" t="s">
        <v>529</v>
      </c>
      <c r="F506" t="s">
        <v>534</v>
      </c>
      <c r="G506">
        <v>5250</v>
      </c>
      <c r="H506" s="46">
        <v>44078</v>
      </c>
      <c r="I506">
        <v>16</v>
      </c>
    </row>
    <row r="507" spans="1:9" x14ac:dyDescent="0.35">
      <c r="A50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ChillánLunes44071saco</v>
      </c>
      <c r="B507" t="s">
        <v>531</v>
      </c>
      <c r="C507" t="s">
        <v>532</v>
      </c>
      <c r="D507" s="43" t="str">
        <f>+VLOOKUP(Precio_dia_punto_venta[[#This Row],[Unidad de
comercialización ]],Tabla16[],2,0)</f>
        <v>saco</v>
      </c>
      <c r="E507" t="s">
        <v>529</v>
      </c>
      <c r="F507" t="s">
        <v>535</v>
      </c>
      <c r="G507">
        <v>5250</v>
      </c>
      <c r="H507" s="46">
        <v>44071</v>
      </c>
      <c r="I507">
        <v>16</v>
      </c>
    </row>
    <row r="508" spans="1:9" x14ac:dyDescent="0.35">
      <c r="A50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ChillánLunes44064saco</v>
      </c>
      <c r="B508" t="s">
        <v>531</v>
      </c>
      <c r="C508" t="s">
        <v>532</v>
      </c>
      <c r="D508" s="43" t="str">
        <f>+VLOOKUP(Precio_dia_punto_venta[[#This Row],[Unidad de
comercialización ]],Tabla16[],2,0)</f>
        <v>saco</v>
      </c>
      <c r="E508" t="s">
        <v>529</v>
      </c>
      <c r="F508" t="s">
        <v>535</v>
      </c>
      <c r="G508">
        <v>5250</v>
      </c>
      <c r="H508" s="46">
        <v>44064</v>
      </c>
      <c r="I508">
        <v>16</v>
      </c>
    </row>
    <row r="509" spans="1:9" x14ac:dyDescent="0.35">
      <c r="A50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ChillánMiércoles44064saco</v>
      </c>
      <c r="B509" t="s">
        <v>531</v>
      </c>
      <c r="C509" t="s">
        <v>532</v>
      </c>
      <c r="D509" s="43" t="str">
        <f>+VLOOKUP(Precio_dia_punto_venta[[#This Row],[Unidad de
comercialización ]],Tabla16[],2,0)</f>
        <v>saco</v>
      </c>
      <c r="E509" t="s">
        <v>529</v>
      </c>
      <c r="F509" t="s">
        <v>534</v>
      </c>
      <c r="G509">
        <v>5250</v>
      </c>
      <c r="H509" s="46">
        <v>44064</v>
      </c>
      <c r="I509">
        <v>16</v>
      </c>
    </row>
    <row r="510" spans="1:9" x14ac:dyDescent="0.35">
      <c r="A51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ChillánViernes44064saco</v>
      </c>
      <c r="B510" t="s">
        <v>531</v>
      </c>
      <c r="C510" t="s">
        <v>532</v>
      </c>
      <c r="D510" s="43" t="str">
        <f>+VLOOKUP(Precio_dia_punto_venta[[#This Row],[Unidad de
comercialización ]],Tabla16[],2,0)</f>
        <v>saco</v>
      </c>
      <c r="E510" t="s">
        <v>529</v>
      </c>
      <c r="F510" t="s">
        <v>533</v>
      </c>
      <c r="G510">
        <v>5250</v>
      </c>
      <c r="H510" s="46">
        <v>44064</v>
      </c>
      <c r="I510">
        <v>16</v>
      </c>
    </row>
    <row r="511" spans="1:9" x14ac:dyDescent="0.35">
      <c r="A51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ChillánMartes44064saco</v>
      </c>
      <c r="B511" t="s">
        <v>537</v>
      </c>
      <c r="C511" t="s">
        <v>532</v>
      </c>
      <c r="D511" s="43" t="str">
        <f>+VLOOKUP(Precio_dia_punto_venta[[#This Row],[Unidad de
comercialización ]],Tabla16[],2,0)</f>
        <v>saco</v>
      </c>
      <c r="E511" t="s">
        <v>529</v>
      </c>
      <c r="F511" t="s">
        <v>536</v>
      </c>
      <c r="G511">
        <v>5250</v>
      </c>
      <c r="H511" s="46">
        <v>44064</v>
      </c>
      <c r="I511">
        <v>16</v>
      </c>
    </row>
    <row r="512" spans="1:9" x14ac:dyDescent="0.35">
      <c r="A51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ChillánMartes44057saco</v>
      </c>
      <c r="B512" t="s">
        <v>531</v>
      </c>
      <c r="C512" t="s">
        <v>532</v>
      </c>
      <c r="D512" s="43" t="str">
        <f>+VLOOKUP(Precio_dia_punto_venta[[#This Row],[Unidad de
comercialización ]],Tabla16[],2,0)</f>
        <v>saco</v>
      </c>
      <c r="E512" t="s">
        <v>529</v>
      </c>
      <c r="F512" t="s">
        <v>536</v>
      </c>
      <c r="G512">
        <v>5250</v>
      </c>
      <c r="H512" s="46">
        <v>44057</v>
      </c>
      <c r="I512">
        <v>16</v>
      </c>
    </row>
    <row r="513" spans="1:9" x14ac:dyDescent="0.35">
      <c r="A51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ChillánMiércoles44057saco</v>
      </c>
      <c r="B513" t="s">
        <v>531</v>
      </c>
      <c r="C513" t="s">
        <v>532</v>
      </c>
      <c r="D513" s="43" t="str">
        <f>+VLOOKUP(Precio_dia_punto_venta[[#This Row],[Unidad de
comercialización ]],Tabla16[],2,0)</f>
        <v>saco</v>
      </c>
      <c r="E513" t="s">
        <v>529</v>
      </c>
      <c r="F513" t="s">
        <v>534</v>
      </c>
      <c r="G513">
        <v>5250</v>
      </c>
      <c r="H513" s="46">
        <v>44057</v>
      </c>
      <c r="I513">
        <v>16</v>
      </c>
    </row>
    <row r="514" spans="1:9" x14ac:dyDescent="0.35">
      <c r="A51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ChillánJueves44057saco</v>
      </c>
      <c r="B514" t="s">
        <v>531</v>
      </c>
      <c r="C514" t="s">
        <v>532</v>
      </c>
      <c r="D514" s="43" t="str">
        <f>+VLOOKUP(Precio_dia_punto_venta[[#This Row],[Unidad de
comercialización ]],Tabla16[],2,0)</f>
        <v>saco</v>
      </c>
      <c r="E514" t="s">
        <v>529</v>
      </c>
      <c r="F514" t="s">
        <v>530</v>
      </c>
      <c r="G514">
        <v>5250</v>
      </c>
      <c r="H514" s="46">
        <v>44057</v>
      </c>
      <c r="I514">
        <v>16</v>
      </c>
    </row>
    <row r="515" spans="1:9" x14ac:dyDescent="0.35">
      <c r="A51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ChillánViernes44057saco</v>
      </c>
      <c r="B515" t="s">
        <v>531</v>
      </c>
      <c r="C515" t="s">
        <v>532</v>
      </c>
      <c r="D515" s="43" t="str">
        <f>+VLOOKUP(Precio_dia_punto_venta[[#This Row],[Unidad de
comercialización ]],Tabla16[],2,0)</f>
        <v>saco</v>
      </c>
      <c r="E515" t="s">
        <v>529</v>
      </c>
      <c r="F515" t="s">
        <v>533</v>
      </c>
      <c r="G515">
        <v>5250</v>
      </c>
      <c r="H515" s="46">
        <v>44057</v>
      </c>
      <c r="I515">
        <v>16</v>
      </c>
    </row>
    <row r="516" spans="1:9" x14ac:dyDescent="0.35">
      <c r="A51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ChillánLunes44057saco</v>
      </c>
      <c r="B516" t="s">
        <v>537</v>
      </c>
      <c r="C516" t="s">
        <v>532</v>
      </c>
      <c r="D516" s="43" t="str">
        <f>+VLOOKUP(Precio_dia_punto_venta[[#This Row],[Unidad de
comercialización ]],Tabla16[],2,0)</f>
        <v>saco</v>
      </c>
      <c r="E516" t="s">
        <v>529</v>
      </c>
      <c r="F516" t="s">
        <v>535</v>
      </c>
      <c r="G516">
        <v>5250</v>
      </c>
      <c r="H516" s="46">
        <v>44057</v>
      </c>
      <c r="I516">
        <v>16</v>
      </c>
    </row>
    <row r="517" spans="1:9" x14ac:dyDescent="0.35">
      <c r="A51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ChillánMiércoles44050saco</v>
      </c>
      <c r="B517" t="s">
        <v>531</v>
      </c>
      <c r="C517" t="s">
        <v>532</v>
      </c>
      <c r="D517" s="43" t="str">
        <f>+VLOOKUP(Precio_dia_punto_venta[[#This Row],[Unidad de
comercialización ]],Tabla16[],2,0)</f>
        <v>saco</v>
      </c>
      <c r="E517" t="s">
        <v>529</v>
      </c>
      <c r="F517" t="s">
        <v>534</v>
      </c>
      <c r="G517">
        <v>5250</v>
      </c>
      <c r="H517" s="46">
        <v>44050</v>
      </c>
      <c r="I517">
        <v>16</v>
      </c>
    </row>
    <row r="518" spans="1:9" x14ac:dyDescent="0.35">
      <c r="A51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ChillánJueves44050saco</v>
      </c>
      <c r="B518" t="s">
        <v>531</v>
      </c>
      <c r="C518" t="s">
        <v>532</v>
      </c>
      <c r="D518" s="43" t="str">
        <f>+VLOOKUP(Precio_dia_punto_venta[[#This Row],[Unidad de
comercialización ]],Tabla16[],2,0)</f>
        <v>saco</v>
      </c>
      <c r="E518" t="s">
        <v>529</v>
      </c>
      <c r="F518" t="s">
        <v>530</v>
      </c>
      <c r="G518">
        <v>5250</v>
      </c>
      <c r="H518" s="46">
        <v>44050</v>
      </c>
      <c r="I518">
        <v>16</v>
      </c>
    </row>
    <row r="519" spans="1:9" x14ac:dyDescent="0.35">
      <c r="A51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ChillánMartes44050saco</v>
      </c>
      <c r="B519" t="s">
        <v>537</v>
      </c>
      <c r="C519" t="s">
        <v>532</v>
      </c>
      <c r="D519" s="43" t="str">
        <f>+VLOOKUP(Precio_dia_punto_venta[[#This Row],[Unidad de
comercialización ]],Tabla16[],2,0)</f>
        <v>saco</v>
      </c>
      <c r="E519" t="s">
        <v>529</v>
      </c>
      <c r="F519" t="s">
        <v>536</v>
      </c>
      <c r="G519">
        <v>5250</v>
      </c>
      <c r="H519" s="46">
        <v>44050</v>
      </c>
      <c r="I519">
        <v>16</v>
      </c>
    </row>
    <row r="520" spans="1:9" x14ac:dyDescent="0.35">
      <c r="A52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ChillánMartes44036saco</v>
      </c>
      <c r="B520" t="s">
        <v>531</v>
      </c>
      <c r="C520" t="s">
        <v>532</v>
      </c>
      <c r="D520" s="43" t="str">
        <f>+VLOOKUP(Precio_dia_punto_venta[[#This Row],[Unidad de
comercialización ]],Tabla16[],2,0)</f>
        <v>saco</v>
      </c>
      <c r="E520" t="s">
        <v>529</v>
      </c>
      <c r="F520" t="s">
        <v>536</v>
      </c>
      <c r="G520">
        <v>5250</v>
      </c>
      <c r="H520" s="46">
        <v>44036</v>
      </c>
      <c r="I520">
        <v>16</v>
      </c>
    </row>
    <row r="521" spans="1:9" x14ac:dyDescent="0.35">
      <c r="A52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ChillánLunes44036saco</v>
      </c>
      <c r="B521" t="s">
        <v>537</v>
      </c>
      <c r="C521" t="s">
        <v>532</v>
      </c>
      <c r="D521" s="43" t="str">
        <f>+VLOOKUP(Precio_dia_punto_venta[[#This Row],[Unidad de
comercialización ]],Tabla16[],2,0)</f>
        <v>saco</v>
      </c>
      <c r="E521" t="s">
        <v>529</v>
      </c>
      <c r="F521" t="s">
        <v>535</v>
      </c>
      <c r="G521">
        <v>5250</v>
      </c>
      <c r="H521" s="46">
        <v>44036</v>
      </c>
      <c r="I521">
        <v>16</v>
      </c>
    </row>
    <row r="522" spans="1:9" x14ac:dyDescent="0.35">
      <c r="A52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ChillánViernes44029saco</v>
      </c>
      <c r="B522" t="s">
        <v>537</v>
      </c>
      <c r="C522" t="s">
        <v>532</v>
      </c>
      <c r="D522" s="43" t="str">
        <f>+VLOOKUP(Precio_dia_punto_venta[[#This Row],[Unidad de
comercialización ]],Tabla16[],2,0)</f>
        <v>saco</v>
      </c>
      <c r="E522" t="s">
        <v>529</v>
      </c>
      <c r="F522" t="s">
        <v>533</v>
      </c>
      <c r="G522">
        <v>5250</v>
      </c>
      <c r="H522" s="46">
        <v>44029</v>
      </c>
      <c r="I522">
        <v>16</v>
      </c>
    </row>
    <row r="523" spans="1:9" x14ac:dyDescent="0.35">
      <c r="A52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ChillánJueves44120saco</v>
      </c>
      <c r="B523" t="s">
        <v>531</v>
      </c>
      <c r="C523" t="s">
        <v>532</v>
      </c>
      <c r="D523" s="43" t="str">
        <f>+VLOOKUP(Precio_dia_punto_venta[[#This Row],[Unidad de
comercialización ]],Tabla16[],2,0)</f>
        <v>saco</v>
      </c>
      <c r="E523" t="s">
        <v>529</v>
      </c>
      <c r="F523" t="s">
        <v>530</v>
      </c>
      <c r="G523">
        <v>5750</v>
      </c>
      <c r="H523" s="46">
        <v>44120</v>
      </c>
      <c r="I523">
        <v>16</v>
      </c>
    </row>
    <row r="524" spans="1:9" x14ac:dyDescent="0.35">
      <c r="A52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ChillánLunes44106saco</v>
      </c>
      <c r="B524" t="s">
        <v>531</v>
      </c>
      <c r="C524" t="s">
        <v>532</v>
      </c>
      <c r="D524" s="43" t="str">
        <f>+VLOOKUP(Precio_dia_punto_venta[[#This Row],[Unidad de
comercialización ]],Tabla16[],2,0)</f>
        <v>saco</v>
      </c>
      <c r="E524" t="s">
        <v>529</v>
      </c>
      <c r="F524" t="s">
        <v>535</v>
      </c>
      <c r="G524">
        <v>5750</v>
      </c>
      <c r="H524" s="46">
        <v>44106</v>
      </c>
      <c r="I524">
        <v>16</v>
      </c>
    </row>
    <row r="525" spans="1:9" x14ac:dyDescent="0.35">
      <c r="A52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ChillánMartes44106saco</v>
      </c>
      <c r="B525" t="s">
        <v>531</v>
      </c>
      <c r="C525" t="s">
        <v>532</v>
      </c>
      <c r="D525" s="43" t="str">
        <f>+VLOOKUP(Precio_dia_punto_venta[[#This Row],[Unidad de
comercialización ]],Tabla16[],2,0)</f>
        <v>saco</v>
      </c>
      <c r="E525" t="s">
        <v>529</v>
      </c>
      <c r="F525" t="s">
        <v>536</v>
      </c>
      <c r="G525">
        <v>5750</v>
      </c>
      <c r="H525" s="46">
        <v>44106</v>
      </c>
      <c r="I525">
        <v>16</v>
      </c>
    </row>
    <row r="526" spans="1:9" x14ac:dyDescent="0.35">
      <c r="A52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ChillánMiércoles44106saco</v>
      </c>
      <c r="B526" t="s">
        <v>531</v>
      </c>
      <c r="C526" t="s">
        <v>532</v>
      </c>
      <c r="D526" s="43" t="str">
        <f>+VLOOKUP(Precio_dia_punto_venta[[#This Row],[Unidad de
comercialización ]],Tabla16[],2,0)</f>
        <v>saco</v>
      </c>
      <c r="E526" t="s">
        <v>529</v>
      </c>
      <c r="F526" t="s">
        <v>534</v>
      </c>
      <c r="G526">
        <v>5750</v>
      </c>
      <c r="H526" s="46">
        <v>44106</v>
      </c>
      <c r="I526">
        <v>16</v>
      </c>
    </row>
    <row r="527" spans="1:9" x14ac:dyDescent="0.35">
      <c r="A52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ChillánViernes44036saco</v>
      </c>
      <c r="B527" t="s">
        <v>537</v>
      </c>
      <c r="C527" t="s">
        <v>532</v>
      </c>
      <c r="D527" s="43" t="str">
        <f>+VLOOKUP(Precio_dia_punto_venta[[#This Row],[Unidad de
comercialización ]],Tabla16[],2,0)</f>
        <v>saco</v>
      </c>
      <c r="E527" t="s">
        <v>529</v>
      </c>
      <c r="F527" t="s">
        <v>533</v>
      </c>
      <c r="G527">
        <v>6182</v>
      </c>
      <c r="H527" s="46">
        <v>44036</v>
      </c>
      <c r="I527">
        <v>16</v>
      </c>
    </row>
    <row r="528" spans="1:9" x14ac:dyDescent="0.35">
      <c r="A52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ChillánMiércoles44036saco</v>
      </c>
      <c r="B528" t="s">
        <v>537</v>
      </c>
      <c r="C528" t="s">
        <v>532</v>
      </c>
      <c r="D528" s="43" t="str">
        <f>+VLOOKUP(Precio_dia_punto_venta[[#This Row],[Unidad de
comercialización ]],Tabla16[],2,0)</f>
        <v>saco</v>
      </c>
      <c r="E528" t="s">
        <v>529</v>
      </c>
      <c r="F528" t="s">
        <v>534</v>
      </c>
      <c r="G528">
        <v>6200</v>
      </c>
      <c r="H528" s="46">
        <v>44036</v>
      </c>
      <c r="I528">
        <v>16</v>
      </c>
    </row>
    <row r="529" spans="1:9" x14ac:dyDescent="0.35">
      <c r="A52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ChillánMartes44029saco</v>
      </c>
      <c r="B529" t="s">
        <v>537</v>
      </c>
      <c r="C529" t="s">
        <v>532</v>
      </c>
      <c r="D529" s="43" t="str">
        <f>+VLOOKUP(Precio_dia_punto_venta[[#This Row],[Unidad de
comercialización ]],Tabla16[],2,0)</f>
        <v>saco</v>
      </c>
      <c r="E529" t="s">
        <v>529</v>
      </c>
      <c r="F529" t="s">
        <v>536</v>
      </c>
      <c r="G529">
        <v>6227</v>
      </c>
      <c r="H529" s="46">
        <v>44029</v>
      </c>
      <c r="I529">
        <v>16</v>
      </c>
    </row>
    <row r="530" spans="1:9" x14ac:dyDescent="0.35">
      <c r="A53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ChillánLunes44029saco</v>
      </c>
      <c r="B530" t="s">
        <v>537</v>
      </c>
      <c r="C530" t="s">
        <v>532</v>
      </c>
      <c r="D530" s="43" t="str">
        <f>+VLOOKUP(Precio_dia_punto_venta[[#This Row],[Unidad de
comercialización ]],Tabla16[],2,0)</f>
        <v>saco</v>
      </c>
      <c r="E530" t="s">
        <v>529</v>
      </c>
      <c r="F530" t="s">
        <v>535</v>
      </c>
      <c r="G530">
        <v>6231</v>
      </c>
      <c r="H530" s="46">
        <v>44029</v>
      </c>
      <c r="I530">
        <v>16</v>
      </c>
    </row>
    <row r="531" spans="1:9" x14ac:dyDescent="0.35">
      <c r="A53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ChillánMartes44113saco</v>
      </c>
      <c r="B531" t="s">
        <v>540</v>
      </c>
      <c r="C531" t="s">
        <v>532</v>
      </c>
      <c r="D531" s="43" t="str">
        <f>+VLOOKUP(Precio_dia_punto_venta[[#This Row],[Unidad de
comercialización ]],Tabla16[],2,0)</f>
        <v>saco</v>
      </c>
      <c r="E531" t="s">
        <v>529</v>
      </c>
      <c r="F531" t="s">
        <v>536</v>
      </c>
      <c r="G531">
        <v>6250</v>
      </c>
      <c r="H531" s="46">
        <v>44113</v>
      </c>
      <c r="I531">
        <v>16</v>
      </c>
    </row>
    <row r="532" spans="1:9" x14ac:dyDescent="0.35">
      <c r="A53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ChillánLunes44113saco</v>
      </c>
      <c r="B532" t="s">
        <v>537</v>
      </c>
      <c r="C532" t="s">
        <v>532</v>
      </c>
      <c r="D532" s="43" t="str">
        <f>+VLOOKUP(Precio_dia_punto_venta[[#This Row],[Unidad de
comercialización ]],Tabla16[],2,0)</f>
        <v>saco</v>
      </c>
      <c r="E532" t="s">
        <v>529</v>
      </c>
      <c r="F532" t="s">
        <v>535</v>
      </c>
      <c r="G532">
        <v>6250</v>
      </c>
      <c r="H532" s="46">
        <v>44113</v>
      </c>
      <c r="I532">
        <v>16</v>
      </c>
    </row>
    <row r="533" spans="1:9" x14ac:dyDescent="0.35">
      <c r="A53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ChillánJueves44106saco</v>
      </c>
      <c r="B533" t="s">
        <v>531</v>
      </c>
      <c r="C533" t="s">
        <v>532</v>
      </c>
      <c r="D533" s="43" t="str">
        <f>+VLOOKUP(Precio_dia_punto_venta[[#This Row],[Unidad de
comercialización ]],Tabla16[],2,0)</f>
        <v>saco</v>
      </c>
      <c r="E533" t="s">
        <v>529</v>
      </c>
      <c r="F533" t="s">
        <v>530</v>
      </c>
      <c r="G533">
        <v>6250</v>
      </c>
      <c r="H533" s="46">
        <v>44106</v>
      </c>
      <c r="I533">
        <v>16</v>
      </c>
    </row>
    <row r="534" spans="1:9" x14ac:dyDescent="0.35">
      <c r="A53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PatagoniaTerminal Hortofrutícola Agro ChillánViernes44106saco</v>
      </c>
      <c r="B534" t="s">
        <v>531</v>
      </c>
      <c r="C534" t="s">
        <v>532</v>
      </c>
      <c r="D534" s="43" t="str">
        <f>+VLOOKUP(Precio_dia_punto_venta[[#This Row],[Unidad de
comercialización ]],Tabla16[],2,0)</f>
        <v>saco</v>
      </c>
      <c r="E534" t="s">
        <v>529</v>
      </c>
      <c r="F534" t="s">
        <v>533</v>
      </c>
      <c r="G534">
        <v>6250</v>
      </c>
      <c r="H534" s="46">
        <v>44106</v>
      </c>
      <c r="I534">
        <v>16</v>
      </c>
    </row>
    <row r="535" spans="1:9" x14ac:dyDescent="0.35">
      <c r="A53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ChillánJueves44071saco</v>
      </c>
      <c r="B535" t="s">
        <v>537</v>
      </c>
      <c r="C535" t="s">
        <v>532</v>
      </c>
      <c r="D535" s="43" t="str">
        <f>+VLOOKUP(Precio_dia_punto_venta[[#This Row],[Unidad de
comercialización ]],Tabla16[],2,0)</f>
        <v>saco</v>
      </c>
      <c r="E535" t="s">
        <v>529</v>
      </c>
      <c r="F535" t="s">
        <v>530</v>
      </c>
      <c r="G535">
        <v>6250</v>
      </c>
      <c r="H535" s="46">
        <v>44071</v>
      </c>
      <c r="I535">
        <v>16</v>
      </c>
    </row>
    <row r="536" spans="1:9" x14ac:dyDescent="0.35">
      <c r="A53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ChillánLunes44050saco</v>
      </c>
      <c r="B536" t="s">
        <v>537</v>
      </c>
      <c r="C536" t="s">
        <v>532</v>
      </c>
      <c r="D536" s="43" t="str">
        <f>+VLOOKUP(Precio_dia_punto_venta[[#This Row],[Unidad de
comercialización ]],Tabla16[],2,0)</f>
        <v>saco</v>
      </c>
      <c r="E536" t="s">
        <v>529</v>
      </c>
      <c r="F536" t="s">
        <v>535</v>
      </c>
      <c r="G536">
        <v>6250</v>
      </c>
      <c r="H536" s="46">
        <v>44050</v>
      </c>
      <c r="I536">
        <v>16</v>
      </c>
    </row>
    <row r="537" spans="1:9" x14ac:dyDescent="0.35">
      <c r="A53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ChillánMiércoles44029saco</v>
      </c>
      <c r="B537" t="s">
        <v>537</v>
      </c>
      <c r="C537" t="s">
        <v>532</v>
      </c>
      <c r="D537" s="43" t="str">
        <f>+VLOOKUP(Precio_dia_punto_venta[[#This Row],[Unidad de
comercialización ]],Tabla16[],2,0)</f>
        <v>saco</v>
      </c>
      <c r="E537" t="s">
        <v>529</v>
      </c>
      <c r="F537" t="s">
        <v>534</v>
      </c>
      <c r="G537">
        <v>6250</v>
      </c>
      <c r="H537" s="46">
        <v>44029</v>
      </c>
      <c r="I537">
        <v>16</v>
      </c>
    </row>
    <row r="538" spans="1:9" x14ac:dyDescent="0.35">
      <c r="A53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ChillánMartes44120saco</v>
      </c>
      <c r="B538" t="s">
        <v>540</v>
      </c>
      <c r="C538" t="s">
        <v>532</v>
      </c>
      <c r="D538" s="43" t="str">
        <f>+VLOOKUP(Precio_dia_punto_venta[[#This Row],[Unidad de
comercialización ]],Tabla16[],2,0)</f>
        <v>saco</v>
      </c>
      <c r="E538" t="s">
        <v>529</v>
      </c>
      <c r="F538" t="s">
        <v>536</v>
      </c>
      <c r="G538">
        <v>6750</v>
      </c>
      <c r="H538" s="46">
        <v>44120</v>
      </c>
      <c r="I538">
        <v>16</v>
      </c>
    </row>
    <row r="539" spans="1:9" x14ac:dyDescent="0.35">
      <c r="A53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RosaraTerminal Hortofrutícola Agro ChillánJueves44155saco</v>
      </c>
      <c r="B539" t="s">
        <v>527</v>
      </c>
      <c r="C539" t="s">
        <v>532</v>
      </c>
      <c r="D539" s="43" t="str">
        <f>+VLOOKUP(Precio_dia_punto_venta[[#This Row],[Unidad de
comercialización ]],Tabla16[],2,0)</f>
        <v>saco</v>
      </c>
      <c r="E539" t="s">
        <v>529</v>
      </c>
      <c r="F539" t="s">
        <v>530</v>
      </c>
      <c r="G539">
        <v>7708</v>
      </c>
      <c r="H539" s="46">
        <v>44155</v>
      </c>
      <c r="I539">
        <v>16</v>
      </c>
    </row>
    <row r="540" spans="1:9" x14ac:dyDescent="0.35">
      <c r="A54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RosaraTerminal Hortofrutícola Agro ChillánMiércoles44155saco</v>
      </c>
      <c r="B540" t="s">
        <v>527</v>
      </c>
      <c r="C540" t="s">
        <v>532</v>
      </c>
      <c r="D540" s="43" t="str">
        <f>+VLOOKUP(Precio_dia_punto_venta[[#This Row],[Unidad de
comercialización ]],Tabla16[],2,0)</f>
        <v>saco</v>
      </c>
      <c r="E540" t="s">
        <v>529</v>
      </c>
      <c r="F540" t="s">
        <v>534</v>
      </c>
      <c r="G540">
        <v>7726</v>
      </c>
      <c r="H540" s="46">
        <v>44155</v>
      </c>
      <c r="I540">
        <v>16</v>
      </c>
    </row>
    <row r="541" spans="1:9" x14ac:dyDescent="0.35">
      <c r="A54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ChillánMartes44099saco</v>
      </c>
      <c r="B541" t="s">
        <v>540</v>
      </c>
      <c r="C541" t="s">
        <v>532</v>
      </c>
      <c r="D541" s="43" t="str">
        <f>+VLOOKUP(Precio_dia_punto_venta[[#This Row],[Unidad de
comercialización ]],Tabla16[],2,0)</f>
        <v>saco</v>
      </c>
      <c r="E541" t="s">
        <v>529</v>
      </c>
      <c r="F541" t="s">
        <v>536</v>
      </c>
      <c r="G541">
        <v>7773</v>
      </c>
      <c r="H541" s="46">
        <v>44099</v>
      </c>
      <c r="I541">
        <v>16</v>
      </c>
    </row>
    <row r="542" spans="1:9" x14ac:dyDescent="0.35">
      <c r="A54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ChillánMiércoles44085saco</v>
      </c>
      <c r="B542" t="s">
        <v>537</v>
      </c>
      <c r="C542" t="s">
        <v>532</v>
      </c>
      <c r="D542" s="43" t="str">
        <f>+VLOOKUP(Precio_dia_punto_venta[[#This Row],[Unidad de
comercialización ]],Tabla16[],2,0)</f>
        <v>saco</v>
      </c>
      <c r="E542" t="s">
        <v>529</v>
      </c>
      <c r="F542" t="s">
        <v>534</v>
      </c>
      <c r="G542">
        <v>7792</v>
      </c>
      <c r="H542" s="46">
        <v>44085</v>
      </c>
      <c r="I542">
        <v>16</v>
      </c>
    </row>
    <row r="543" spans="1:9" x14ac:dyDescent="0.35">
      <c r="A54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RosaraTerminal Hortofrutícola Agro ChillánJueves44141saco</v>
      </c>
      <c r="B543" t="s">
        <v>527</v>
      </c>
      <c r="C543" t="s">
        <v>532</v>
      </c>
      <c r="D543" s="43" t="str">
        <f>+VLOOKUP(Precio_dia_punto_venta[[#This Row],[Unidad de
comercialización ]],Tabla16[],2,0)</f>
        <v>saco</v>
      </c>
      <c r="E543" t="s">
        <v>529</v>
      </c>
      <c r="F543" t="s">
        <v>530</v>
      </c>
      <c r="G543">
        <v>8267</v>
      </c>
      <c r="H543" s="46">
        <v>44141</v>
      </c>
      <c r="I543">
        <v>16</v>
      </c>
    </row>
    <row r="544" spans="1:9" x14ac:dyDescent="0.35">
      <c r="A54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ChillánMartes44155saco</v>
      </c>
      <c r="B544" t="s">
        <v>540</v>
      </c>
      <c r="C544" t="s">
        <v>532</v>
      </c>
      <c r="D544" s="43" t="str">
        <f>+VLOOKUP(Precio_dia_punto_venta[[#This Row],[Unidad de
comercialización ]],Tabla16[],2,0)</f>
        <v>saco</v>
      </c>
      <c r="E544" t="s">
        <v>529</v>
      </c>
      <c r="F544" t="s">
        <v>536</v>
      </c>
      <c r="G544">
        <v>8538</v>
      </c>
      <c r="H544" s="46">
        <v>44155</v>
      </c>
      <c r="I544">
        <v>16</v>
      </c>
    </row>
    <row r="545" spans="1:9" x14ac:dyDescent="0.35">
      <c r="A54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ChillánViernes44155saco</v>
      </c>
      <c r="B545" t="s">
        <v>540</v>
      </c>
      <c r="C545" t="s">
        <v>532</v>
      </c>
      <c r="D545" s="43" t="str">
        <f>+VLOOKUP(Precio_dia_punto_venta[[#This Row],[Unidad de
comercialización ]],Tabla16[],2,0)</f>
        <v>saco</v>
      </c>
      <c r="E545" t="s">
        <v>529</v>
      </c>
      <c r="F545" t="s">
        <v>533</v>
      </c>
      <c r="G545">
        <v>8615</v>
      </c>
      <c r="H545" s="46">
        <v>44155</v>
      </c>
      <c r="I545">
        <v>16</v>
      </c>
    </row>
    <row r="546" spans="1:9" x14ac:dyDescent="0.35">
      <c r="A54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ChillánLunes44162saco</v>
      </c>
      <c r="B546" t="s">
        <v>540</v>
      </c>
      <c r="C546" t="s">
        <v>532</v>
      </c>
      <c r="D546" s="43" t="str">
        <f>+VLOOKUP(Precio_dia_punto_venta[[#This Row],[Unidad de
comercialización ]],Tabla16[],2,0)</f>
        <v>saco</v>
      </c>
      <c r="E546" t="s">
        <v>529</v>
      </c>
      <c r="F546" t="s">
        <v>535</v>
      </c>
      <c r="G546">
        <v>8708</v>
      </c>
      <c r="H546" s="46">
        <v>44162</v>
      </c>
      <c r="I546">
        <v>16</v>
      </c>
    </row>
    <row r="547" spans="1:9" x14ac:dyDescent="0.35">
      <c r="A54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ChillánViernes44141saco</v>
      </c>
      <c r="B547" t="s">
        <v>540</v>
      </c>
      <c r="C547" t="s">
        <v>532</v>
      </c>
      <c r="D547" s="43" t="str">
        <f>+VLOOKUP(Precio_dia_punto_venta[[#This Row],[Unidad de
comercialización ]],Tabla16[],2,0)</f>
        <v>saco</v>
      </c>
      <c r="E547" t="s">
        <v>529</v>
      </c>
      <c r="F547" t="s">
        <v>533</v>
      </c>
      <c r="G547">
        <v>8708</v>
      </c>
      <c r="H547" s="46">
        <v>44141</v>
      </c>
      <c r="I547">
        <v>16</v>
      </c>
    </row>
    <row r="548" spans="1:9" x14ac:dyDescent="0.35">
      <c r="A54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RosaraTerminal Hortofrutícola Agro ChillánLunes44141saco</v>
      </c>
      <c r="B548" t="s">
        <v>527</v>
      </c>
      <c r="C548" t="s">
        <v>532</v>
      </c>
      <c r="D548" s="43" t="str">
        <f>+VLOOKUP(Precio_dia_punto_venta[[#This Row],[Unidad de
comercialización ]],Tabla16[],2,0)</f>
        <v>saco</v>
      </c>
      <c r="E548" t="s">
        <v>529</v>
      </c>
      <c r="F548" t="s">
        <v>535</v>
      </c>
      <c r="G548">
        <v>8722</v>
      </c>
      <c r="H548" s="46">
        <v>44141</v>
      </c>
      <c r="I548">
        <v>16</v>
      </c>
    </row>
    <row r="549" spans="1:9" x14ac:dyDescent="0.35">
      <c r="A54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ChillánMartes44162saco</v>
      </c>
      <c r="B549" t="s">
        <v>540</v>
      </c>
      <c r="C549" t="s">
        <v>532</v>
      </c>
      <c r="D549" s="43" t="str">
        <f>+VLOOKUP(Precio_dia_punto_venta[[#This Row],[Unidad de
comercialización ]],Tabla16[],2,0)</f>
        <v>saco</v>
      </c>
      <c r="E549" t="s">
        <v>529</v>
      </c>
      <c r="F549" t="s">
        <v>536</v>
      </c>
      <c r="G549">
        <v>8750</v>
      </c>
      <c r="H549" s="46">
        <v>44162</v>
      </c>
      <c r="I549">
        <v>16</v>
      </c>
    </row>
    <row r="550" spans="1:9" x14ac:dyDescent="0.35">
      <c r="A55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ChillánLunes44148saco</v>
      </c>
      <c r="B550" t="s">
        <v>540</v>
      </c>
      <c r="C550" t="s">
        <v>532</v>
      </c>
      <c r="D550" s="43" t="str">
        <f>+VLOOKUP(Precio_dia_punto_venta[[#This Row],[Unidad de
comercialización ]],Tabla16[],2,0)</f>
        <v>saco</v>
      </c>
      <c r="E550" t="s">
        <v>529</v>
      </c>
      <c r="F550" t="s">
        <v>535</v>
      </c>
      <c r="G550">
        <v>8769</v>
      </c>
      <c r="H550" s="46">
        <v>44148</v>
      </c>
      <c r="I550">
        <v>16</v>
      </c>
    </row>
    <row r="551" spans="1:9" x14ac:dyDescent="0.35">
      <c r="A55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RosaraTerminal Hortofrutícola Agro ChillánMartes44141saco</v>
      </c>
      <c r="B551" t="s">
        <v>527</v>
      </c>
      <c r="C551" t="s">
        <v>532</v>
      </c>
      <c r="D551" s="43" t="str">
        <f>+VLOOKUP(Precio_dia_punto_venta[[#This Row],[Unidad de
comercialización ]],Tabla16[],2,0)</f>
        <v>saco</v>
      </c>
      <c r="E551" t="s">
        <v>529</v>
      </c>
      <c r="F551" t="s">
        <v>536</v>
      </c>
      <c r="G551">
        <v>8773</v>
      </c>
      <c r="H551" s="46">
        <v>44141</v>
      </c>
      <c r="I551">
        <v>16</v>
      </c>
    </row>
    <row r="552" spans="1:9" x14ac:dyDescent="0.35">
      <c r="A55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ChillánJueves44141saco</v>
      </c>
      <c r="B552" t="s">
        <v>540</v>
      </c>
      <c r="C552" t="s">
        <v>532</v>
      </c>
      <c r="D552" s="43" t="str">
        <f>+VLOOKUP(Precio_dia_punto_venta[[#This Row],[Unidad de
comercialización ]],Tabla16[],2,0)</f>
        <v>saco</v>
      </c>
      <c r="E552" t="s">
        <v>529</v>
      </c>
      <c r="F552" t="s">
        <v>530</v>
      </c>
      <c r="G552">
        <v>8792</v>
      </c>
      <c r="H552" s="46">
        <v>44141</v>
      </c>
      <c r="I552">
        <v>16</v>
      </c>
    </row>
    <row r="553" spans="1:9" x14ac:dyDescent="0.35">
      <c r="A55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RosaraTerminal Hortofrutícola Agro ChillánMiércoles44141saco</v>
      </c>
      <c r="B553" t="s">
        <v>527</v>
      </c>
      <c r="C553" t="s">
        <v>532</v>
      </c>
      <c r="D553" s="43" t="str">
        <f>+VLOOKUP(Precio_dia_punto_venta[[#This Row],[Unidad de
comercialización ]],Tabla16[],2,0)</f>
        <v>saco</v>
      </c>
      <c r="E553" t="s">
        <v>529</v>
      </c>
      <c r="F553" t="s">
        <v>534</v>
      </c>
      <c r="G553">
        <v>8792</v>
      </c>
      <c r="H553" s="46">
        <v>44141</v>
      </c>
      <c r="I553">
        <v>16</v>
      </c>
    </row>
    <row r="554" spans="1:9" x14ac:dyDescent="0.35">
      <c r="A55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PukaráTerminal Hortofrutícola Agro ChillánLunes44155saco</v>
      </c>
      <c r="B554" t="s">
        <v>547</v>
      </c>
      <c r="C554" t="s">
        <v>532</v>
      </c>
      <c r="D554" s="43" t="str">
        <f>+VLOOKUP(Precio_dia_punto_venta[[#This Row],[Unidad de
comercialización ]],Tabla16[],2,0)</f>
        <v>saco</v>
      </c>
      <c r="E554" t="s">
        <v>529</v>
      </c>
      <c r="F554" t="s">
        <v>535</v>
      </c>
      <c r="G554">
        <v>9250</v>
      </c>
      <c r="H554" s="46">
        <v>44155</v>
      </c>
      <c r="I554">
        <v>16</v>
      </c>
    </row>
    <row r="555" spans="1:9" x14ac:dyDescent="0.35">
      <c r="A55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PukaráTerminal Hortofrutícola Agro ChillánViernes44162saco</v>
      </c>
      <c r="B555" t="s">
        <v>547</v>
      </c>
      <c r="C555" t="s">
        <v>532</v>
      </c>
      <c r="D555" s="43" t="str">
        <f>+VLOOKUP(Precio_dia_punto_venta[[#This Row],[Unidad de
comercialización ]],Tabla16[],2,0)</f>
        <v>saco</v>
      </c>
      <c r="E555" t="s">
        <v>529</v>
      </c>
      <c r="F555" t="s">
        <v>533</v>
      </c>
      <c r="G555">
        <v>9455</v>
      </c>
      <c r="H555" s="46">
        <v>44162</v>
      </c>
      <c r="I555">
        <v>16</v>
      </c>
    </row>
    <row r="556" spans="1:9" x14ac:dyDescent="0.35">
      <c r="A55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ChillánLunes44169saco</v>
      </c>
      <c r="B556" t="s">
        <v>540</v>
      </c>
      <c r="C556" t="s">
        <v>532</v>
      </c>
      <c r="D556" s="43" t="str">
        <f>+VLOOKUP(Precio_dia_punto_venta[[#This Row],[Unidad de
comercialización ]],Tabla16[],2,0)</f>
        <v>saco</v>
      </c>
      <c r="E556" t="s">
        <v>529</v>
      </c>
      <c r="F556" t="s">
        <v>535</v>
      </c>
      <c r="G556">
        <v>9462</v>
      </c>
      <c r="H556" s="46">
        <v>44169</v>
      </c>
      <c r="I556">
        <v>16</v>
      </c>
    </row>
    <row r="557" spans="1:9" x14ac:dyDescent="0.35">
      <c r="A55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ChillánJueves44169saco</v>
      </c>
      <c r="B557" t="s">
        <v>540</v>
      </c>
      <c r="C557" t="s">
        <v>532</v>
      </c>
      <c r="D557" s="43" t="str">
        <f>+VLOOKUP(Precio_dia_punto_venta[[#This Row],[Unidad de
comercialización ]],Tabla16[],2,0)</f>
        <v>saco</v>
      </c>
      <c r="E557" t="s">
        <v>529</v>
      </c>
      <c r="F557" t="s">
        <v>530</v>
      </c>
      <c r="G557">
        <v>9500</v>
      </c>
      <c r="H557" s="46">
        <v>44169</v>
      </c>
      <c r="I557">
        <v>16</v>
      </c>
    </row>
    <row r="558" spans="1:9" x14ac:dyDescent="0.35">
      <c r="A55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RosaraTerminal Hortofrutícola Agro ChillánViernes44148saco</v>
      </c>
      <c r="B558" t="s">
        <v>527</v>
      </c>
      <c r="C558" t="s">
        <v>532</v>
      </c>
      <c r="D558" s="43" t="str">
        <f>+VLOOKUP(Precio_dia_punto_venta[[#This Row],[Unidad de
comercialización ]],Tabla16[],2,0)</f>
        <v>saco</v>
      </c>
      <c r="E558" t="s">
        <v>529</v>
      </c>
      <c r="F558" t="s">
        <v>533</v>
      </c>
      <c r="G558">
        <v>9533</v>
      </c>
      <c r="H558" s="46">
        <v>44148</v>
      </c>
      <c r="I558">
        <v>16</v>
      </c>
    </row>
    <row r="559" spans="1:9" x14ac:dyDescent="0.35">
      <c r="A55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ChillánMiércoles44162saco</v>
      </c>
      <c r="B559" t="s">
        <v>540</v>
      </c>
      <c r="C559" t="s">
        <v>532</v>
      </c>
      <c r="D559" s="43" t="str">
        <f>+VLOOKUP(Precio_dia_punto_venta[[#This Row],[Unidad de
comercialización ]],Tabla16[],2,0)</f>
        <v>saco</v>
      </c>
      <c r="E559" t="s">
        <v>529</v>
      </c>
      <c r="F559" t="s">
        <v>534</v>
      </c>
      <c r="G559">
        <v>9536</v>
      </c>
      <c r="H559" s="46">
        <v>44162</v>
      </c>
      <c r="I559">
        <v>16</v>
      </c>
    </row>
    <row r="560" spans="1:9" x14ac:dyDescent="0.35">
      <c r="A56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ChillánViernes44162saco</v>
      </c>
      <c r="B560" t="s">
        <v>540</v>
      </c>
      <c r="C560" t="s">
        <v>532</v>
      </c>
      <c r="D560" s="43" t="str">
        <f>+VLOOKUP(Precio_dia_punto_venta[[#This Row],[Unidad de
comercialización ]],Tabla16[],2,0)</f>
        <v>saco</v>
      </c>
      <c r="E560" t="s">
        <v>529</v>
      </c>
      <c r="F560" t="s">
        <v>533</v>
      </c>
      <c r="G560">
        <v>9765</v>
      </c>
      <c r="H560" s="46">
        <v>44162</v>
      </c>
      <c r="I560">
        <v>16</v>
      </c>
    </row>
    <row r="561" spans="1:9" x14ac:dyDescent="0.35">
      <c r="A56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ChillánLunes44155saco</v>
      </c>
      <c r="B561" t="s">
        <v>540</v>
      </c>
      <c r="C561" t="s">
        <v>532</v>
      </c>
      <c r="D561" s="43" t="str">
        <f>+VLOOKUP(Precio_dia_punto_venta[[#This Row],[Unidad de
comercialización ]],Tabla16[],2,0)</f>
        <v>saco</v>
      </c>
      <c r="E561" t="s">
        <v>529</v>
      </c>
      <c r="F561" t="s">
        <v>535</v>
      </c>
      <c r="G561">
        <v>9792</v>
      </c>
      <c r="H561" s="46">
        <v>44155</v>
      </c>
      <c r="I561">
        <v>16</v>
      </c>
    </row>
    <row r="562" spans="1:9" x14ac:dyDescent="0.35">
      <c r="A56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RosaraTerminal Hortofrutícola Agro ChillánMartes44169saco</v>
      </c>
      <c r="B562" t="s">
        <v>527</v>
      </c>
      <c r="C562" t="s">
        <v>532</v>
      </c>
      <c r="D562" s="43" t="str">
        <f>+VLOOKUP(Precio_dia_punto_venta[[#This Row],[Unidad de
comercialización ]],Tabla16[],2,0)</f>
        <v>saco</v>
      </c>
      <c r="E562" t="s">
        <v>529</v>
      </c>
      <c r="F562" t="s">
        <v>536</v>
      </c>
      <c r="G562">
        <v>10205</v>
      </c>
      <c r="H562" s="46">
        <v>44169</v>
      </c>
      <c r="I562">
        <v>16</v>
      </c>
    </row>
    <row r="563" spans="1:9" x14ac:dyDescent="0.35">
      <c r="A56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ChillánMartes44169saco</v>
      </c>
      <c r="B563" t="s">
        <v>540</v>
      </c>
      <c r="C563" t="s">
        <v>532</v>
      </c>
      <c r="D563" s="43" t="str">
        <f>+VLOOKUP(Precio_dia_punto_venta[[#This Row],[Unidad de
comercialización ]],Tabla16[],2,0)</f>
        <v>saco</v>
      </c>
      <c r="E563" t="s">
        <v>529</v>
      </c>
      <c r="F563" t="s">
        <v>536</v>
      </c>
      <c r="G563">
        <v>10500</v>
      </c>
      <c r="H563" s="46">
        <v>44169</v>
      </c>
      <c r="I563">
        <v>16</v>
      </c>
    </row>
    <row r="564" spans="1:9" x14ac:dyDescent="0.35">
      <c r="A56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ChillánMiércoles44169saco</v>
      </c>
      <c r="B564" t="s">
        <v>540</v>
      </c>
      <c r="C564" t="s">
        <v>532</v>
      </c>
      <c r="D564" s="43" t="str">
        <f>+VLOOKUP(Precio_dia_punto_venta[[#This Row],[Unidad de
comercialización ]],Tabla16[],2,0)</f>
        <v>saco</v>
      </c>
      <c r="E564" t="s">
        <v>529</v>
      </c>
      <c r="F564" t="s">
        <v>534</v>
      </c>
      <c r="G564">
        <v>10500</v>
      </c>
      <c r="H564" s="46">
        <v>44169</v>
      </c>
      <c r="I564">
        <v>16</v>
      </c>
    </row>
    <row r="565" spans="1:9" x14ac:dyDescent="0.35">
      <c r="A56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ChillánViernes44169saco</v>
      </c>
      <c r="B565" t="s">
        <v>540</v>
      </c>
      <c r="C565" t="s">
        <v>532</v>
      </c>
      <c r="D565" s="43" t="str">
        <f>+VLOOKUP(Precio_dia_punto_venta[[#This Row],[Unidad de
comercialización ]],Tabla16[],2,0)</f>
        <v>saco</v>
      </c>
      <c r="E565" t="s">
        <v>529</v>
      </c>
      <c r="F565" t="s">
        <v>533</v>
      </c>
      <c r="G565">
        <v>10500</v>
      </c>
      <c r="H565" s="46">
        <v>44169</v>
      </c>
      <c r="I565">
        <v>16</v>
      </c>
    </row>
    <row r="566" spans="1:9" x14ac:dyDescent="0.35">
      <c r="A56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ChillánLunes44043saco</v>
      </c>
      <c r="B566" t="s">
        <v>537</v>
      </c>
      <c r="C566" t="s">
        <v>532</v>
      </c>
      <c r="D566" s="43" t="str">
        <f>+VLOOKUP(Precio_dia_punto_venta[[#This Row],[Unidad de
comercialización ]],Tabla16[],2,0)</f>
        <v>saco</v>
      </c>
      <c r="E566" t="s">
        <v>529</v>
      </c>
      <c r="F566" t="s">
        <v>535</v>
      </c>
      <c r="G566">
        <v>11441</v>
      </c>
      <c r="H566" s="46">
        <v>44043</v>
      </c>
      <c r="I566">
        <v>16</v>
      </c>
    </row>
    <row r="567" spans="1:9" x14ac:dyDescent="0.35">
      <c r="A56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RodeoTerminal Hortofrutícola Agro ChillánMiércoles44043saco</v>
      </c>
      <c r="B567" t="s">
        <v>537</v>
      </c>
      <c r="C567" t="s">
        <v>532</v>
      </c>
      <c r="D567" s="43" t="str">
        <f>+VLOOKUP(Precio_dia_punto_venta[[#This Row],[Unidad de
comercialización ]],Tabla16[],2,0)</f>
        <v>saco</v>
      </c>
      <c r="E567" t="s">
        <v>529</v>
      </c>
      <c r="F567" t="s">
        <v>534</v>
      </c>
      <c r="G567">
        <v>11475</v>
      </c>
      <c r="H567" s="46">
        <v>44043</v>
      </c>
      <c r="I567">
        <v>16</v>
      </c>
    </row>
    <row r="568" spans="1:9" x14ac:dyDescent="0.35">
      <c r="A56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ChillánViernes44148saco</v>
      </c>
      <c r="B568" t="s">
        <v>540</v>
      </c>
      <c r="C568" t="s">
        <v>532</v>
      </c>
      <c r="D568" s="43" t="str">
        <f>+VLOOKUP(Precio_dia_punto_venta[[#This Row],[Unidad de
comercialización ]],Tabla16[],2,0)</f>
        <v>saco</v>
      </c>
      <c r="E568" t="s">
        <v>529</v>
      </c>
      <c r="F568" t="s">
        <v>533</v>
      </c>
      <c r="G568">
        <v>11778</v>
      </c>
      <c r="H568" s="46">
        <v>44148</v>
      </c>
      <c r="I568">
        <v>16</v>
      </c>
    </row>
    <row r="569" spans="1:9" x14ac:dyDescent="0.35">
      <c r="A56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ChillánMiércoles44148saco</v>
      </c>
      <c r="B569" t="s">
        <v>540</v>
      </c>
      <c r="C569" t="s">
        <v>532</v>
      </c>
      <c r="D569" s="43" t="str">
        <f>+VLOOKUP(Precio_dia_punto_venta[[#This Row],[Unidad de
comercialización ]],Tabla16[],2,0)</f>
        <v>saco</v>
      </c>
      <c r="E569" t="s">
        <v>529</v>
      </c>
      <c r="F569" t="s">
        <v>534</v>
      </c>
      <c r="G569">
        <v>11800</v>
      </c>
      <c r="H569" s="46">
        <v>44148</v>
      </c>
      <c r="I569">
        <v>16</v>
      </c>
    </row>
    <row r="570" spans="1:9" x14ac:dyDescent="0.35">
      <c r="A57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Hortofrutícola Agro ChillánJueves44148saco</v>
      </c>
      <c r="B570" t="s">
        <v>540</v>
      </c>
      <c r="C570" t="s">
        <v>532</v>
      </c>
      <c r="D570" s="43" t="str">
        <f>+VLOOKUP(Precio_dia_punto_venta[[#This Row],[Unidad de
comercialización ]],Tabla16[],2,0)</f>
        <v>saco</v>
      </c>
      <c r="E570" t="s">
        <v>529</v>
      </c>
      <c r="F570" t="s">
        <v>530</v>
      </c>
      <c r="G570">
        <v>12208</v>
      </c>
      <c r="H570" s="46">
        <v>44148</v>
      </c>
      <c r="I570">
        <v>16</v>
      </c>
    </row>
    <row r="571" spans="1:9" x14ac:dyDescent="0.35">
      <c r="A57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La Palmera de La SerenaLunes44176saco</v>
      </c>
      <c r="B571" t="s">
        <v>540</v>
      </c>
      <c r="C571" t="s">
        <v>549</v>
      </c>
      <c r="D571" s="43" t="str">
        <f>+VLOOKUP(Precio_dia_punto_venta[[#This Row],[Unidad de
comercialización ]],Tabla16[],2,0)</f>
        <v>saco</v>
      </c>
      <c r="E571" t="s">
        <v>529</v>
      </c>
      <c r="F571" t="s">
        <v>535</v>
      </c>
      <c r="G571">
        <v>11750</v>
      </c>
      <c r="H571" s="46">
        <v>44176</v>
      </c>
      <c r="I571">
        <f>+VLOOKUP(Precio_dia_punto_venta[[#This Row],[Mercado Mayorista]],Codigos_mercados_mayoristas[],3,0)</f>
        <v>4</v>
      </c>
    </row>
    <row r="572" spans="1:9" x14ac:dyDescent="0.35">
      <c r="A57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SerenaLunes44141saco</v>
      </c>
      <c r="B572" t="s">
        <v>545</v>
      </c>
      <c r="C572" t="s">
        <v>549</v>
      </c>
      <c r="D572" s="43" t="str">
        <f>+VLOOKUP(Precio_dia_punto_venta[[#This Row],[Unidad de
comercialización ]],Tabla16[],2,0)</f>
        <v>saco</v>
      </c>
      <c r="E572" t="s">
        <v>529</v>
      </c>
      <c r="F572" t="s">
        <v>535</v>
      </c>
      <c r="G572">
        <v>8250</v>
      </c>
      <c r="H572" s="46">
        <v>44141</v>
      </c>
      <c r="I572">
        <v>4</v>
      </c>
    </row>
    <row r="573" spans="1:9" x14ac:dyDescent="0.35">
      <c r="A57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SerenaMartes44141saco</v>
      </c>
      <c r="B573" t="s">
        <v>545</v>
      </c>
      <c r="C573" t="s">
        <v>549</v>
      </c>
      <c r="D573" s="43" t="str">
        <f>+VLOOKUP(Precio_dia_punto_venta[[#This Row],[Unidad de
comercialización ]],Tabla16[],2,0)</f>
        <v>saco</v>
      </c>
      <c r="E573" t="s">
        <v>529</v>
      </c>
      <c r="F573" t="s">
        <v>536</v>
      </c>
      <c r="G573">
        <v>8250</v>
      </c>
      <c r="H573" s="46">
        <v>44141</v>
      </c>
      <c r="I573">
        <v>4</v>
      </c>
    </row>
    <row r="574" spans="1:9" x14ac:dyDescent="0.35">
      <c r="A57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SerenaMiércoles44141saco</v>
      </c>
      <c r="B574" t="s">
        <v>545</v>
      </c>
      <c r="C574" t="s">
        <v>549</v>
      </c>
      <c r="D574" s="43" t="str">
        <f>+VLOOKUP(Precio_dia_punto_venta[[#This Row],[Unidad de
comercialización ]],Tabla16[],2,0)</f>
        <v>saco</v>
      </c>
      <c r="E574" t="s">
        <v>529</v>
      </c>
      <c r="F574" t="s">
        <v>534</v>
      </c>
      <c r="G574">
        <v>8250</v>
      </c>
      <c r="H574" s="46">
        <v>44141</v>
      </c>
      <c r="I574">
        <v>4</v>
      </c>
    </row>
    <row r="575" spans="1:9" x14ac:dyDescent="0.35">
      <c r="A57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SerenaJueves44141saco</v>
      </c>
      <c r="B575" t="s">
        <v>545</v>
      </c>
      <c r="C575" t="s">
        <v>549</v>
      </c>
      <c r="D575" s="43" t="str">
        <f>+VLOOKUP(Precio_dia_punto_venta[[#This Row],[Unidad de
comercialización ]],Tabla16[],2,0)</f>
        <v>saco</v>
      </c>
      <c r="E575" t="s">
        <v>529</v>
      </c>
      <c r="F575" t="s">
        <v>530</v>
      </c>
      <c r="G575">
        <v>8250</v>
      </c>
      <c r="H575" s="46">
        <v>44141</v>
      </c>
      <c r="I575">
        <v>4</v>
      </c>
    </row>
    <row r="576" spans="1:9" x14ac:dyDescent="0.35">
      <c r="A57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SerenaViernes44134saco</v>
      </c>
      <c r="B576" t="s">
        <v>545</v>
      </c>
      <c r="C576" t="s">
        <v>549</v>
      </c>
      <c r="D576" s="43" t="str">
        <f>+VLOOKUP(Precio_dia_punto_venta[[#This Row],[Unidad de
comercialización ]],Tabla16[],2,0)</f>
        <v>saco</v>
      </c>
      <c r="E576" t="s">
        <v>529</v>
      </c>
      <c r="F576" t="s">
        <v>533</v>
      </c>
      <c r="G576">
        <v>8250</v>
      </c>
      <c r="H576" s="46">
        <v>44134</v>
      </c>
      <c r="I576">
        <v>4</v>
      </c>
    </row>
    <row r="577" spans="1:9" x14ac:dyDescent="0.35">
      <c r="A57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SerenaMartes44134saco</v>
      </c>
      <c r="B577" t="s">
        <v>545</v>
      </c>
      <c r="C577" t="s">
        <v>549</v>
      </c>
      <c r="D577" s="43" t="str">
        <f>+VLOOKUP(Precio_dia_punto_venta[[#This Row],[Unidad de
comercialización ]],Tabla16[],2,0)</f>
        <v>saco</v>
      </c>
      <c r="E577" t="s">
        <v>529</v>
      </c>
      <c r="F577" t="s">
        <v>536</v>
      </c>
      <c r="G577">
        <v>8750</v>
      </c>
      <c r="H577" s="46">
        <v>44134</v>
      </c>
      <c r="I577">
        <v>4</v>
      </c>
    </row>
    <row r="578" spans="1:9" x14ac:dyDescent="0.35">
      <c r="A57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SerenaMiércoles44134saco</v>
      </c>
      <c r="B578" t="s">
        <v>545</v>
      </c>
      <c r="C578" t="s">
        <v>549</v>
      </c>
      <c r="D578" s="43" t="str">
        <f>+VLOOKUP(Precio_dia_punto_venta[[#This Row],[Unidad de
comercialización ]],Tabla16[],2,0)</f>
        <v>saco</v>
      </c>
      <c r="E578" t="s">
        <v>529</v>
      </c>
      <c r="F578" t="s">
        <v>534</v>
      </c>
      <c r="G578">
        <v>8750</v>
      </c>
      <c r="H578" s="46">
        <v>44134</v>
      </c>
      <c r="I578">
        <v>4</v>
      </c>
    </row>
    <row r="579" spans="1:9" x14ac:dyDescent="0.35">
      <c r="A57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SerenaJueves44134saco</v>
      </c>
      <c r="B579" t="s">
        <v>545</v>
      </c>
      <c r="C579" t="s">
        <v>549</v>
      </c>
      <c r="D579" s="43" t="str">
        <f>+VLOOKUP(Precio_dia_punto_venta[[#This Row],[Unidad de
comercialización ]],Tabla16[],2,0)</f>
        <v>saco</v>
      </c>
      <c r="E579" t="s">
        <v>529</v>
      </c>
      <c r="F579" t="s">
        <v>530</v>
      </c>
      <c r="G579">
        <v>8750</v>
      </c>
      <c r="H579" s="46">
        <v>44134</v>
      </c>
      <c r="I579">
        <v>4</v>
      </c>
    </row>
    <row r="580" spans="1:9" x14ac:dyDescent="0.35">
      <c r="A58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SerenaLunes44134saco</v>
      </c>
      <c r="B580" t="s">
        <v>545</v>
      </c>
      <c r="C580" t="s">
        <v>549</v>
      </c>
      <c r="D580" s="43" t="str">
        <f>+VLOOKUP(Precio_dia_punto_venta[[#This Row],[Unidad de
comercialización ]],Tabla16[],2,0)</f>
        <v>saco</v>
      </c>
      <c r="E580" t="s">
        <v>529</v>
      </c>
      <c r="F580" t="s">
        <v>535</v>
      </c>
      <c r="G580">
        <v>9250</v>
      </c>
      <c r="H580" s="46">
        <v>44134</v>
      </c>
      <c r="I580">
        <v>4</v>
      </c>
    </row>
    <row r="581" spans="1:9" x14ac:dyDescent="0.35">
      <c r="A58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SerenaJueves44099saco</v>
      </c>
      <c r="B581" t="s">
        <v>545</v>
      </c>
      <c r="C581" t="s">
        <v>549</v>
      </c>
      <c r="D581" s="43" t="str">
        <f>+VLOOKUP(Precio_dia_punto_venta[[#This Row],[Unidad de
comercialización ]],Tabla16[],2,0)</f>
        <v>saco</v>
      </c>
      <c r="E581" t="s">
        <v>529</v>
      </c>
      <c r="F581" t="s">
        <v>530</v>
      </c>
      <c r="G581">
        <v>9250</v>
      </c>
      <c r="H581" s="46">
        <v>44099</v>
      </c>
      <c r="I581">
        <v>4</v>
      </c>
    </row>
    <row r="582" spans="1:9" x14ac:dyDescent="0.35">
      <c r="A58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SerenaViernes44148saco</v>
      </c>
      <c r="B582" t="s">
        <v>545</v>
      </c>
      <c r="C582" t="s">
        <v>549</v>
      </c>
      <c r="D582" s="43" t="str">
        <f>+VLOOKUP(Precio_dia_punto_venta[[#This Row],[Unidad de
comercialización ]],Tabla16[],2,0)</f>
        <v>saco</v>
      </c>
      <c r="E582" t="s">
        <v>529</v>
      </c>
      <c r="F582" t="s">
        <v>533</v>
      </c>
      <c r="G582">
        <v>9500</v>
      </c>
      <c r="H582" s="46">
        <v>44148</v>
      </c>
      <c r="I582">
        <v>4</v>
      </c>
    </row>
    <row r="583" spans="1:9" x14ac:dyDescent="0.35">
      <c r="A58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SerenaViernes44141saco</v>
      </c>
      <c r="B583" t="s">
        <v>545</v>
      </c>
      <c r="C583" t="s">
        <v>549</v>
      </c>
      <c r="D583" s="43" t="str">
        <f>+VLOOKUP(Precio_dia_punto_venta[[#This Row],[Unidad de
comercialización ]],Tabla16[],2,0)</f>
        <v>saco</v>
      </c>
      <c r="E583" t="s">
        <v>529</v>
      </c>
      <c r="F583" t="s">
        <v>533</v>
      </c>
      <c r="G583">
        <v>9500</v>
      </c>
      <c r="H583" s="46">
        <v>44141</v>
      </c>
      <c r="I583">
        <v>4</v>
      </c>
    </row>
    <row r="584" spans="1:9" x14ac:dyDescent="0.35">
      <c r="A58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SerenaMartes44120saco</v>
      </c>
      <c r="B584" t="s">
        <v>545</v>
      </c>
      <c r="C584" t="s">
        <v>549</v>
      </c>
      <c r="D584" s="43" t="str">
        <f>+VLOOKUP(Precio_dia_punto_venta[[#This Row],[Unidad de
comercialización ]],Tabla16[],2,0)</f>
        <v>saco</v>
      </c>
      <c r="E584" t="s">
        <v>529</v>
      </c>
      <c r="F584" t="s">
        <v>536</v>
      </c>
      <c r="G584">
        <v>9500</v>
      </c>
      <c r="H584" s="46">
        <v>44120</v>
      </c>
      <c r="I584">
        <v>4</v>
      </c>
    </row>
    <row r="585" spans="1:9" x14ac:dyDescent="0.35">
      <c r="A58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SerenaMiércoles44120saco</v>
      </c>
      <c r="B585" t="s">
        <v>545</v>
      </c>
      <c r="C585" t="s">
        <v>549</v>
      </c>
      <c r="D585" s="43" t="str">
        <f>+VLOOKUP(Precio_dia_punto_venta[[#This Row],[Unidad de
comercialización ]],Tabla16[],2,0)</f>
        <v>saco</v>
      </c>
      <c r="E585" t="s">
        <v>529</v>
      </c>
      <c r="F585" t="s">
        <v>534</v>
      </c>
      <c r="G585">
        <v>9500</v>
      </c>
      <c r="H585" s="46">
        <v>44120</v>
      </c>
      <c r="I585">
        <v>4</v>
      </c>
    </row>
    <row r="586" spans="1:9" x14ac:dyDescent="0.35">
      <c r="A58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SerenaMiércoles44148saco</v>
      </c>
      <c r="B586" t="s">
        <v>545</v>
      </c>
      <c r="C586" t="s">
        <v>549</v>
      </c>
      <c r="D586" s="43" t="str">
        <f>+VLOOKUP(Precio_dia_punto_venta[[#This Row],[Unidad de
comercialización ]],Tabla16[],2,0)</f>
        <v>saco</v>
      </c>
      <c r="E586" t="s">
        <v>529</v>
      </c>
      <c r="F586" t="s">
        <v>534</v>
      </c>
      <c r="G586">
        <v>9750</v>
      </c>
      <c r="H586" s="46">
        <v>44148</v>
      </c>
      <c r="I586">
        <v>4</v>
      </c>
    </row>
    <row r="587" spans="1:9" x14ac:dyDescent="0.35">
      <c r="A58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SerenaJueves44148saco</v>
      </c>
      <c r="B587" t="s">
        <v>545</v>
      </c>
      <c r="C587" t="s">
        <v>549</v>
      </c>
      <c r="D587" s="43" t="str">
        <f>+VLOOKUP(Precio_dia_punto_venta[[#This Row],[Unidad de
comercialización ]],Tabla16[],2,0)</f>
        <v>saco</v>
      </c>
      <c r="E587" t="s">
        <v>529</v>
      </c>
      <c r="F587" t="s">
        <v>530</v>
      </c>
      <c r="G587">
        <v>9750</v>
      </c>
      <c r="H587" s="46">
        <v>44148</v>
      </c>
      <c r="I587">
        <v>4</v>
      </c>
    </row>
    <row r="588" spans="1:9" x14ac:dyDescent="0.35">
      <c r="A58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SerenaLunes44127saco</v>
      </c>
      <c r="B588" t="s">
        <v>545</v>
      </c>
      <c r="C588" t="s">
        <v>549</v>
      </c>
      <c r="D588" s="43" t="str">
        <f>+VLOOKUP(Precio_dia_punto_venta[[#This Row],[Unidad de
comercialización ]],Tabla16[],2,0)</f>
        <v>saco</v>
      </c>
      <c r="E588" t="s">
        <v>529</v>
      </c>
      <c r="F588" t="s">
        <v>535</v>
      </c>
      <c r="G588">
        <v>9750</v>
      </c>
      <c r="H588" s="46">
        <v>44127</v>
      </c>
      <c r="I588">
        <v>4</v>
      </c>
    </row>
    <row r="589" spans="1:9" x14ac:dyDescent="0.35">
      <c r="A58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SerenaMartes44127saco</v>
      </c>
      <c r="B589" t="s">
        <v>545</v>
      </c>
      <c r="C589" t="s">
        <v>549</v>
      </c>
      <c r="D589" s="43" t="str">
        <f>+VLOOKUP(Precio_dia_punto_venta[[#This Row],[Unidad de
comercialización ]],Tabla16[],2,0)</f>
        <v>saco</v>
      </c>
      <c r="E589" t="s">
        <v>529</v>
      </c>
      <c r="F589" t="s">
        <v>536</v>
      </c>
      <c r="G589">
        <v>9750</v>
      </c>
      <c r="H589" s="46">
        <v>44127</v>
      </c>
      <c r="I589">
        <v>4</v>
      </c>
    </row>
    <row r="590" spans="1:9" x14ac:dyDescent="0.35">
      <c r="A59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SerenaMiércoles44127saco</v>
      </c>
      <c r="B590" t="s">
        <v>545</v>
      </c>
      <c r="C590" t="s">
        <v>549</v>
      </c>
      <c r="D590" s="43" t="str">
        <f>+VLOOKUP(Precio_dia_punto_venta[[#This Row],[Unidad de
comercialización ]],Tabla16[],2,0)</f>
        <v>saco</v>
      </c>
      <c r="E590" t="s">
        <v>529</v>
      </c>
      <c r="F590" t="s">
        <v>534</v>
      </c>
      <c r="G590">
        <v>9750</v>
      </c>
      <c r="H590" s="46">
        <v>44127</v>
      </c>
      <c r="I590">
        <v>4</v>
      </c>
    </row>
    <row r="591" spans="1:9" x14ac:dyDescent="0.35">
      <c r="A59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SerenaJueves44127saco</v>
      </c>
      <c r="B591" t="s">
        <v>545</v>
      </c>
      <c r="C591" t="s">
        <v>549</v>
      </c>
      <c r="D591" s="43" t="str">
        <f>+VLOOKUP(Precio_dia_punto_venta[[#This Row],[Unidad de
comercialización ]],Tabla16[],2,0)</f>
        <v>saco</v>
      </c>
      <c r="E591" t="s">
        <v>529</v>
      </c>
      <c r="F591" t="s">
        <v>530</v>
      </c>
      <c r="G591">
        <v>9750</v>
      </c>
      <c r="H591" s="46">
        <v>44127</v>
      </c>
      <c r="I591">
        <v>4</v>
      </c>
    </row>
    <row r="592" spans="1:9" x14ac:dyDescent="0.35">
      <c r="A59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SerenaViernes44127saco</v>
      </c>
      <c r="B592" t="s">
        <v>545</v>
      </c>
      <c r="C592" t="s">
        <v>549</v>
      </c>
      <c r="D592" s="43" t="str">
        <f>+VLOOKUP(Precio_dia_punto_venta[[#This Row],[Unidad de
comercialización ]],Tabla16[],2,0)</f>
        <v>saco</v>
      </c>
      <c r="E592" t="s">
        <v>529</v>
      </c>
      <c r="F592" t="s">
        <v>533</v>
      </c>
      <c r="G592">
        <v>9750</v>
      </c>
      <c r="H592" s="46">
        <v>44127</v>
      </c>
      <c r="I592">
        <v>4</v>
      </c>
    </row>
    <row r="593" spans="1:9" x14ac:dyDescent="0.35">
      <c r="A59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SerenaLunes44099saco</v>
      </c>
      <c r="B593" t="s">
        <v>545</v>
      </c>
      <c r="C593" t="s">
        <v>549</v>
      </c>
      <c r="D593" s="43" t="str">
        <f>+VLOOKUP(Precio_dia_punto_venta[[#This Row],[Unidad de
comercialización ]],Tabla16[],2,0)</f>
        <v>saco</v>
      </c>
      <c r="E593" t="s">
        <v>529</v>
      </c>
      <c r="F593" t="s">
        <v>535</v>
      </c>
      <c r="G593">
        <v>9750</v>
      </c>
      <c r="H593" s="46">
        <v>44099</v>
      </c>
      <c r="I593">
        <v>4</v>
      </c>
    </row>
    <row r="594" spans="1:9" x14ac:dyDescent="0.35">
      <c r="A59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SerenaMartes44099saco</v>
      </c>
      <c r="B594" t="s">
        <v>545</v>
      </c>
      <c r="C594" t="s">
        <v>549</v>
      </c>
      <c r="D594" s="43" t="str">
        <f>+VLOOKUP(Precio_dia_punto_venta[[#This Row],[Unidad de
comercialización ]],Tabla16[],2,0)</f>
        <v>saco</v>
      </c>
      <c r="E594" t="s">
        <v>529</v>
      </c>
      <c r="F594" t="s">
        <v>536</v>
      </c>
      <c r="G594">
        <v>9750</v>
      </c>
      <c r="H594" s="46">
        <v>44099</v>
      </c>
      <c r="I594">
        <v>4</v>
      </c>
    </row>
    <row r="595" spans="1:9" x14ac:dyDescent="0.35">
      <c r="A59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SerenaMiércoles44099saco</v>
      </c>
      <c r="B595" t="s">
        <v>545</v>
      </c>
      <c r="C595" t="s">
        <v>549</v>
      </c>
      <c r="D595" s="43" t="str">
        <f>+VLOOKUP(Precio_dia_punto_venta[[#This Row],[Unidad de
comercialización ]],Tabla16[],2,0)</f>
        <v>saco</v>
      </c>
      <c r="E595" t="s">
        <v>529</v>
      </c>
      <c r="F595" t="s">
        <v>534</v>
      </c>
      <c r="G595">
        <v>9750</v>
      </c>
      <c r="H595" s="46">
        <v>44099</v>
      </c>
      <c r="I595">
        <v>4</v>
      </c>
    </row>
    <row r="596" spans="1:9" x14ac:dyDescent="0.35">
      <c r="A59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SerenaViernes44099saco</v>
      </c>
      <c r="B596" t="s">
        <v>545</v>
      </c>
      <c r="C596" t="s">
        <v>549</v>
      </c>
      <c r="D596" s="43" t="str">
        <f>+VLOOKUP(Precio_dia_punto_venta[[#This Row],[Unidad de
comercialización ]],Tabla16[],2,0)</f>
        <v>saco</v>
      </c>
      <c r="E596" t="s">
        <v>529</v>
      </c>
      <c r="F596" t="s">
        <v>533</v>
      </c>
      <c r="G596">
        <v>9750</v>
      </c>
      <c r="H596" s="46">
        <v>44099</v>
      </c>
      <c r="I596">
        <v>4</v>
      </c>
    </row>
    <row r="597" spans="1:9" x14ac:dyDescent="0.35">
      <c r="A59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SerenaLunes44148saco</v>
      </c>
      <c r="B597" t="s">
        <v>545</v>
      </c>
      <c r="C597" t="s">
        <v>549</v>
      </c>
      <c r="D597" s="43" t="str">
        <f>+VLOOKUP(Precio_dia_punto_venta[[#This Row],[Unidad de
comercialización ]],Tabla16[],2,0)</f>
        <v>saco</v>
      </c>
      <c r="E597" t="s">
        <v>529</v>
      </c>
      <c r="F597" t="s">
        <v>535</v>
      </c>
      <c r="G597">
        <v>10250</v>
      </c>
      <c r="H597" s="46">
        <v>44148</v>
      </c>
      <c r="I597">
        <v>4</v>
      </c>
    </row>
    <row r="598" spans="1:9" x14ac:dyDescent="0.35">
      <c r="A59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SerenaMartes44148saco</v>
      </c>
      <c r="B598" t="s">
        <v>545</v>
      </c>
      <c r="C598" t="s">
        <v>549</v>
      </c>
      <c r="D598" s="43" t="str">
        <f>+VLOOKUP(Precio_dia_punto_venta[[#This Row],[Unidad de
comercialización ]],Tabla16[],2,0)</f>
        <v>saco</v>
      </c>
      <c r="E598" t="s">
        <v>529</v>
      </c>
      <c r="F598" t="s">
        <v>536</v>
      </c>
      <c r="G598">
        <v>10250</v>
      </c>
      <c r="H598" s="46">
        <v>44148</v>
      </c>
      <c r="I598">
        <v>4</v>
      </c>
    </row>
    <row r="599" spans="1:9" x14ac:dyDescent="0.35">
      <c r="A59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PukaráTerminal La Palmera de La SerenaJueves44162saco</v>
      </c>
      <c r="B599" t="s">
        <v>547</v>
      </c>
      <c r="C599" t="s">
        <v>549</v>
      </c>
      <c r="D599" s="43" t="str">
        <f>+VLOOKUP(Precio_dia_punto_venta[[#This Row],[Unidad de
comercialización ]],Tabla16[],2,0)</f>
        <v>saco</v>
      </c>
      <c r="E599" t="s">
        <v>529</v>
      </c>
      <c r="F599" t="s">
        <v>530</v>
      </c>
      <c r="G599">
        <v>10750</v>
      </c>
      <c r="H599" s="46">
        <v>44162</v>
      </c>
      <c r="I599">
        <v>4</v>
      </c>
    </row>
    <row r="600" spans="1:9" x14ac:dyDescent="0.35">
      <c r="A60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PukaráTerminal La Palmera de La SerenaViernes44162saco</v>
      </c>
      <c r="B600" t="s">
        <v>547</v>
      </c>
      <c r="C600" t="s">
        <v>549</v>
      </c>
      <c r="D600" s="43" t="str">
        <f>+VLOOKUP(Precio_dia_punto_venta[[#This Row],[Unidad de
comercialización ]],Tabla16[],2,0)</f>
        <v>saco</v>
      </c>
      <c r="E600" t="s">
        <v>529</v>
      </c>
      <c r="F600" t="s">
        <v>533</v>
      </c>
      <c r="G600">
        <v>10750</v>
      </c>
      <c r="H600" s="46">
        <v>44162</v>
      </c>
      <c r="I600">
        <v>4</v>
      </c>
    </row>
    <row r="601" spans="1:9" x14ac:dyDescent="0.35">
      <c r="A60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La Palmera de La SerenaMiércoles44169saco</v>
      </c>
      <c r="B601" t="s">
        <v>540</v>
      </c>
      <c r="C601" t="s">
        <v>549</v>
      </c>
      <c r="D601" s="43" t="str">
        <f>+VLOOKUP(Precio_dia_punto_venta[[#This Row],[Unidad de
comercialización ]],Tabla16[],2,0)</f>
        <v>saco</v>
      </c>
      <c r="E601" t="s">
        <v>529</v>
      </c>
      <c r="F601" t="s">
        <v>534</v>
      </c>
      <c r="G601">
        <v>11750</v>
      </c>
      <c r="H601" s="46">
        <v>44169</v>
      </c>
      <c r="I601">
        <v>4</v>
      </c>
    </row>
    <row r="602" spans="1:9" x14ac:dyDescent="0.35">
      <c r="A60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AsterixTerminal La Palmera de La SerenaJueves44169saco</v>
      </c>
      <c r="B602" t="s">
        <v>540</v>
      </c>
      <c r="C602" t="s">
        <v>549</v>
      </c>
      <c r="D602" s="43" t="str">
        <f>+VLOOKUP(Precio_dia_punto_venta[[#This Row],[Unidad de
comercialización ]],Tabla16[],2,0)</f>
        <v>saco</v>
      </c>
      <c r="E602" t="s">
        <v>529</v>
      </c>
      <c r="F602" t="s">
        <v>530</v>
      </c>
      <c r="G602">
        <v>11750</v>
      </c>
      <c r="H602" s="46">
        <v>44169</v>
      </c>
      <c r="I602">
        <v>4</v>
      </c>
    </row>
    <row r="603" spans="1:9" x14ac:dyDescent="0.35">
      <c r="A60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SerenaMiércoles44169saco</v>
      </c>
      <c r="B603" t="s">
        <v>545</v>
      </c>
      <c r="C603" t="s">
        <v>549</v>
      </c>
      <c r="D603" s="43" t="str">
        <f>+VLOOKUP(Precio_dia_punto_venta[[#This Row],[Unidad de
comercialización ]],Tabla16[],2,0)</f>
        <v>saco</v>
      </c>
      <c r="E603" t="s">
        <v>529</v>
      </c>
      <c r="F603" t="s">
        <v>534</v>
      </c>
      <c r="G603">
        <v>11750</v>
      </c>
      <c r="H603" s="46">
        <v>44169</v>
      </c>
      <c r="I603">
        <v>4</v>
      </c>
    </row>
    <row r="604" spans="1:9" x14ac:dyDescent="0.35">
      <c r="A60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SerenaJueves44169saco</v>
      </c>
      <c r="B604" t="s">
        <v>545</v>
      </c>
      <c r="C604" t="s">
        <v>549</v>
      </c>
      <c r="D604" s="43" t="str">
        <f>+VLOOKUP(Precio_dia_punto_venta[[#This Row],[Unidad de
comercialización ]],Tabla16[],2,0)</f>
        <v>saco</v>
      </c>
      <c r="E604" t="s">
        <v>529</v>
      </c>
      <c r="F604" t="s">
        <v>530</v>
      </c>
      <c r="G604">
        <v>11750</v>
      </c>
      <c r="H604" s="46">
        <v>44169</v>
      </c>
      <c r="I604">
        <v>4</v>
      </c>
    </row>
    <row r="605" spans="1:9" x14ac:dyDescent="0.35">
      <c r="A60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SerenaViernes44169saco</v>
      </c>
      <c r="B605" t="s">
        <v>545</v>
      </c>
      <c r="C605" t="s">
        <v>549</v>
      </c>
      <c r="D605" s="43" t="str">
        <f>+VLOOKUP(Precio_dia_punto_venta[[#This Row],[Unidad de
comercialización ]],Tabla16[],2,0)</f>
        <v>saco</v>
      </c>
      <c r="E605" t="s">
        <v>529</v>
      </c>
      <c r="F605" t="s">
        <v>533</v>
      </c>
      <c r="G605">
        <v>11750</v>
      </c>
      <c r="H605" s="46">
        <v>44169</v>
      </c>
      <c r="I605">
        <v>4</v>
      </c>
    </row>
    <row r="606" spans="1:9" x14ac:dyDescent="0.35">
      <c r="A60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SerenaMartes44169saco</v>
      </c>
      <c r="B606" t="s">
        <v>545</v>
      </c>
      <c r="C606" t="s">
        <v>549</v>
      </c>
      <c r="D606" s="43" t="str">
        <f>+VLOOKUP(Precio_dia_punto_venta[[#This Row],[Unidad de
comercialización ]],Tabla16[],2,0)</f>
        <v>saco</v>
      </c>
      <c r="E606" t="s">
        <v>529</v>
      </c>
      <c r="F606" t="s">
        <v>536</v>
      </c>
      <c r="G606">
        <v>12250</v>
      </c>
      <c r="H606" s="46">
        <v>44169</v>
      </c>
      <c r="I606">
        <v>4</v>
      </c>
    </row>
    <row r="607" spans="1:9" x14ac:dyDescent="0.35">
      <c r="A60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CardinalTerminal La Palmera de La SerenaLunes44169saco</v>
      </c>
      <c r="B607" t="s">
        <v>545</v>
      </c>
      <c r="C607" t="s">
        <v>549</v>
      </c>
      <c r="D607" s="43" t="str">
        <f>+VLOOKUP(Precio_dia_punto_venta[[#This Row],[Unidad de
comercialización ]],Tabla16[],2,0)</f>
        <v>saco</v>
      </c>
      <c r="E607" t="s">
        <v>529</v>
      </c>
      <c r="F607" t="s">
        <v>535</v>
      </c>
      <c r="G607">
        <v>12750</v>
      </c>
      <c r="H607" s="46">
        <v>44169</v>
      </c>
      <c r="I607">
        <v>4</v>
      </c>
    </row>
    <row r="608" spans="1:9" x14ac:dyDescent="0.35">
      <c r="A60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SantiagoMiércoles44176saco</v>
      </c>
      <c r="B608" t="s">
        <v>540</v>
      </c>
      <c r="C608" t="s">
        <v>528</v>
      </c>
      <c r="D608" s="43" t="str">
        <f>+VLOOKUP(Precio_dia_punto_venta[[#This Row],[Unidad de
comercialización ]],Tabla16[],2,0)</f>
        <v>saco</v>
      </c>
      <c r="E608" t="s">
        <v>529</v>
      </c>
      <c r="F608" t="s">
        <v>534</v>
      </c>
      <c r="G608">
        <v>11500</v>
      </c>
      <c r="H608" s="46">
        <v>44176</v>
      </c>
      <c r="I608">
        <f>+VLOOKUP(Precio_dia_punto_venta[[#This Row],[Mercado Mayorista]],Codigos_mercados_mayoristas[],3,0)</f>
        <v>13</v>
      </c>
    </row>
    <row r="609" spans="1:9" x14ac:dyDescent="0.35">
      <c r="A60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SantiagoJueves44176saco</v>
      </c>
      <c r="B609" t="s">
        <v>540</v>
      </c>
      <c r="C609" t="s">
        <v>528</v>
      </c>
      <c r="D609" s="43" t="str">
        <f>+VLOOKUP(Precio_dia_punto_venta[[#This Row],[Unidad de
comercialización ]],Tabla16[],2,0)</f>
        <v>saco</v>
      </c>
      <c r="E609" t="s">
        <v>529</v>
      </c>
      <c r="F609" t="s">
        <v>530</v>
      </c>
      <c r="G609">
        <v>10000</v>
      </c>
      <c r="H609" s="46">
        <v>44176</v>
      </c>
      <c r="I609">
        <f>+VLOOKUP(Precio_dia_punto_venta[[#This Row],[Mercado Mayorista]],Codigos_mercados_mayoristas[],3,0)</f>
        <v>13</v>
      </c>
    </row>
    <row r="610" spans="1:9" x14ac:dyDescent="0.35">
      <c r="A61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SantiagoViernes44176saco</v>
      </c>
      <c r="B610" t="s">
        <v>540</v>
      </c>
      <c r="C610" t="s">
        <v>528</v>
      </c>
      <c r="D610" s="43" t="str">
        <f>+VLOOKUP(Precio_dia_punto_venta[[#This Row],[Unidad de
comercialización ]],Tabla16[],2,0)</f>
        <v>saco</v>
      </c>
      <c r="E610" t="s">
        <v>529</v>
      </c>
      <c r="F610" t="s">
        <v>533</v>
      </c>
      <c r="G610">
        <v>10000</v>
      </c>
      <c r="H610" s="46">
        <v>44176</v>
      </c>
      <c r="I610">
        <f>+VLOOKUP(Precio_dia_punto_venta[[#This Row],[Mercado Mayorista]],Codigos_mercados_mayoristas[],3,0)</f>
        <v>13</v>
      </c>
    </row>
    <row r="611" spans="1:9" x14ac:dyDescent="0.35">
      <c r="A61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SantiagoMiércoles44176saco</v>
      </c>
      <c r="B611" t="s">
        <v>545</v>
      </c>
      <c r="C611" t="s">
        <v>528</v>
      </c>
      <c r="D611" s="43" t="str">
        <f>+VLOOKUP(Precio_dia_punto_venta[[#This Row],[Unidad de
comercialización ]],Tabla16[],2,0)</f>
        <v>saco</v>
      </c>
      <c r="E611" t="s">
        <v>529</v>
      </c>
      <c r="F611" t="s">
        <v>534</v>
      </c>
      <c r="G611">
        <v>11000</v>
      </c>
      <c r="H611" s="46">
        <v>44176</v>
      </c>
      <c r="I611">
        <f>+VLOOKUP(Precio_dia_punto_venta[[#This Row],[Mercado Mayorista]],Codigos_mercados_mayoristas[],3,0)</f>
        <v>13</v>
      </c>
    </row>
    <row r="612" spans="1:9" x14ac:dyDescent="0.35">
      <c r="A61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Central Mapocho de SantiagoJueves44155saco</v>
      </c>
      <c r="B612" t="s">
        <v>527</v>
      </c>
      <c r="C612" t="s">
        <v>528</v>
      </c>
      <c r="D612" s="43" t="str">
        <f>+VLOOKUP(Precio_dia_punto_venta[[#This Row],[Unidad de
comercialización ]],Tabla16[],2,0)</f>
        <v>saco</v>
      </c>
      <c r="E612" t="s">
        <v>529</v>
      </c>
      <c r="F612" t="s">
        <v>530</v>
      </c>
      <c r="G612">
        <v>12000</v>
      </c>
      <c r="H612" s="46">
        <v>44155</v>
      </c>
      <c r="I612">
        <v>13</v>
      </c>
    </row>
    <row r="613" spans="1:9" x14ac:dyDescent="0.35">
      <c r="A61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Central Mapocho de SantiagoMartes44099saco</v>
      </c>
      <c r="B613" t="s">
        <v>527</v>
      </c>
      <c r="C613" t="s">
        <v>528</v>
      </c>
      <c r="D613" s="43" t="str">
        <f>+VLOOKUP(Precio_dia_punto_venta[[#This Row],[Unidad de
comercialización ]],Tabla16[],2,0)</f>
        <v>saco</v>
      </c>
      <c r="E613" t="s">
        <v>529</v>
      </c>
      <c r="F613" t="s">
        <v>536</v>
      </c>
      <c r="G613">
        <v>7000</v>
      </c>
      <c r="H613" s="46">
        <v>44099</v>
      </c>
      <c r="I613">
        <v>13</v>
      </c>
    </row>
    <row r="614" spans="1:9" x14ac:dyDescent="0.35">
      <c r="A61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Central Mapocho de SantiagoMiércoles44092saco</v>
      </c>
      <c r="B614" t="s">
        <v>527</v>
      </c>
      <c r="C614" t="s">
        <v>528</v>
      </c>
      <c r="D614" s="43" t="str">
        <f>+VLOOKUP(Precio_dia_punto_venta[[#This Row],[Unidad de
comercialización ]],Tabla16[],2,0)</f>
        <v>saco</v>
      </c>
      <c r="E614" t="s">
        <v>529</v>
      </c>
      <c r="F614" t="s">
        <v>534</v>
      </c>
      <c r="G614">
        <v>7000</v>
      </c>
      <c r="H614" s="46">
        <v>44092</v>
      </c>
      <c r="I614">
        <v>13</v>
      </c>
    </row>
    <row r="615" spans="1:9" x14ac:dyDescent="0.35">
      <c r="A61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SantiagoViernes44029saco</v>
      </c>
      <c r="B615" t="s">
        <v>540</v>
      </c>
      <c r="C615" t="s">
        <v>528</v>
      </c>
      <c r="D615" s="43" t="str">
        <f>+VLOOKUP(Precio_dia_punto_venta[[#This Row],[Unidad de
comercialización ]],Tabla16[],2,0)</f>
        <v>saco</v>
      </c>
      <c r="E615" t="s">
        <v>529</v>
      </c>
      <c r="F615" t="s">
        <v>533</v>
      </c>
      <c r="G615">
        <v>7000</v>
      </c>
      <c r="H615" s="46">
        <v>44029</v>
      </c>
      <c r="I615">
        <v>13</v>
      </c>
    </row>
    <row r="616" spans="1:9" x14ac:dyDescent="0.35">
      <c r="A61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SantiagoLunes44134saco</v>
      </c>
      <c r="B616" t="s">
        <v>540</v>
      </c>
      <c r="C616" t="s">
        <v>528</v>
      </c>
      <c r="D616" s="43" t="str">
        <f>+VLOOKUP(Precio_dia_punto_venta[[#This Row],[Unidad de
comercialización ]],Tabla16[],2,0)</f>
        <v>saco</v>
      </c>
      <c r="E616" t="s">
        <v>529</v>
      </c>
      <c r="F616" t="s">
        <v>535</v>
      </c>
      <c r="G616">
        <v>8000</v>
      </c>
      <c r="H616" s="46">
        <v>44134</v>
      </c>
      <c r="I616">
        <v>13</v>
      </c>
    </row>
    <row r="617" spans="1:9" x14ac:dyDescent="0.35">
      <c r="A61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SantiagoMartes44134saco</v>
      </c>
      <c r="B617" t="s">
        <v>545</v>
      </c>
      <c r="C617" t="s">
        <v>528</v>
      </c>
      <c r="D617" s="43" t="str">
        <f>+VLOOKUP(Precio_dia_punto_venta[[#This Row],[Unidad de
comercialización ]],Tabla16[],2,0)</f>
        <v>saco</v>
      </c>
      <c r="E617" t="s">
        <v>529</v>
      </c>
      <c r="F617" t="s">
        <v>536</v>
      </c>
      <c r="G617">
        <v>8000</v>
      </c>
      <c r="H617" s="46">
        <v>44134</v>
      </c>
      <c r="I617">
        <v>13</v>
      </c>
    </row>
    <row r="618" spans="1:9" x14ac:dyDescent="0.35">
      <c r="A61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SantiagoMiércoles44134saco</v>
      </c>
      <c r="B618" t="s">
        <v>545</v>
      </c>
      <c r="C618" t="s">
        <v>528</v>
      </c>
      <c r="D618" s="43" t="str">
        <f>+VLOOKUP(Precio_dia_punto_venta[[#This Row],[Unidad de
comercialización ]],Tabla16[],2,0)</f>
        <v>saco</v>
      </c>
      <c r="E618" t="s">
        <v>529</v>
      </c>
      <c r="F618" t="s">
        <v>534</v>
      </c>
      <c r="G618">
        <v>8000</v>
      </c>
      <c r="H618" s="46">
        <v>44134</v>
      </c>
      <c r="I618">
        <v>13</v>
      </c>
    </row>
    <row r="619" spans="1:9" x14ac:dyDescent="0.35">
      <c r="A61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SantiagoMartes44120saco</v>
      </c>
      <c r="B619" t="s">
        <v>540</v>
      </c>
      <c r="C619" t="s">
        <v>528</v>
      </c>
      <c r="D619" s="43" t="str">
        <f>+VLOOKUP(Precio_dia_punto_venta[[#This Row],[Unidad de
comercialización ]],Tabla16[],2,0)</f>
        <v>saco</v>
      </c>
      <c r="E619" t="s">
        <v>529</v>
      </c>
      <c r="F619" t="s">
        <v>536</v>
      </c>
      <c r="G619">
        <v>8000</v>
      </c>
      <c r="H619" s="46">
        <v>44120</v>
      </c>
      <c r="I619">
        <v>13</v>
      </c>
    </row>
    <row r="620" spans="1:9" x14ac:dyDescent="0.35">
      <c r="A62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SantiagoMiércoles44120saco</v>
      </c>
      <c r="B620" t="s">
        <v>540</v>
      </c>
      <c r="C620" t="s">
        <v>528</v>
      </c>
      <c r="D620" s="43" t="str">
        <f>+VLOOKUP(Precio_dia_punto_venta[[#This Row],[Unidad de
comercialización ]],Tabla16[],2,0)</f>
        <v>saco</v>
      </c>
      <c r="E620" t="s">
        <v>529</v>
      </c>
      <c r="F620" t="s">
        <v>534</v>
      </c>
      <c r="G620">
        <v>8000</v>
      </c>
      <c r="H620" s="46">
        <v>44120</v>
      </c>
      <c r="I620">
        <v>13</v>
      </c>
    </row>
    <row r="621" spans="1:9" x14ac:dyDescent="0.35">
      <c r="A62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SantiagoJueves44120saco</v>
      </c>
      <c r="B621" t="s">
        <v>540</v>
      </c>
      <c r="C621" t="s">
        <v>528</v>
      </c>
      <c r="D621" s="43" t="str">
        <f>+VLOOKUP(Precio_dia_punto_venta[[#This Row],[Unidad de
comercialización ]],Tabla16[],2,0)</f>
        <v>saco</v>
      </c>
      <c r="E621" t="s">
        <v>529</v>
      </c>
      <c r="F621" t="s">
        <v>530</v>
      </c>
      <c r="G621">
        <v>8000</v>
      </c>
      <c r="H621" s="46">
        <v>44120</v>
      </c>
      <c r="I621">
        <v>13</v>
      </c>
    </row>
    <row r="622" spans="1:9" x14ac:dyDescent="0.35">
      <c r="A62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SantiagoViernes44120saco</v>
      </c>
      <c r="B622" t="s">
        <v>540</v>
      </c>
      <c r="C622" t="s">
        <v>528</v>
      </c>
      <c r="D622" s="43" t="str">
        <f>+VLOOKUP(Precio_dia_punto_venta[[#This Row],[Unidad de
comercialización ]],Tabla16[],2,0)</f>
        <v>saco</v>
      </c>
      <c r="E622" t="s">
        <v>529</v>
      </c>
      <c r="F622" t="s">
        <v>533</v>
      </c>
      <c r="G622">
        <v>8000</v>
      </c>
      <c r="H622" s="46">
        <v>44120</v>
      </c>
      <c r="I622">
        <v>13</v>
      </c>
    </row>
    <row r="623" spans="1:9" x14ac:dyDescent="0.35">
      <c r="A62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PukaráVega Central Mapocho de SantiagoMartes44120saco</v>
      </c>
      <c r="B623" t="s">
        <v>547</v>
      </c>
      <c r="C623" t="s">
        <v>528</v>
      </c>
      <c r="D623" s="43" t="str">
        <f>+VLOOKUP(Precio_dia_punto_venta[[#This Row],[Unidad de
comercialización ]],Tabla16[],2,0)</f>
        <v>saco</v>
      </c>
      <c r="E623" t="s">
        <v>529</v>
      </c>
      <c r="F623" t="s">
        <v>536</v>
      </c>
      <c r="G623">
        <v>8000</v>
      </c>
      <c r="H623" s="46">
        <v>44120</v>
      </c>
      <c r="I623">
        <v>13</v>
      </c>
    </row>
    <row r="624" spans="1:9" x14ac:dyDescent="0.35">
      <c r="A62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Central Mapocho de SantiagoMiércoles44120saco</v>
      </c>
      <c r="B624" t="s">
        <v>537</v>
      </c>
      <c r="C624" t="s">
        <v>528</v>
      </c>
      <c r="D624" s="43" t="str">
        <f>+VLOOKUP(Precio_dia_punto_venta[[#This Row],[Unidad de
comercialización ]],Tabla16[],2,0)</f>
        <v>saco</v>
      </c>
      <c r="E624" t="s">
        <v>529</v>
      </c>
      <c r="F624" t="s">
        <v>534</v>
      </c>
      <c r="G624">
        <v>8000</v>
      </c>
      <c r="H624" s="46">
        <v>44120</v>
      </c>
      <c r="I624">
        <v>13</v>
      </c>
    </row>
    <row r="625" spans="1:9" x14ac:dyDescent="0.35">
      <c r="A62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SantiagoMartes44099saco</v>
      </c>
      <c r="B625" t="s">
        <v>540</v>
      </c>
      <c r="C625" t="s">
        <v>528</v>
      </c>
      <c r="D625" s="43" t="str">
        <f>+VLOOKUP(Precio_dia_punto_venta[[#This Row],[Unidad de
comercialización ]],Tabla16[],2,0)</f>
        <v>saco</v>
      </c>
      <c r="E625" t="s">
        <v>529</v>
      </c>
      <c r="F625" t="s">
        <v>536</v>
      </c>
      <c r="G625">
        <v>8000</v>
      </c>
      <c r="H625" s="46">
        <v>44099</v>
      </c>
      <c r="I625">
        <v>13</v>
      </c>
    </row>
    <row r="626" spans="1:9" x14ac:dyDescent="0.35">
      <c r="A62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Central Mapocho de SantiagoLunes44050saco</v>
      </c>
      <c r="B626" t="s">
        <v>531</v>
      </c>
      <c r="C626" t="s">
        <v>528</v>
      </c>
      <c r="D626" s="43" t="str">
        <f>+VLOOKUP(Precio_dia_punto_venta[[#This Row],[Unidad de
comercialización ]],Tabla16[],2,0)</f>
        <v>saco</v>
      </c>
      <c r="E626" t="s">
        <v>529</v>
      </c>
      <c r="F626" t="s">
        <v>535</v>
      </c>
      <c r="G626">
        <v>8000</v>
      </c>
      <c r="H626" s="46">
        <v>44050</v>
      </c>
      <c r="I626">
        <v>13</v>
      </c>
    </row>
    <row r="627" spans="1:9" x14ac:dyDescent="0.35">
      <c r="A62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SantiagoMiércoles44099saco</v>
      </c>
      <c r="B627" t="s">
        <v>540</v>
      </c>
      <c r="C627" t="s">
        <v>528</v>
      </c>
      <c r="D627" s="43" t="str">
        <f>+VLOOKUP(Precio_dia_punto_venta[[#This Row],[Unidad de
comercialización ]],Tabla16[],2,0)</f>
        <v>saco</v>
      </c>
      <c r="E627" t="s">
        <v>529</v>
      </c>
      <c r="F627" t="s">
        <v>534</v>
      </c>
      <c r="G627">
        <v>8545</v>
      </c>
      <c r="H627" s="46">
        <v>44099</v>
      </c>
      <c r="I627">
        <v>13</v>
      </c>
    </row>
    <row r="628" spans="1:9" x14ac:dyDescent="0.35">
      <c r="A62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SantiagoViernes44099saco</v>
      </c>
      <c r="B628" t="s">
        <v>540</v>
      </c>
      <c r="C628" t="s">
        <v>528</v>
      </c>
      <c r="D628" s="43" t="str">
        <f>+VLOOKUP(Precio_dia_punto_venta[[#This Row],[Unidad de
comercialización ]],Tabla16[],2,0)</f>
        <v>saco</v>
      </c>
      <c r="E628" t="s">
        <v>529</v>
      </c>
      <c r="F628" t="s">
        <v>533</v>
      </c>
      <c r="G628">
        <v>9000</v>
      </c>
      <c r="H628" s="46">
        <v>44099</v>
      </c>
      <c r="I628">
        <v>13</v>
      </c>
    </row>
    <row r="629" spans="1:9" x14ac:dyDescent="0.35">
      <c r="A62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SantiagoViernes44085saco</v>
      </c>
      <c r="B629" t="s">
        <v>540</v>
      </c>
      <c r="C629" t="s">
        <v>528</v>
      </c>
      <c r="D629" s="43" t="str">
        <f>+VLOOKUP(Precio_dia_punto_venta[[#This Row],[Unidad de
comercialización ]],Tabla16[],2,0)</f>
        <v>saco</v>
      </c>
      <c r="E629" t="s">
        <v>529</v>
      </c>
      <c r="F629" t="s">
        <v>533</v>
      </c>
      <c r="G629">
        <v>9000</v>
      </c>
      <c r="H629" s="46">
        <v>44085</v>
      </c>
      <c r="I629">
        <v>13</v>
      </c>
    </row>
    <row r="630" spans="1:9" x14ac:dyDescent="0.35">
      <c r="A63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SantiagoJueves44141saco</v>
      </c>
      <c r="B630" t="s">
        <v>540</v>
      </c>
      <c r="C630" t="s">
        <v>528</v>
      </c>
      <c r="D630" s="43" t="str">
        <f>+VLOOKUP(Precio_dia_punto_venta[[#This Row],[Unidad de
comercialización ]],Tabla16[],2,0)</f>
        <v>saco</v>
      </c>
      <c r="E630" t="s">
        <v>529</v>
      </c>
      <c r="F630" t="s">
        <v>530</v>
      </c>
      <c r="G630">
        <v>10000</v>
      </c>
      <c r="H630" s="46">
        <v>44141</v>
      </c>
      <c r="I630">
        <v>13</v>
      </c>
    </row>
    <row r="631" spans="1:9" x14ac:dyDescent="0.35">
      <c r="A63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SantiagoMiércoles44141saco</v>
      </c>
      <c r="B631" t="s">
        <v>545</v>
      </c>
      <c r="C631" t="s">
        <v>528</v>
      </c>
      <c r="D631" s="43" t="str">
        <f>+VLOOKUP(Precio_dia_punto_venta[[#This Row],[Unidad de
comercialización ]],Tabla16[],2,0)</f>
        <v>saco</v>
      </c>
      <c r="E631" t="s">
        <v>529</v>
      </c>
      <c r="F631" t="s">
        <v>534</v>
      </c>
      <c r="G631">
        <v>10000</v>
      </c>
      <c r="H631" s="46">
        <v>44141</v>
      </c>
      <c r="I631">
        <v>13</v>
      </c>
    </row>
    <row r="632" spans="1:9" x14ac:dyDescent="0.35">
      <c r="A63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SantiagoJueves44141saco</v>
      </c>
      <c r="B632" t="s">
        <v>545</v>
      </c>
      <c r="C632" t="s">
        <v>528</v>
      </c>
      <c r="D632" s="43" t="str">
        <f>+VLOOKUP(Precio_dia_punto_venta[[#This Row],[Unidad de
comercialización ]],Tabla16[],2,0)</f>
        <v>saco</v>
      </c>
      <c r="E632" t="s">
        <v>529</v>
      </c>
      <c r="F632" t="s">
        <v>530</v>
      </c>
      <c r="G632">
        <v>10000</v>
      </c>
      <c r="H632" s="46">
        <v>44141</v>
      </c>
      <c r="I632">
        <v>13</v>
      </c>
    </row>
    <row r="633" spans="1:9" x14ac:dyDescent="0.35">
      <c r="A63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Central Mapocho de SantiagoMartes44141saco</v>
      </c>
      <c r="B633" t="s">
        <v>527</v>
      </c>
      <c r="C633" t="s">
        <v>528</v>
      </c>
      <c r="D633" s="43" t="str">
        <f>+VLOOKUP(Precio_dia_punto_venta[[#This Row],[Unidad de
comercialización ]],Tabla16[],2,0)</f>
        <v>saco</v>
      </c>
      <c r="E633" t="s">
        <v>529</v>
      </c>
      <c r="F633" t="s">
        <v>536</v>
      </c>
      <c r="G633">
        <v>10000</v>
      </c>
      <c r="H633" s="46">
        <v>44141</v>
      </c>
      <c r="I633">
        <v>13</v>
      </c>
    </row>
    <row r="634" spans="1:9" x14ac:dyDescent="0.35">
      <c r="A63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Central Mapocho de SantiagoJueves44141saco</v>
      </c>
      <c r="B634" t="s">
        <v>527</v>
      </c>
      <c r="C634" t="s">
        <v>528</v>
      </c>
      <c r="D634" s="43" t="str">
        <f>+VLOOKUP(Precio_dia_punto_venta[[#This Row],[Unidad de
comercialización ]],Tabla16[],2,0)</f>
        <v>saco</v>
      </c>
      <c r="E634" t="s">
        <v>529</v>
      </c>
      <c r="F634" t="s">
        <v>530</v>
      </c>
      <c r="G634">
        <v>10000</v>
      </c>
      <c r="H634" s="46">
        <v>44141</v>
      </c>
      <c r="I634">
        <v>13</v>
      </c>
    </row>
    <row r="635" spans="1:9" x14ac:dyDescent="0.35">
      <c r="A63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SantiagoMiércoles44169saco</v>
      </c>
      <c r="B635" t="s">
        <v>545</v>
      </c>
      <c r="C635" t="s">
        <v>528</v>
      </c>
      <c r="D635" s="43" t="str">
        <f>+VLOOKUP(Precio_dia_punto_venta[[#This Row],[Unidad de
comercialización ]],Tabla16[],2,0)</f>
        <v>saco</v>
      </c>
      <c r="E635" t="s">
        <v>529</v>
      </c>
      <c r="F635" t="s">
        <v>534</v>
      </c>
      <c r="G635">
        <v>11000</v>
      </c>
      <c r="H635" s="46">
        <v>44169</v>
      </c>
      <c r="I635">
        <v>13</v>
      </c>
    </row>
    <row r="636" spans="1:9" x14ac:dyDescent="0.35">
      <c r="A63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SantiagoLunes44162saco</v>
      </c>
      <c r="B636" t="s">
        <v>545</v>
      </c>
      <c r="C636" t="s">
        <v>528</v>
      </c>
      <c r="D636" s="43" t="str">
        <f>+VLOOKUP(Precio_dia_punto_venta[[#This Row],[Unidad de
comercialización ]],Tabla16[],2,0)</f>
        <v>saco</v>
      </c>
      <c r="E636" t="s">
        <v>529</v>
      </c>
      <c r="F636" t="s">
        <v>535</v>
      </c>
      <c r="G636">
        <v>11000</v>
      </c>
      <c r="H636" s="46">
        <v>44162</v>
      </c>
      <c r="I636">
        <v>13</v>
      </c>
    </row>
    <row r="637" spans="1:9" x14ac:dyDescent="0.35">
      <c r="A63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SantiagoLunes44155saco</v>
      </c>
      <c r="B637" t="s">
        <v>545</v>
      </c>
      <c r="C637" t="s">
        <v>528</v>
      </c>
      <c r="D637" s="43" t="str">
        <f>+VLOOKUP(Precio_dia_punto_venta[[#This Row],[Unidad de
comercialización ]],Tabla16[],2,0)</f>
        <v>saco</v>
      </c>
      <c r="E637" t="s">
        <v>529</v>
      </c>
      <c r="F637" t="s">
        <v>535</v>
      </c>
      <c r="G637">
        <v>11000</v>
      </c>
      <c r="H637" s="46">
        <v>44155</v>
      </c>
      <c r="I637">
        <v>13</v>
      </c>
    </row>
    <row r="638" spans="1:9" x14ac:dyDescent="0.35">
      <c r="A63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SantiagoMartes44169saco</v>
      </c>
      <c r="B638" t="s">
        <v>540</v>
      </c>
      <c r="C638" t="s">
        <v>528</v>
      </c>
      <c r="D638" s="43" t="str">
        <f>+VLOOKUP(Precio_dia_punto_venta[[#This Row],[Unidad de
comercialización ]],Tabla16[],2,0)</f>
        <v>saco</v>
      </c>
      <c r="E638" t="s">
        <v>529</v>
      </c>
      <c r="F638" t="s">
        <v>536</v>
      </c>
      <c r="G638">
        <v>11250</v>
      </c>
      <c r="H638" s="46">
        <v>44169</v>
      </c>
      <c r="I638">
        <v>13</v>
      </c>
    </row>
    <row r="639" spans="1:9" x14ac:dyDescent="0.35">
      <c r="A63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SantiagoMiércoles44169saco</v>
      </c>
      <c r="B639" t="s">
        <v>540</v>
      </c>
      <c r="C639" t="s">
        <v>528</v>
      </c>
      <c r="D639" s="43" t="str">
        <f>+VLOOKUP(Precio_dia_punto_venta[[#This Row],[Unidad de
comercialización ]],Tabla16[],2,0)</f>
        <v>saco</v>
      </c>
      <c r="E639" t="s">
        <v>529</v>
      </c>
      <c r="F639" t="s">
        <v>534</v>
      </c>
      <c r="G639">
        <v>11375</v>
      </c>
      <c r="H639" s="46">
        <v>44169</v>
      </c>
      <c r="I639">
        <v>13</v>
      </c>
    </row>
    <row r="640" spans="1:9" x14ac:dyDescent="0.35">
      <c r="A64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SantiagoViernes44148saco</v>
      </c>
      <c r="B640" t="s">
        <v>545</v>
      </c>
      <c r="C640" t="s">
        <v>528</v>
      </c>
      <c r="D640" s="43" t="str">
        <f>+VLOOKUP(Precio_dia_punto_venta[[#This Row],[Unidad de
comercialización ]],Tabla16[],2,0)</f>
        <v>saco</v>
      </c>
      <c r="E640" t="s">
        <v>529</v>
      </c>
      <c r="F640" t="s">
        <v>533</v>
      </c>
      <c r="G640">
        <v>11435</v>
      </c>
      <c r="H640" s="46">
        <v>44148</v>
      </c>
      <c r="I640">
        <v>13</v>
      </c>
    </row>
    <row r="641" spans="1:9" x14ac:dyDescent="0.35">
      <c r="A64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SantiagoViernes44162saco</v>
      </c>
      <c r="B641" t="s">
        <v>540</v>
      </c>
      <c r="C641" t="s">
        <v>528</v>
      </c>
      <c r="D641" s="43" t="str">
        <f>+VLOOKUP(Precio_dia_punto_venta[[#This Row],[Unidad de
comercialización ]],Tabla16[],2,0)</f>
        <v>saco</v>
      </c>
      <c r="E641" t="s">
        <v>529</v>
      </c>
      <c r="F641" t="s">
        <v>533</v>
      </c>
      <c r="G641">
        <v>11444</v>
      </c>
      <c r="H641" s="46">
        <v>44162</v>
      </c>
      <c r="I641">
        <v>13</v>
      </c>
    </row>
    <row r="642" spans="1:9" x14ac:dyDescent="0.35">
      <c r="A64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SantiagoViernes44169saco</v>
      </c>
      <c r="B642" t="s">
        <v>540</v>
      </c>
      <c r="C642" t="s">
        <v>528</v>
      </c>
      <c r="D642" s="43" t="str">
        <f>+VLOOKUP(Precio_dia_punto_venta[[#This Row],[Unidad de
comercialización ]],Tabla16[],2,0)</f>
        <v>saco</v>
      </c>
      <c r="E642" t="s">
        <v>529</v>
      </c>
      <c r="F642" t="s">
        <v>533</v>
      </c>
      <c r="G642">
        <v>11474</v>
      </c>
      <c r="H642" s="46">
        <v>44169</v>
      </c>
      <c r="I642">
        <v>13</v>
      </c>
    </row>
    <row r="643" spans="1:9" x14ac:dyDescent="0.35">
      <c r="A64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SantiagoJueves44148saco</v>
      </c>
      <c r="B643" t="s">
        <v>545</v>
      </c>
      <c r="C643" t="s">
        <v>528</v>
      </c>
      <c r="D643" s="43" t="str">
        <f>+VLOOKUP(Precio_dia_punto_venta[[#This Row],[Unidad de
comercialización ]],Tabla16[],2,0)</f>
        <v>saco</v>
      </c>
      <c r="E643" t="s">
        <v>529</v>
      </c>
      <c r="F643" t="s">
        <v>530</v>
      </c>
      <c r="G643">
        <v>11474</v>
      </c>
      <c r="H643" s="46">
        <v>44148</v>
      </c>
      <c r="I643">
        <v>13</v>
      </c>
    </row>
    <row r="644" spans="1:9" x14ac:dyDescent="0.35">
      <c r="A64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Central Mapocho de SantiagoMartes44155saco</v>
      </c>
      <c r="B644" t="s">
        <v>527</v>
      </c>
      <c r="C644" t="s">
        <v>528</v>
      </c>
      <c r="D644" s="43" t="str">
        <f>+VLOOKUP(Precio_dia_punto_venta[[#This Row],[Unidad de
comercialización ]],Tabla16[],2,0)</f>
        <v>saco</v>
      </c>
      <c r="E644" t="s">
        <v>529</v>
      </c>
      <c r="F644" t="s">
        <v>536</v>
      </c>
      <c r="G644">
        <v>11513</v>
      </c>
      <c r="H644" s="46">
        <v>44155</v>
      </c>
      <c r="I644">
        <v>13</v>
      </c>
    </row>
    <row r="645" spans="1:9" x14ac:dyDescent="0.35">
      <c r="A64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SantiagoViernes44141saco</v>
      </c>
      <c r="B645" t="s">
        <v>545</v>
      </c>
      <c r="C645" t="s">
        <v>528</v>
      </c>
      <c r="D645" s="43" t="str">
        <f>+VLOOKUP(Precio_dia_punto_venta[[#This Row],[Unidad de
comercialización ]],Tabla16[],2,0)</f>
        <v>saco</v>
      </c>
      <c r="E645" t="s">
        <v>529</v>
      </c>
      <c r="F645" t="s">
        <v>533</v>
      </c>
      <c r="G645">
        <v>11513</v>
      </c>
      <c r="H645" s="46">
        <v>44141</v>
      </c>
      <c r="I645">
        <v>13</v>
      </c>
    </row>
    <row r="646" spans="1:9" x14ac:dyDescent="0.35">
      <c r="A64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SantiagoViernes44155saco</v>
      </c>
      <c r="B646" t="s">
        <v>540</v>
      </c>
      <c r="C646" t="s">
        <v>528</v>
      </c>
      <c r="D646" s="43" t="str">
        <f>+VLOOKUP(Precio_dia_punto_venta[[#This Row],[Unidad de
comercialización ]],Tabla16[],2,0)</f>
        <v>saco</v>
      </c>
      <c r="E646" t="s">
        <v>529</v>
      </c>
      <c r="F646" t="s">
        <v>533</v>
      </c>
      <c r="G646">
        <v>11516</v>
      </c>
      <c r="H646" s="46">
        <v>44155</v>
      </c>
      <c r="I646">
        <v>13</v>
      </c>
    </row>
    <row r="647" spans="1:9" x14ac:dyDescent="0.35">
      <c r="A64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SantiagoMartes44148saco</v>
      </c>
      <c r="B647" t="s">
        <v>545</v>
      </c>
      <c r="C647" t="s">
        <v>528</v>
      </c>
      <c r="D647" s="43" t="str">
        <f>+VLOOKUP(Precio_dia_punto_venta[[#This Row],[Unidad de
comercialización ]],Tabla16[],2,0)</f>
        <v>saco</v>
      </c>
      <c r="E647" t="s">
        <v>529</v>
      </c>
      <c r="F647" t="s">
        <v>536</v>
      </c>
      <c r="G647">
        <v>11536</v>
      </c>
      <c r="H647" s="46">
        <v>44148</v>
      </c>
      <c r="I647">
        <v>13</v>
      </c>
    </row>
    <row r="648" spans="1:9" x14ac:dyDescent="0.35">
      <c r="A64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SantiagoViernes44155saco</v>
      </c>
      <c r="B648" t="s">
        <v>545</v>
      </c>
      <c r="C648" t="s">
        <v>528</v>
      </c>
      <c r="D648" s="43" t="str">
        <f>+VLOOKUP(Precio_dia_punto_venta[[#This Row],[Unidad de
comercialización ]],Tabla16[],2,0)</f>
        <v>saco</v>
      </c>
      <c r="E648" t="s">
        <v>529</v>
      </c>
      <c r="F648" t="s">
        <v>533</v>
      </c>
      <c r="G648">
        <v>11545</v>
      </c>
      <c r="H648" s="46">
        <v>44155</v>
      </c>
      <c r="I648">
        <v>13</v>
      </c>
    </row>
    <row r="649" spans="1:9" x14ac:dyDescent="0.35">
      <c r="A64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SantiagoJueves44162saco</v>
      </c>
      <c r="B649" t="s">
        <v>540</v>
      </c>
      <c r="C649" t="s">
        <v>528</v>
      </c>
      <c r="D649" s="43" t="str">
        <f>+VLOOKUP(Precio_dia_punto_venta[[#This Row],[Unidad de
comercialización ]],Tabla16[],2,0)</f>
        <v>saco</v>
      </c>
      <c r="E649" t="s">
        <v>529</v>
      </c>
      <c r="F649" t="s">
        <v>530</v>
      </c>
      <c r="G649">
        <v>11556</v>
      </c>
      <c r="H649" s="46">
        <v>44162</v>
      </c>
      <c r="I649">
        <v>13</v>
      </c>
    </row>
    <row r="650" spans="1:9" x14ac:dyDescent="0.35">
      <c r="A65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SantiagoMartes44155saco</v>
      </c>
      <c r="B650" t="s">
        <v>545</v>
      </c>
      <c r="C650" t="s">
        <v>528</v>
      </c>
      <c r="D650" s="43" t="str">
        <f>+VLOOKUP(Precio_dia_punto_venta[[#This Row],[Unidad de
comercialización ]],Tabla16[],2,0)</f>
        <v>saco</v>
      </c>
      <c r="E650" t="s">
        <v>529</v>
      </c>
      <c r="F650" t="s">
        <v>536</v>
      </c>
      <c r="G650">
        <v>11556</v>
      </c>
      <c r="H650" s="46">
        <v>44155</v>
      </c>
      <c r="I650">
        <v>13</v>
      </c>
    </row>
    <row r="651" spans="1:9" x14ac:dyDescent="0.35">
      <c r="A65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SantiagoMiércoles44148saco</v>
      </c>
      <c r="B651" t="s">
        <v>545</v>
      </c>
      <c r="C651" t="s">
        <v>528</v>
      </c>
      <c r="D651" s="43" t="str">
        <f>+VLOOKUP(Precio_dia_punto_venta[[#This Row],[Unidad de
comercialización ]],Tabla16[],2,0)</f>
        <v>saco</v>
      </c>
      <c r="E651" t="s">
        <v>529</v>
      </c>
      <c r="F651" t="s">
        <v>534</v>
      </c>
      <c r="G651">
        <v>11588</v>
      </c>
      <c r="H651" s="46">
        <v>44148</v>
      </c>
      <c r="I651">
        <v>13</v>
      </c>
    </row>
    <row r="652" spans="1:9" x14ac:dyDescent="0.35">
      <c r="A65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SantiagoJueves44155saco</v>
      </c>
      <c r="B652" t="s">
        <v>545</v>
      </c>
      <c r="C652" t="s">
        <v>528</v>
      </c>
      <c r="D652" s="43" t="str">
        <f>+VLOOKUP(Precio_dia_punto_venta[[#This Row],[Unidad de
comercialización ]],Tabla16[],2,0)</f>
        <v>saco</v>
      </c>
      <c r="E652" t="s">
        <v>529</v>
      </c>
      <c r="F652" t="s">
        <v>530</v>
      </c>
      <c r="G652">
        <v>11625</v>
      </c>
      <c r="H652" s="46">
        <v>44155</v>
      </c>
      <c r="I652">
        <v>13</v>
      </c>
    </row>
    <row r="653" spans="1:9" x14ac:dyDescent="0.35">
      <c r="A65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Central Mapocho de SantiagoMiércoles44155saco</v>
      </c>
      <c r="B653" t="s">
        <v>527</v>
      </c>
      <c r="C653" t="s">
        <v>528</v>
      </c>
      <c r="D653" s="43" t="str">
        <f>+VLOOKUP(Precio_dia_punto_venta[[#This Row],[Unidad de
comercialización ]],Tabla16[],2,0)</f>
        <v>saco</v>
      </c>
      <c r="E653" t="s">
        <v>529</v>
      </c>
      <c r="F653" t="s">
        <v>534</v>
      </c>
      <c r="G653">
        <v>11812</v>
      </c>
      <c r="H653" s="46">
        <v>44155</v>
      </c>
      <c r="I653">
        <v>13</v>
      </c>
    </row>
    <row r="654" spans="1:9" x14ac:dyDescent="0.35">
      <c r="A65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SantiagoMartes44162saco</v>
      </c>
      <c r="B654" t="s">
        <v>540</v>
      </c>
      <c r="C654" t="s">
        <v>528</v>
      </c>
      <c r="D654" s="43" t="str">
        <f>+VLOOKUP(Precio_dia_punto_venta[[#This Row],[Unidad de
comercialización ]],Tabla16[],2,0)</f>
        <v>saco</v>
      </c>
      <c r="E654" t="s">
        <v>529</v>
      </c>
      <c r="F654" t="s">
        <v>536</v>
      </c>
      <c r="G654">
        <v>12000</v>
      </c>
      <c r="H654" s="46">
        <v>44162</v>
      </c>
      <c r="I654">
        <v>13</v>
      </c>
    </row>
    <row r="655" spans="1:9" x14ac:dyDescent="0.35">
      <c r="A65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Central Mapocho de SantiagoMiércoles44162saco</v>
      </c>
      <c r="B655" t="s">
        <v>540</v>
      </c>
      <c r="C655" t="s">
        <v>528</v>
      </c>
      <c r="D655" s="43" t="str">
        <f>+VLOOKUP(Precio_dia_punto_venta[[#This Row],[Unidad de
comercialización ]],Tabla16[],2,0)</f>
        <v>saco</v>
      </c>
      <c r="E655" t="s">
        <v>529</v>
      </c>
      <c r="F655" t="s">
        <v>534</v>
      </c>
      <c r="G655">
        <v>12000</v>
      </c>
      <c r="H655" s="46">
        <v>44162</v>
      </c>
      <c r="I655">
        <v>13</v>
      </c>
    </row>
    <row r="656" spans="1:9" x14ac:dyDescent="0.35">
      <c r="A65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CardinalVega Central Mapocho de SantiagoMiércoles44155saco</v>
      </c>
      <c r="B656" t="s">
        <v>545</v>
      </c>
      <c r="C656" t="s">
        <v>528</v>
      </c>
      <c r="D656" s="43" t="str">
        <f>+VLOOKUP(Precio_dia_punto_venta[[#This Row],[Unidad de
comercialización ]],Tabla16[],2,0)</f>
        <v>saco</v>
      </c>
      <c r="E656" t="s">
        <v>529</v>
      </c>
      <c r="F656" t="s">
        <v>534</v>
      </c>
      <c r="G656">
        <v>12000</v>
      </c>
      <c r="H656" s="46">
        <v>44155</v>
      </c>
      <c r="I656">
        <v>13</v>
      </c>
    </row>
    <row r="657" spans="1:9" x14ac:dyDescent="0.35">
      <c r="A65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Central Mapocho de SantiagoMartes44148saco</v>
      </c>
      <c r="B657" t="s">
        <v>531</v>
      </c>
      <c r="C657" t="s">
        <v>528</v>
      </c>
      <c r="D657" s="43" t="str">
        <f>+VLOOKUP(Precio_dia_punto_venta[[#This Row],[Unidad de
comercialización ]],Tabla16[],2,0)</f>
        <v>saco</v>
      </c>
      <c r="E657" t="s">
        <v>529</v>
      </c>
      <c r="F657" t="s">
        <v>536</v>
      </c>
      <c r="G657">
        <v>12000</v>
      </c>
      <c r="H657" s="46">
        <v>44148</v>
      </c>
      <c r="I657">
        <v>13</v>
      </c>
    </row>
    <row r="658" spans="1:9" x14ac:dyDescent="0.35">
      <c r="A65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TemucoMiércoles44176saco</v>
      </c>
      <c r="B658" t="s">
        <v>531</v>
      </c>
      <c r="C658" t="s">
        <v>542</v>
      </c>
      <c r="D658" s="43" t="str">
        <f>+VLOOKUP(Precio_dia_punto_venta[[#This Row],[Unidad de
comercialización ]],Tabla16[],2,0)</f>
        <v>saco</v>
      </c>
      <c r="E658" t="s">
        <v>529</v>
      </c>
      <c r="F658" t="s">
        <v>534</v>
      </c>
      <c r="G658">
        <v>10500</v>
      </c>
      <c r="H658" s="46">
        <v>44176</v>
      </c>
      <c r="I658">
        <f>+VLOOKUP(Precio_dia_punto_venta[[#This Row],[Mercado Mayorista]],Codigos_mercados_mayoristas[],3,0)</f>
        <v>9</v>
      </c>
    </row>
    <row r="659" spans="1:9" x14ac:dyDescent="0.35">
      <c r="A65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TemucoJueves44176saco</v>
      </c>
      <c r="B659" t="s">
        <v>531</v>
      </c>
      <c r="C659" t="s">
        <v>542</v>
      </c>
      <c r="D659" s="43" t="str">
        <f>+VLOOKUP(Precio_dia_punto_venta[[#This Row],[Unidad de
comercialización ]],Tabla16[],2,0)</f>
        <v>saco</v>
      </c>
      <c r="E659" t="s">
        <v>529</v>
      </c>
      <c r="F659" t="s">
        <v>530</v>
      </c>
      <c r="G659">
        <v>10462</v>
      </c>
      <c r="H659" s="46">
        <v>44176</v>
      </c>
      <c r="I659">
        <f>+VLOOKUP(Precio_dia_punto_venta[[#This Row],[Mercado Mayorista]],Codigos_mercados_mayoristas[],3,0)</f>
        <v>9</v>
      </c>
    </row>
    <row r="660" spans="1:9" x14ac:dyDescent="0.35">
      <c r="A66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TemucoViernes44176saco</v>
      </c>
      <c r="B660" t="s">
        <v>531</v>
      </c>
      <c r="C660" t="s">
        <v>542</v>
      </c>
      <c r="D660" s="43" t="str">
        <f>+VLOOKUP(Precio_dia_punto_venta[[#This Row],[Unidad de
comercialización ]],Tabla16[],2,0)</f>
        <v>saco</v>
      </c>
      <c r="E660" t="s">
        <v>529</v>
      </c>
      <c r="F660" t="s">
        <v>533</v>
      </c>
      <c r="G660">
        <v>11227</v>
      </c>
      <c r="H660" s="46">
        <v>44176</v>
      </c>
      <c r="I660">
        <f>+VLOOKUP(Precio_dia_punto_venta[[#This Row],[Mercado Mayorista]],Codigos_mercados_mayoristas[],3,0)</f>
        <v>9</v>
      </c>
    </row>
    <row r="661" spans="1:9" x14ac:dyDescent="0.35">
      <c r="A66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TemucoLunes44113saco</v>
      </c>
      <c r="B661" t="s">
        <v>540</v>
      </c>
      <c r="C661" t="s">
        <v>542</v>
      </c>
      <c r="D661" s="43" t="str">
        <f>+VLOOKUP(Precio_dia_punto_venta[[#This Row],[Unidad de
comercialización ]],Tabla16[],2,0)</f>
        <v>saco</v>
      </c>
      <c r="E661" t="s">
        <v>529</v>
      </c>
      <c r="F661" t="s">
        <v>535</v>
      </c>
      <c r="G661">
        <v>6000</v>
      </c>
      <c r="H661" s="46">
        <v>44113</v>
      </c>
      <c r="I661">
        <v>9</v>
      </c>
    </row>
    <row r="662" spans="1:9" x14ac:dyDescent="0.35">
      <c r="A66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TemucoMartes44071saco</v>
      </c>
      <c r="B662" t="s">
        <v>540</v>
      </c>
      <c r="C662" t="s">
        <v>542</v>
      </c>
      <c r="D662" s="43" t="str">
        <f>+VLOOKUP(Precio_dia_punto_venta[[#This Row],[Unidad de
comercialización ]],Tabla16[],2,0)</f>
        <v>saco</v>
      </c>
      <c r="E662" t="s">
        <v>529</v>
      </c>
      <c r="F662" t="s">
        <v>536</v>
      </c>
      <c r="G662">
        <v>6000</v>
      </c>
      <c r="H662" s="46">
        <v>44071</v>
      </c>
      <c r="I662">
        <v>9</v>
      </c>
    </row>
    <row r="663" spans="1:9" x14ac:dyDescent="0.35">
      <c r="A66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DésiréeVega Modelo de TemucoMartes44071saco</v>
      </c>
      <c r="B663" t="s">
        <v>544</v>
      </c>
      <c r="C663" t="s">
        <v>542</v>
      </c>
      <c r="D663" s="43" t="str">
        <f>+VLOOKUP(Precio_dia_punto_venta[[#This Row],[Unidad de
comercialización ]],Tabla16[],2,0)</f>
        <v>saco</v>
      </c>
      <c r="E663" t="s">
        <v>529</v>
      </c>
      <c r="F663" t="s">
        <v>536</v>
      </c>
      <c r="G663">
        <v>6000</v>
      </c>
      <c r="H663" s="46">
        <v>44071</v>
      </c>
      <c r="I663">
        <v>9</v>
      </c>
    </row>
    <row r="664" spans="1:9" x14ac:dyDescent="0.35">
      <c r="A66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TemucoLunes44071saco</v>
      </c>
      <c r="B664" t="s">
        <v>531</v>
      </c>
      <c r="C664" t="s">
        <v>542</v>
      </c>
      <c r="D664" s="43" t="str">
        <f>+VLOOKUP(Precio_dia_punto_venta[[#This Row],[Unidad de
comercialización ]],Tabla16[],2,0)</f>
        <v>saco</v>
      </c>
      <c r="E664" t="s">
        <v>529</v>
      </c>
      <c r="F664" t="s">
        <v>535</v>
      </c>
      <c r="G664">
        <v>6000</v>
      </c>
      <c r="H664" s="46">
        <v>44071</v>
      </c>
      <c r="I664">
        <v>9</v>
      </c>
    </row>
    <row r="665" spans="1:9" x14ac:dyDescent="0.35">
      <c r="A66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Modelo de TemucoMartes44071saco</v>
      </c>
      <c r="B665" t="s">
        <v>527</v>
      </c>
      <c r="C665" t="s">
        <v>542</v>
      </c>
      <c r="D665" s="43" t="str">
        <f>+VLOOKUP(Precio_dia_punto_venta[[#This Row],[Unidad de
comercialización ]],Tabla16[],2,0)</f>
        <v>saco</v>
      </c>
      <c r="E665" t="s">
        <v>529</v>
      </c>
      <c r="F665" t="s">
        <v>536</v>
      </c>
      <c r="G665">
        <v>6000</v>
      </c>
      <c r="H665" s="46">
        <v>44071</v>
      </c>
      <c r="I665">
        <v>9</v>
      </c>
    </row>
    <row r="666" spans="1:9" x14ac:dyDescent="0.35">
      <c r="A66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TemucoJueves44064saco</v>
      </c>
      <c r="B666" t="s">
        <v>540</v>
      </c>
      <c r="C666" t="s">
        <v>542</v>
      </c>
      <c r="D666" s="43" t="str">
        <f>+VLOOKUP(Precio_dia_punto_venta[[#This Row],[Unidad de
comercialización ]],Tabla16[],2,0)</f>
        <v>saco</v>
      </c>
      <c r="E666" t="s">
        <v>529</v>
      </c>
      <c r="F666" t="s">
        <v>530</v>
      </c>
      <c r="G666">
        <v>6000</v>
      </c>
      <c r="H666" s="46">
        <v>44064</v>
      </c>
      <c r="I666">
        <v>9</v>
      </c>
    </row>
    <row r="667" spans="1:9" x14ac:dyDescent="0.35">
      <c r="A66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TemucoViernes44064saco</v>
      </c>
      <c r="B667" t="s">
        <v>540</v>
      </c>
      <c r="C667" t="s">
        <v>542</v>
      </c>
      <c r="D667" s="43" t="str">
        <f>+VLOOKUP(Precio_dia_punto_venta[[#This Row],[Unidad de
comercialización ]],Tabla16[],2,0)</f>
        <v>saco</v>
      </c>
      <c r="E667" t="s">
        <v>529</v>
      </c>
      <c r="F667" t="s">
        <v>533</v>
      </c>
      <c r="G667">
        <v>6000</v>
      </c>
      <c r="H667" s="46">
        <v>44064</v>
      </c>
      <c r="I667">
        <v>9</v>
      </c>
    </row>
    <row r="668" spans="1:9" x14ac:dyDescent="0.35">
      <c r="A66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TemucoLunes44064saco</v>
      </c>
      <c r="B668" t="s">
        <v>531</v>
      </c>
      <c r="C668" t="s">
        <v>542</v>
      </c>
      <c r="D668" s="43" t="str">
        <f>+VLOOKUP(Precio_dia_punto_venta[[#This Row],[Unidad de
comercialización ]],Tabla16[],2,0)</f>
        <v>saco</v>
      </c>
      <c r="E668" t="s">
        <v>529</v>
      </c>
      <c r="F668" t="s">
        <v>535</v>
      </c>
      <c r="G668">
        <v>6000</v>
      </c>
      <c r="H668" s="46">
        <v>44064</v>
      </c>
      <c r="I668">
        <v>9</v>
      </c>
    </row>
    <row r="669" spans="1:9" x14ac:dyDescent="0.35">
      <c r="A66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TemucoMartes44064saco</v>
      </c>
      <c r="B669" t="s">
        <v>531</v>
      </c>
      <c r="C669" t="s">
        <v>542</v>
      </c>
      <c r="D669" s="43" t="str">
        <f>+VLOOKUP(Precio_dia_punto_venta[[#This Row],[Unidad de
comercialización ]],Tabla16[],2,0)</f>
        <v>saco</v>
      </c>
      <c r="E669" t="s">
        <v>529</v>
      </c>
      <c r="F669" t="s">
        <v>536</v>
      </c>
      <c r="G669">
        <v>6000</v>
      </c>
      <c r="H669" s="46">
        <v>44064</v>
      </c>
      <c r="I669">
        <v>9</v>
      </c>
    </row>
    <row r="670" spans="1:9" x14ac:dyDescent="0.35">
      <c r="A67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TemucoMiércoles44064saco</v>
      </c>
      <c r="B670" t="s">
        <v>531</v>
      </c>
      <c r="C670" t="s">
        <v>542</v>
      </c>
      <c r="D670" s="43" t="str">
        <f>+VLOOKUP(Precio_dia_punto_venta[[#This Row],[Unidad de
comercialización ]],Tabla16[],2,0)</f>
        <v>saco</v>
      </c>
      <c r="E670" t="s">
        <v>529</v>
      </c>
      <c r="F670" t="s">
        <v>534</v>
      </c>
      <c r="G670">
        <v>6000</v>
      </c>
      <c r="H670" s="46">
        <v>44064</v>
      </c>
      <c r="I670">
        <v>9</v>
      </c>
    </row>
    <row r="671" spans="1:9" x14ac:dyDescent="0.35">
      <c r="A67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TemucoJueves44064saco</v>
      </c>
      <c r="B671" t="s">
        <v>531</v>
      </c>
      <c r="C671" t="s">
        <v>542</v>
      </c>
      <c r="D671" s="43" t="str">
        <f>+VLOOKUP(Precio_dia_punto_venta[[#This Row],[Unidad de
comercialización ]],Tabla16[],2,0)</f>
        <v>saco</v>
      </c>
      <c r="E671" t="s">
        <v>529</v>
      </c>
      <c r="F671" t="s">
        <v>530</v>
      </c>
      <c r="G671">
        <v>6000</v>
      </c>
      <c r="H671" s="46">
        <v>44064</v>
      </c>
      <c r="I671">
        <v>9</v>
      </c>
    </row>
    <row r="672" spans="1:9" x14ac:dyDescent="0.35">
      <c r="A67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TemucoMartes44064saco</v>
      </c>
      <c r="B672" t="s">
        <v>537</v>
      </c>
      <c r="C672" t="s">
        <v>542</v>
      </c>
      <c r="D672" s="43" t="str">
        <f>+VLOOKUP(Precio_dia_punto_venta[[#This Row],[Unidad de
comercialización ]],Tabla16[],2,0)</f>
        <v>saco</v>
      </c>
      <c r="E672" t="s">
        <v>529</v>
      </c>
      <c r="F672" t="s">
        <v>536</v>
      </c>
      <c r="G672">
        <v>6000</v>
      </c>
      <c r="H672" s="46">
        <v>44064</v>
      </c>
      <c r="I672">
        <v>9</v>
      </c>
    </row>
    <row r="673" spans="1:9" x14ac:dyDescent="0.35">
      <c r="A67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Modelo de TemucoJueves44064saco</v>
      </c>
      <c r="B673" t="s">
        <v>527</v>
      </c>
      <c r="C673" t="s">
        <v>542</v>
      </c>
      <c r="D673" s="43" t="str">
        <f>+VLOOKUP(Precio_dia_punto_venta[[#This Row],[Unidad de
comercialización ]],Tabla16[],2,0)</f>
        <v>saco</v>
      </c>
      <c r="E673" t="s">
        <v>529</v>
      </c>
      <c r="F673" t="s">
        <v>530</v>
      </c>
      <c r="G673">
        <v>6000</v>
      </c>
      <c r="H673" s="46">
        <v>44064</v>
      </c>
      <c r="I673">
        <v>9</v>
      </c>
    </row>
    <row r="674" spans="1:9" x14ac:dyDescent="0.35">
      <c r="A67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TemucoLunes44057saco</v>
      </c>
      <c r="B674" t="s">
        <v>531</v>
      </c>
      <c r="C674" t="s">
        <v>542</v>
      </c>
      <c r="D674" s="43" t="str">
        <f>+VLOOKUP(Precio_dia_punto_venta[[#This Row],[Unidad de
comercialización ]],Tabla16[],2,0)</f>
        <v>saco</v>
      </c>
      <c r="E674" t="s">
        <v>529</v>
      </c>
      <c r="F674" t="s">
        <v>535</v>
      </c>
      <c r="G674">
        <v>6000</v>
      </c>
      <c r="H674" s="46">
        <v>44057</v>
      </c>
      <c r="I674">
        <v>9</v>
      </c>
    </row>
    <row r="675" spans="1:9" x14ac:dyDescent="0.35">
      <c r="A67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TemucoMartes44057saco</v>
      </c>
      <c r="B675" t="s">
        <v>531</v>
      </c>
      <c r="C675" t="s">
        <v>542</v>
      </c>
      <c r="D675" s="43" t="str">
        <f>+VLOOKUP(Precio_dia_punto_venta[[#This Row],[Unidad de
comercialización ]],Tabla16[],2,0)</f>
        <v>saco</v>
      </c>
      <c r="E675" t="s">
        <v>529</v>
      </c>
      <c r="F675" t="s">
        <v>536</v>
      </c>
      <c r="G675">
        <v>6000</v>
      </c>
      <c r="H675" s="46">
        <v>44057</v>
      </c>
      <c r="I675">
        <v>9</v>
      </c>
    </row>
    <row r="676" spans="1:9" x14ac:dyDescent="0.35">
      <c r="A67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TemucoMiércoles44057saco</v>
      </c>
      <c r="B676" t="s">
        <v>531</v>
      </c>
      <c r="C676" t="s">
        <v>542</v>
      </c>
      <c r="D676" s="43" t="str">
        <f>+VLOOKUP(Precio_dia_punto_venta[[#This Row],[Unidad de
comercialización ]],Tabla16[],2,0)</f>
        <v>saco</v>
      </c>
      <c r="E676" t="s">
        <v>529</v>
      </c>
      <c r="F676" t="s">
        <v>534</v>
      </c>
      <c r="G676">
        <v>6000</v>
      </c>
      <c r="H676" s="46">
        <v>44057</v>
      </c>
      <c r="I676">
        <v>9</v>
      </c>
    </row>
    <row r="677" spans="1:9" x14ac:dyDescent="0.35">
      <c r="A67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TemucoJueves44057saco</v>
      </c>
      <c r="B677" t="s">
        <v>531</v>
      </c>
      <c r="C677" t="s">
        <v>542</v>
      </c>
      <c r="D677" s="43" t="str">
        <f>+VLOOKUP(Precio_dia_punto_venta[[#This Row],[Unidad de
comercialización ]],Tabla16[],2,0)</f>
        <v>saco</v>
      </c>
      <c r="E677" t="s">
        <v>529</v>
      </c>
      <c r="F677" t="s">
        <v>530</v>
      </c>
      <c r="G677">
        <v>6000</v>
      </c>
      <c r="H677" s="46">
        <v>44057</v>
      </c>
      <c r="I677">
        <v>9</v>
      </c>
    </row>
    <row r="678" spans="1:9" x14ac:dyDescent="0.35">
      <c r="A67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TemucoViernes44057saco</v>
      </c>
      <c r="B678" t="s">
        <v>531</v>
      </c>
      <c r="C678" t="s">
        <v>542</v>
      </c>
      <c r="D678" s="43" t="str">
        <f>+VLOOKUP(Precio_dia_punto_venta[[#This Row],[Unidad de
comercialización ]],Tabla16[],2,0)</f>
        <v>saco</v>
      </c>
      <c r="E678" t="s">
        <v>529</v>
      </c>
      <c r="F678" t="s">
        <v>533</v>
      </c>
      <c r="G678">
        <v>6000</v>
      </c>
      <c r="H678" s="46">
        <v>44057</v>
      </c>
      <c r="I678">
        <v>9</v>
      </c>
    </row>
    <row r="679" spans="1:9" x14ac:dyDescent="0.35">
      <c r="A67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TemucoJueves44057saco</v>
      </c>
      <c r="B679" t="s">
        <v>537</v>
      </c>
      <c r="C679" t="s">
        <v>542</v>
      </c>
      <c r="D679" s="43" t="str">
        <f>+VLOOKUP(Precio_dia_punto_venta[[#This Row],[Unidad de
comercialización ]],Tabla16[],2,0)</f>
        <v>saco</v>
      </c>
      <c r="E679" t="s">
        <v>529</v>
      </c>
      <c r="F679" t="s">
        <v>530</v>
      </c>
      <c r="G679">
        <v>6000</v>
      </c>
      <c r="H679" s="46">
        <v>44057</v>
      </c>
      <c r="I679">
        <v>9</v>
      </c>
    </row>
    <row r="680" spans="1:9" x14ac:dyDescent="0.35">
      <c r="A68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TemucoMartes44050saco</v>
      </c>
      <c r="B680" t="s">
        <v>531</v>
      </c>
      <c r="C680" t="s">
        <v>542</v>
      </c>
      <c r="D680" s="43" t="str">
        <f>+VLOOKUP(Precio_dia_punto_venta[[#This Row],[Unidad de
comercialización ]],Tabla16[],2,0)</f>
        <v>saco</v>
      </c>
      <c r="E680" t="s">
        <v>529</v>
      </c>
      <c r="F680" t="s">
        <v>536</v>
      </c>
      <c r="G680">
        <v>6000</v>
      </c>
      <c r="H680" s="46">
        <v>44050</v>
      </c>
      <c r="I680">
        <v>9</v>
      </c>
    </row>
    <row r="681" spans="1:9" x14ac:dyDescent="0.35">
      <c r="A68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TemucoMiércoles44050saco</v>
      </c>
      <c r="B681" t="s">
        <v>531</v>
      </c>
      <c r="C681" t="s">
        <v>542</v>
      </c>
      <c r="D681" s="43" t="str">
        <f>+VLOOKUP(Precio_dia_punto_venta[[#This Row],[Unidad de
comercialización ]],Tabla16[],2,0)</f>
        <v>saco</v>
      </c>
      <c r="E681" t="s">
        <v>529</v>
      </c>
      <c r="F681" t="s">
        <v>534</v>
      </c>
      <c r="G681">
        <v>6000</v>
      </c>
      <c r="H681" s="46">
        <v>44050</v>
      </c>
      <c r="I681">
        <v>9</v>
      </c>
    </row>
    <row r="682" spans="1:9" x14ac:dyDescent="0.35">
      <c r="A68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TemucoJueves44050saco</v>
      </c>
      <c r="B682" t="s">
        <v>531</v>
      </c>
      <c r="C682" t="s">
        <v>542</v>
      </c>
      <c r="D682" s="43" t="str">
        <f>+VLOOKUP(Precio_dia_punto_venta[[#This Row],[Unidad de
comercialización ]],Tabla16[],2,0)</f>
        <v>saco</v>
      </c>
      <c r="E682" t="s">
        <v>529</v>
      </c>
      <c r="F682" t="s">
        <v>530</v>
      </c>
      <c r="G682">
        <v>6000</v>
      </c>
      <c r="H682" s="46">
        <v>44050</v>
      </c>
      <c r="I682">
        <v>9</v>
      </c>
    </row>
    <row r="683" spans="1:9" x14ac:dyDescent="0.35">
      <c r="A68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TemucoViernes44050saco</v>
      </c>
      <c r="B683" t="s">
        <v>531</v>
      </c>
      <c r="C683" t="s">
        <v>542</v>
      </c>
      <c r="D683" s="43" t="str">
        <f>+VLOOKUP(Precio_dia_punto_venta[[#This Row],[Unidad de
comercialización ]],Tabla16[],2,0)</f>
        <v>saco</v>
      </c>
      <c r="E683" t="s">
        <v>529</v>
      </c>
      <c r="F683" t="s">
        <v>533</v>
      </c>
      <c r="G683">
        <v>6000</v>
      </c>
      <c r="H683" s="46">
        <v>44050</v>
      </c>
      <c r="I683">
        <v>9</v>
      </c>
    </row>
    <row r="684" spans="1:9" x14ac:dyDescent="0.35">
      <c r="A68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TemucoLunes44050saco</v>
      </c>
      <c r="B684" t="s">
        <v>537</v>
      </c>
      <c r="C684" t="s">
        <v>542</v>
      </c>
      <c r="D684" s="43" t="str">
        <f>+VLOOKUP(Precio_dia_punto_venta[[#This Row],[Unidad de
comercialización ]],Tabla16[],2,0)</f>
        <v>saco</v>
      </c>
      <c r="E684" t="s">
        <v>529</v>
      </c>
      <c r="F684" t="s">
        <v>535</v>
      </c>
      <c r="G684">
        <v>6000</v>
      </c>
      <c r="H684" s="46">
        <v>44050</v>
      </c>
      <c r="I684">
        <v>9</v>
      </c>
    </row>
    <row r="685" spans="1:9" x14ac:dyDescent="0.35">
      <c r="A68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TemucoViernes44050saco</v>
      </c>
      <c r="B685" t="s">
        <v>537</v>
      </c>
      <c r="C685" t="s">
        <v>542</v>
      </c>
      <c r="D685" s="43" t="str">
        <f>+VLOOKUP(Precio_dia_punto_venta[[#This Row],[Unidad de
comercialización ]],Tabla16[],2,0)</f>
        <v>saco</v>
      </c>
      <c r="E685" t="s">
        <v>529</v>
      </c>
      <c r="F685" t="s">
        <v>533</v>
      </c>
      <c r="G685">
        <v>6000</v>
      </c>
      <c r="H685" s="46">
        <v>44050</v>
      </c>
      <c r="I685">
        <v>9</v>
      </c>
    </row>
    <row r="686" spans="1:9" x14ac:dyDescent="0.35">
      <c r="A68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TemucoJueves44043saco</v>
      </c>
      <c r="B686" t="s">
        <v>540</v>
      </c>
      <c r="C686" t="s">
        <v>542</v>
      </c>
      <c r="D686" s="43" t="str">
        <f>+VLOOKUP(Precio_dia_punto_venta[[#This Row],[Unidad de
comercialización ]],Tabla16[],2,0)</f>
        <v>saco</v>
      </c>
      <c r="E686" t="s">
        <v>529</v>
      </c>
      <c r="F686" t="s">
        <v>530</v>
      </c>
      <c r="G686">
        <v>6000</v>
      </c>
      <c r="H686" s="46">
        <v>44043</v>
      </c>
      <c r="I686">
        <v>9</v>
      </c>
    </row>
    <row r="687" spans="1:9" x14ac:dyDescent="0.35">
      <c r="A68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TemucoLunes44043saco</v>
      </c>
      <c r="B687" t="s">
        <v>531</v>
      </c>
      <c r="C687" t="s">
        <v>542</v>
      </c>
      <c r="D687" s="43" t="str">
        <f>+VLOOKUP(Precio_dia_punto_venta[[#This Row],[Unidad de
comercialización ]],Tabla16[],2,0)</f>
        <v>saco</v>
      </c>
      <c r="E687" t="s">
        <v>529</v>
      </c>
      <c r="F687" t="s">
        <v>535</v>
      </c>
      <c r="G687">
        <v>6000</v>
      </c>
      <c r="H687" s="46">
        <v>44043</v>
      </c>
      <c r="I687">
        <v>9</v>
      </c>
    </row>
    <row r="688" spans="1:9" x14ac:dyDescent="0.35">
      <c r="A68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TemucoMartes44043saco</v>
      </c>
      <c r="B688" t="s">
        <v>531</v>
      </c>
      <c r="C688" t="s">
        <v>542</v>
      </c>
      <c r="D688" s="43" t="str">
        <f>+VLOOKUP(Precio_dia_punto_venta[[#This Row],[Unidad de
comercialización ]],Tabla16[],2,0)</f>
        <v>saco</v>
      </c>
      <c r="E688" t="s">
        <v>529</v>
      </c>
      <c r="F688" t="s">
        <v>536</v>
      </c>
      <c r="G688">
        <v>6000</v>
      </c>
      <c r="H688" s="46">
        <v>44043</v>
      </c>
      <c r="I688">
        <v>9</v>
      </c>
    </row>
    <row r="689" spans="1:9" x14ac:dyDescent="0.35">
      <c r="A68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TemucoMiércoles44043saco</v>
      </c>
      <c r="B689" t="s">
        <v>531</v>
      </c>
      <c r="C689" t="s">
        <v>542</v>
      </c>
      <c r="D689" s="43" t="str">
        <f>+VLOOKUP(Precio_dia_punto_venta[[#This Row],[Unidad de
comercialización ]],Tabla16[],2,0)</f>
        <v>saco</v>
      </c>
      <c r="E689" t="s">
        <v>529</v>
      </c>
      <c r="F689" t="s">
        <v>534</v>
      </c>
      <c r="G689">
        <v>6000</v>
      </c>
      <c r="H689" s="46">
        <v>44043</v>
      </c>
      <c r="I689">
        <v>9</v>
      </c>
    </row>
    <row r="690" spans="1:9" x14ac:dyDescent="0.35">
      <c r="A69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TemucoJueves44043saco</v>
      </c>
      <c r="B690" t="s">
        <v>531</v>
      </c>
      <c r="C690" t="s">
        <v>542</v>
      </c>
      <c r="D690" s="43" t="str">
        <f>+VLOOKUP(Precio_dia_punto_venta[[#This Row],[Unidad de
comercialización ]],Tabla16[],2,0)</f>
        <v>saco</v>
      </c>
      <c r="E690" t="s">
        <v>529</v>
      </c>
      <c r="F690" t="s">
        <v>530</v>
      </c>
      <c r="G690">
        <v>6000</v>
      </c>
      <c r="H690" s="46">
        <v>44043</v>
      </c>
      <c r="I690">
        <v>9</v>
      </c>
    </row>
    <row r="691" spans="1:9" x14ac:dyDescent="0.35">
      <c r="A69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TemucoViernes44043saco</v>
      </c>
      <c r="B691" t="s">
        <v>531</v>
      </c>
      <c r="C691" t="s">
        <v>542</v>
      </c>
      <c r="D691" s="43" t="str">
        <f>+VLOOKUP(Precio_dia_punto_venta[[#This Row],[Unidad de
comercialización ]],Tabla16[],2,0)</f>
        <v>saco</v>
      </c>
      <c r="E691" t="s">
        <v>529</v>
      </c>
      <c r="F691" t="s">
        <v>533</v>
      </c>
      <c r="G691">
        <v>6000</v>
      </c>
      <c r="H691" s="46">
        <v>44043</v>
      </c>
      <c r="I691">
        <v>9</v>
      </c>
    </row>
    <row r="692" spans="1:9" x14ac:dyDescent="0.35">
      <c r="A69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TemucoLunes44043saco</v>
      </c>
      <c r="B692" t="s">
        <v>537</v>
      </c>
      <c r="C692" t="s">
        <v>542</v>
      </c>
      <c r="D692" s="43" t="str">
        <f>+VLOOKUP(Precio_dia_punto_venta[[#This Row],[Unidad de
comercialización ]],Tabla16[],2,0)</f>
        <v>saco</v>
      </c>
      <c r="E692" t="s">
        <v>529</v>
      </c>
      <c r="F692" t="s">
        <v>535</v>
      </c>
      <c r="G692">
        <v>6000</v>
      </c>
      <c r="H692" s="46">
        <v>44043</v>
      </c>
      <c r="I692">
        <v>9</v>
      </c>
    </row>
    <row r="693" spans="1:9" x14ac:dyDescent="0.35">
      <c r="A69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TemucoLunes44036saco</v>
      </c>
      <c r="B693" t="s">
        <v>531</v>
      </c>
      <c r="C693" t="s">
        <v>542</v>
      </c>
      <c r="D693" s="43" t="str">
        <f>+VLOOKUP(Precio_dia_punto_venta[[#This Row],[Unidad de
comercialización ]],Tabla16[],2,0)</f>
        <v>saco</v>
      </c>
      <c r="E693" t="s">
        <v>529</v>
      </c>
      <c r="F693" t="s">
        <v>535</v>
      </c>
      <c r="G693">
        <v>6000</v>
      </c>
      <c r="H693" s="46">
        <v>44036</v>
      </c>
      <c r="I693">
        <v>9</v>
      </c>
    </row>
    <row r="694" spans="1:9" x14ac:dyDescent="0.35">
      <c r="A69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TemucoMiércoles44036saco</v>
      </c>
      <c r="B694" t="s">
        <v>531</v>
      </c>
      <c r="C694" t="s">
        <v>542</v>
      </c>
      <c r="D694" s="43" t="str">
        <f>+VLOOKUP(Precio_dia_punto_venta[[#This Row],[Unidad de
comercialización ]],Tabla16[],2,0)</f>
        <v>saco</v>
      </c>
      <c r="E694" t="s">
        <v>529</v>
      </c>
      <c r="F694" t="s">
        <v>534</v>
      </c>
      <c r="G694">
        <v>6000</v>
      </c>
      <c r="H694" s="46">
        <v>44036</v>
      </c>
      <c r="I694">
        <v>9</v>
      </c>
    </row>
    <row r="695" spans="1:9" x14ac:dyDescent="0.35">
      <c r="A69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TemucoJueves44036saco</v>
      </c>
      <c r="B695" t="s">
        <v>531</v>
      </c>
      <c r="C695" t="s">
        <v>542</v>
      </c>
      <c r="D695" s="43" t="str">
        <f>+VLOOKUP(Precio_dia_punto_venta[[#This Row],[Unidad de
comercialización ]],Tabla16[],2,0)</f>
        <v>saco</v>
      </c>
      <c r="E695" t="s">
        <v>529</v>
      </c>
      <c r="F695" t="s">
        <v>530</v>
      </c>
      <c r="G695">
        <v>6000</v>
      </c>
      <c r="H695" s="46">
        <v>44036</v>
      </c>
      <c r="I695">
        <v>9</v>
      </c>
    </row>
    <row r="696" spans="1:9" x14ac:dyDescent="0.35">
      <c r="A69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TemucoViernes44036saco</v>
      </c>
      <c r="B696" t="s">
        <v>531</v>
      </c>
      <c r="C696" t="s">
        <v>542</v>
      </c>
      <c r="D696" s="43" t="str">
        <f>+VLOOKUP(Precio_dia_punto_venta[[#This Row],[Unidad de
comercialización ]],Tabla16[],2,0)</f>
        <v>saco</v>
      </c>
      <c r="E696" t="s">
        <v>529</v>
      </c>
      <c r="F696" t="s">
        <v>533</v>
      </c>
      <c r="G696">
        <v>6000</v>
      </c>
      <c r="H696" s="46">
        <v>44036</v>
      </c>
      <c r="I696">
        <v>9</v>
      </c>
    </row>
    <row r="697" spans="1:9" x14ac:dyDescent="0.35">
      <c r="A69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TemucoLunes44078saco</v>
      </c>
      <c r="B697" t="s">
        <v>531</v>
      </c>
      <c r="C697" t="s">
        <v>542</v>
      </c>
      <c r="D697" s="43" t="str">
        <f>+VLOOKUP(Precio_dia_punto_venta[[#This Row],[Unidad de
comercialización ]],Tabla16[],2,0)</f>
        <v>saco</v>
      </c>
      <c r="E697" t="s">
        <v>529</v>
      </c>
      <c r="F697" t="s">
        <v>535</v>
      </c>
      <c r="G697">
        <v>6167</v>
      </c>
      <c r="H697" s="46">
        <v>44078</v>
      </c>
      <c r="I697">
        <v>9</v>
      </c>
    </row>
    <row r="698" spans="1:9" x14ac:dyDescent="0.35">
      <c r="A69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TemucoJueves44071saco</v>
      </c>
      <c r="B698" t="s">
        <v>540</v>
      </c>
      <c r="C698" t="s">
        <v>542</v>
      </c>
      <c r="D698" s="43" t="str">
        <f>+VLOOKUP(Precio_dia_punto_venta[[#This Row],[Unidad de
comercialización ]],Tabla16[],2,0)</f>
        <v>saco</v>
      </c>
      <c r="E698" t="s">
        <v>529</v>
      </c>
      <c r="F698" t="s">
        <v>530</v>
      </c>
      <c r="G698">
        <v>6179</v>
      </c>
      <c r="H698" s="46">
        <v>44071</v>
      </c>
      <c r="I698">
        <v>9</v>
      </c>
    </row>
    <row r="699" spans="1:9" x14ac:dyDescent="0.35">
      <c r="A69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TemucoMartes44078saco</v>
      </c>
      <c r="B699" t="s">
        <v>531</v>
      </c>
      <c r="C699" t="s">
        <v>542</v>
      </c>
      <c r="D699" s="43" t="str">
        <f>+VLOOKUP(Precio_dia_punto_venta[[#This Row],[Unidad de
comercialización ]],Tabla16[],2,0)</f>
        <v>saco</v>
      </c>
      <c r="E699" t="s">
        <v>529</v>
      </c>
      <c r="F699" t="s">
        <v>536</v>
      </c>
      <c r="G699">
        <v>6200</v>
      </c>
      <c r="H699" s="46">
        <v>44078</v>
      </c>
      <c r="I699">
        <v>9</v>
      </c>
    </row>
    <row r="700" spans="1:9" x14ac:dyDescent="0.35">
      <c r="A70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TemucoMiércoles44078saco</v>
      </c>
      <c r="B700" t="s">
        <v>531</v>
      </c>
      <c r="C700" t="s">
        <v>542</v>
      </c>
      <c r="D700" s="43" t="str">
        <f>+VLOOKUP(Precio_dia_punto_venta[[#This Row],[Unidad de
comercialización ]],Tabla16[],2,0)</f>
        <v>saco</v>
      </c>
      <c r="E700" t="s">
        <v>529</v>
      </c>
      <c r="F700" t="s">
        <v>534</v>
      </c>
      <c r="G700">
        <v>6250</v>
      </c>
      <c r="H700" s="46">
        <v>44078</v>
      </c>
      <c r="I700">
        <v>9</v>
      </c>
    </row>
    <row r="701" spans="1:9" x14ac:dyDescent="0.35">
      <c r="A70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TemucoLunes44085saco</v>
      </c>
      <c r="B701" t="s">
        <v>540</v>
      </c>
      <c r="C701" t="s">
        <v>542</v>
      </c>
      <c r="D701" s="43" t="str">
        <f>+VLOOKUP(Precio_dia_punto_venta[[#This Row],[Unidad de
comercialización ]],Tabla16[],2,0)</f>
        <v>saco</v>
      </c>
      <c r="E701" t="s">
        <v>529</v>
      </c>
      <c r="F701" t="s">
        <v>535</v>
      </c>
      <c r="G701">
        <v>6278</v>
      </c>
      <c r="H701" s="46">
        <v>44085</v>
      </c>
      <c r="I701">
        <v>9</v>
      </c>
    </row>
    <row r="702" spans="1:9" x14ac:dyDescent="0.35">
      <c r="A70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TemucoJueves44106saco</v>
      </c>
      <c r="B702" t="s">
        <v>540</v>
      </c>
      <c r="C702" t="s">
        <v>542</v>
      </c>
      <c r="D702" s="43" t="str">
        <f>+VLOOKUP(Precio_dia_punto_venta[[#This Row],[Unidad de
comercialización ]],Tabla16[],2,0)</f>
        <v>saco</v>
      </c>
      <c r="E702" t="s">
        <v>529</v>
      </c>
      <c r="F702" t="s">
        <v>530</v>
      </c>
      <c r="G702">
        <v>6286</v>
      </c>
      <c r="H702" s="46">
        <v>44106</v>
      </c>
      <c r="I702">
        <v>9</v>
      </c>
    </row>
    <row r="703" spans="1:9" x14ac:dyDescent="0.35">
      <c r="A70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TemucoJueves44078saco</v>
      </c>
      <c r="B703" t="s">
        <v>531</v>
      </c>
      <c r="C703" t="s">
        <v>542</v>
      </c>
      <c r="D703" s="43" t="str">
        <f>+VLOOKUP(Precio_dia_punto_venta[[#This Row],[Unidad de
comercialización ]],Tabla16[],2,0)</f>
        <v>saco</v>
      </c>
      <c r="E703" t="s">
        <v>529</v>
      </c>
      <c r="F703" t="s">
        <v>530</v>
      </c>
      <c r="G703">
        <v>6385</v>
      </c>
      <c r="H703" s="46">
        <v>44078</v>
      </c>
      <c r="I703">
        <v>9</v>
      </c>
    </row>
    <row r="704" spans="1:9" x14ac:dyDescent="0.35">
      <c r="A70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TemucoLunes44106saco</v>
      </c>
      <c r="B704" t="s">
        <v>540</v>
      </c>
      <c r="C704" t="s">
        <v>542</v>
      </c>
      <c r="D704" s="43" t="str">
        <f>+VLOOKUP(Precio_dia_punto_venta[[#This Row],[Unidad de
comercialización ]],Tabla16[],2,0)</f>
        <v>saco</v>
      </c>
      <c r="E704" t="s">
        <v>529</v>
      </c>
      <c r="F704" t="s">
        <v>535</v>
      </c>
      <c r="G704">
        <v>6429</v>
      </c>
      <c r="H704" s="46">
        <v>44106</v>
      </c>
      <c r="I704">
        <v>9</v>
      </c>
    </row>
    <row r="705" spans="1:9" x14ac:dyDescent="0.35">
      <c r="A70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TemucoViernes44113saco</v>
      </c>
      <c r="B705" t="s">
        <v>540</v>
      </c>
      <c r="C705" t="s">
        <v>542</v>
      </c>
      <c r="D705" s="43" t="str">
        <f>+VLOOKUP(Precio_dia_punto_venta[[#This Row],[Unidad de
comercialización ]],Tabla16[],2,0)</f>
        <v>saco</v>
      </c>
      <c r="E705" t="s">
        <v>529</v>
      </c>
      <c r="F705" t="s">
        <v>533</v>
      </c>
      <c r="G705">
        <v>6500</v>
      </c>
      <c r="H705" s="46">
        <v>44113</v>
      </c>
      <c r="I705">
        <v>9</v>
      </c>
    </row>
    <row r="706" spans="1:9" x14ac:dyDescent="0.35">
      <c r="A70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TemucoMartes44085saco</v>
      </c>
      <c r="B706" t="s">
        <v>540</v>
      </c>
      <c r="C706" t="s">
        <v>542</v>
      </c>
      <c r="D706" s="43" t="str">
        <f>+VLOOKUP(Precio_dia_punto_venta[[#This Row],[Unidad de
comercialización ]],Tabla16[],2,0)</f>
        <v>saco</v>
      </c>
      <c r="E706" t="s">
        <v>529</v>
      </c>
      <c r="F706" t="s">
        <v>536</v>
      </c>
      <c r="G706">
        <v>6500</v>
      </c>
      <c r="H706" s="46">
        <v>44085</v>
      </c>
      <c r="I706">
        <v>9</v>
      </c>
    </row>
    <row r="707" spans="1:9" x14ac:dyDescent="0.35">
      <c r="A70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TemucoMiércoles44071saco</v>
      </c>
      <c r="B707" t="s">
        <v>540</v>
      </c>
      <c r="C707" t="s">
        <v>542</v>
      </c>
      <c r="D707" s="43" t="str">
        <f>+VLOOKUP(Precio_dia_punto_venta[[#This Row],[Unidad de
comercialización ]],Tabla16[],2,0)</f>
        <v>saco</v>
      </c>
      <c r="E707" t="s">
        <v>529</v>
      </c>
      <c r="F707" t="s">
        <v>534</v>
      </c>
      <c r="G707">
        <v>6500</v>
      </c>
      <c r="H707" s="46">
        <v>44071</v>
      </c>
      <c r="I707">
        <v>9</v>
      </c>
    </row>
    <row r="708" spans="1:9" x14ac:dyDescent="0.35">
      <c r="A70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TemucoJueves44113saco</v>
      </c>
      <c r="B708" t="s">
        <v>531</v>
      </c>
      <c r="C708" t="s">
        <v>542</v>
      </c>
      <c r="D708" s="43" t="str">
        <f>+VLOOKUP(Precio_dia_punto_venta[[#This Row],[Unidad de
comercialización ]],Tabla16[],2,0)</f>
        <v>saco</v>
      </c>
      <c r="E708" t="s">
        <v>529</v>
      </c>
      <c r="F708" t="s">
        <v>530</v>
      </c>
      <c r="G708">
        <v>6667</v>
      </c>
      <c r="H708" s="46">
        <v>44113</v>
      </c>
      <c r="I708">
        <v>9</v>
      </c>
    </row>
    <row r="709" spans="1:9" x14ac:dyDescent="0.35">
      <c r="A70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TemucoJueves44113saco</v>
      </c>
      <c r="B709" t="s">
        <v>540</v>
      </c>
      <c r="C709" t="s">
        <v>542</v>
      </c>
      <c r="D709" s="43" t="str">
        <f>+VLOOKUP(Precio_dia_punto_venta[[#This Row],[Unidad de
comercialización ]],Tabla16[],2,0)</f>
        <v>saco</v>
      </c>
      <c r="E709" t="s">
        <v>529</v>
      </c>
      <c r="F709" t="s">
        <v>530</v>
      </c>
      <c r="G709">
        <v>6722</v>
      </c>
      <c r="H709" s="46">
        <v>44113</v>
      </c>
      <c r="I709">
        <v>9</v>
      </c>
    </row>
    <row r="710" spans="1:9" x14ac:dyDescent="0.35">
      <c r="A71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TemucoMartes44113saco</v>
      </c>
      <c r="B710" t="s">
        <v>540</v>
      </c>
      <c r="C710" t="s">
        <v>542</v>
      </c>
      <c r="D710" s="43" t="str">
        <f>+VLOOKUP(Precio_dia_punto_venta[[#This Row],[Unidad de
comercialización ]],Tabla16[],2,0)</f>
        <v>saco</v>
      </c>
      <c r="E710" t="s">
        <v>529</v>
      </c>
      <c r="F710" t="s">
        <v>536</v>
      </c>
      <c r="G710">
        <v>6727</v>
      </c>
      <c r="H710" s="46">
        <v>44113</v>
      </c>
      <c r="I710">
        <v>9</v>
      </c>
    </row>
    <row r="711" spans="1:9" x14ac:dyDescent="0.35">
      <c r="A71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TemucoMiércoles44085saco</v>
      </c>
      <c r="B711" t="s">
        <v>540</v>
      </c>
      <c r="C711" t="s">
        <v>542</v>
      </c>
      <c r="D711" s="43" t="str">
        <f>+VLOOKUP(Precio_dia_punto_venta[[#This Row],[Unidad de
comercialización ]],Tabla16[],2,0)</f>
        <v>saco</v>
      </c>
      <c r="E711" t="s">
        <v>529</v>
      </c>
      <c r="F711" t="s">
        <v>534</v>
      </c>
      <c r="G711">
        <v>6727</v>
      </c>
      <c r="H711" s="46">
        <v>44085</v>
      </c>
      <c r="I711">
        <v>9</v>
      </c>
    </row>
    <row r="712" spans="1:9" x14ac:dyDescent="0.35">
      <c r="A71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TemucoMiércoles44113saco</v>
      </c>
      <c r="B712" t="s">
        <v>540</v>
      </c>
      <c r="C712" t="s">
        <v>542</v>
      </c>
      <c r="D712" s="43" t="str">
        <f>+VLOOKUP(Precio_dia_punto_venta[[#This Row],[Unidad de
comercialización ]],Tabla16[],2,0)</f>
        <v>saco</v>
      </c>
      <c r="E712" t="s">
        <v>529</v>
      </c>
      <c r="F712" t="s">
        <v>534</v>
      </c>
      <c r="G712">
        <v>6750</v>
      </c>
      <c r="H712" s="46">
        <v>44113</v>
      </c>
      <c r="I712">
        <v>9</v>
      </c>
    </row>
    <row r="713" spans="1:9" x14ac:dyDescent="0.35">
      <c r="A71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TemucoMartes44106saco</v>
      </c>
      <c r="B713" t="s">
        <v>540</v>
      </c>
      <c r="C713" t="s">
        <v>542</v>
      </c>
      <c r="D713" s="43" t="str">
        <f>+VLOOKUP(Precio_dia_punto_venta[[#This Row],[Unidad de
comercialización ]],Tabla16[],2,0)</f>
        <v>saco</v>
      </c>
      <c r="E713" t="s">
        <v>529</v>
      </c>
      <c r="F713" t="s">
        <v>536</v>
      </c>
      <c r="G713">
        <v>6750</v>
      </c>
      <c r="H713" s="46">
        <v>44106</v>
      </c>
      <c r="I713">
        <v>9</v>
      </c>
    </row>
    <row r="714" spans="1:9" x14ac:dyDescent="0.35">
      <c r="A71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TemucoViernes44106saco</v>
      </c>
      <c r="B714" t="s">
        <v>540</v>
      </c>
      <c r="C714" t="s">
        <v>542</v>
      </c>
      <c r="D714" s="43" t="str">
        <f>+VLOOKUP(Precio_dia_punto_venta[[#This Row],[Unidad de
comercialización ]],Tabla16[],2,0)</f>
        <v>saco</v>
      </c>
      <c r="E714" t="s">
        <v>529</v>
      </c>
      <c r="F714" t="s">
        <v>533</v>
      </c>
      <c r="G714">
        <v>6750</v>
      </c>
      <c r="H714" s="46">
        <v>44106</v>
      </c>
      <c r="I714">
        <v>9</v>
      </c>
    </row>
    <row r="715" spans="1:9" x14ac:dyDescent="0.35">
      <c r="A71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TemucoViernes44078saco</v>
      </c>
      <c r="B715" t="s">
        <v>540</v>
      </c>
      <c r="C715" t="s">
        <v>542</v>
      </c>
      <c r="D715" s="43" t="str">
        <f>+VLOOKUP(Precio_dia_punto_venta[[#This Row],[Unidad de
comercialización ]],Tabla16[],2,0)</f>
        <v>saco</v>
      </c>
      <c r="E715" t="s">
        <v>529</v>
      </c>
      <c r="F715" t="s">
        <v>533</v>
      </c>
      <c r="G715">
        <v>6750</v>
      </c>
      <c r="H715" s="46">
        <v>44078</v>
      </c>
      <c r="I715">
        <v>9</v>
      </c>
    </row>
    <row r="716" spans="1:9" x14ac:dyDescent="0.35">
      <c r="A71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TemucoMiércoles44106saco</v>
      </c>
      <c r="B716" t="s">
        <v>540</v>
      </c>
      <c r="C716" t="s">
        <v>542</v>
      </c>
      <c r="D716" s="43" t="str">
        <f>+VLOOKUP(Precio_dia_punto_venta[[#This Row],[Unidad de
comercialización ]],Tabla16[],2,0)</f>
        <v>saco</v>
      </c>
      <c r="E716" t="s">
        <v>529</v>
      </c>
      <c r="F716" t="s">
        <v>534</v>
      </c>
      <c r="G716">
        <v>7000</v>
      </c>
      <c r="H716" s="46">
        <v>44106</v>
      </c>
      <c r="I716">
        <v>9</v>
      </c>
    </row>
    <row r="717" spans="1:9" x14ac:dyDescent="0.35">
      <c r="A71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TemucoLunes44092saco</v>
      </c>
      <c r="B717" t="s">
        <v>540</v>
      </c>
      <c r="C717" t="s">
        <v>542</v>
      </c>
      <c r="D717" s="43" t="str">
        <f>+VLOOKUP(Precio_dia_punto_venta[[#This Row],[Unidad de
comercialización ]],Tabla16[],2,0)</f>
        <v>saco</v>
      </c>
      <c r="E717" t="s">
        <v>529</v>
      </c>
      <c r="F717" t="s">
        <v>535</v>
      </c>
      <c r="G717">
        <v>7000</v>
      </c>
      <c r="H717" s="46">
        <v>44092</v>
      </c>
      <c r="I717">
        <v>9</v>
      </c>
    </row>
    <row r="718" spans="1:9" x14ac:dyDescent="0.35">
      <c r="A71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TemucoMartes44092saco</v>
      </c>
      <c r="B718" t="s">
        <v>540</v>
      </c>
      <c r="C718" t="s">
        <v>542</v>
      </c>
      <c r="D718" s="43" t="str">
        <f>+VLOOKUP(Precio_dia_punto_venta[[#This Row],[Unidad de
comercialización ]],Tabla16[],2,0)</f>
        <v>saco</v>
      </c>
      <c r="E718" t="s">
        <v>529</v>
      </c>
      <c r="F718" t="s">
        <v>536</v>
      </c>
      <c r="G718">
        <v>7000</v>
      </c>
      <c r="H718" s="46">
        <v>44092</v>
      </c>
      <c r="I718">
        <v>9</v>
      </c>
    </row>
    <row r="719" spans="1:9" x14ac:dyDescent="0.35">
      <c r="A71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TemucoMiércoles44092saco</v>
      </c>
      <c r="B719" t="s">
        <v>540</v>
      </c>
      <c r="C719" t="s">
        <v>542</v>
      </c>
      <c r="D719" s="43" t="str">
        <f>+VLOOKUP(Precio_dia_punto_venta[[#This Row],[Unidad de
comercialización ]],Tabla16[],2,0)</f>
        <v>saco</v>
      </c>
      <c r="E719" t="s">
        <v>529</v>
      </c>
      <c r="F719" t="s">
        <v>534</v>
      </c>
      <c r="G719">
        <v>7000</v>
      </c>
      <c r="H719" s="46">
        <v>44092</v>
      </c>
      <c r="I719">
        <v>9</v>
      </c>
    </row>
    <row r="720" spans="1:9" x14ac:dyDescent="0.35">
      <c r="A72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TemucoJueves44092saco</v>
      </c>
      <c r="B720" t="s">
        <v>540</v>
      </c>
      <c r="C720" t="s">
        <v>542</v>
      </c>
      <c r="D720" s="43" t="str">
        <f>+VLOOKUP(Precio_dia_punto_venta[[#This Row],[Unidad de
comercialización ]],Tabla16[],2,0)</f>
        <v>saco</v>
      </c>
      <c r="E720" t="s">
        <v>529</v>
      </c>
      <c r="F720" t="s">
        <v>530</v>
      </c>
      <c r="G720">
        <v>7000</v>
      </c>
      <c r="H720" s="46">
        <v>44092</v>
      </c>
      <c r="I720">
        <v>9</v>
      </c>
    </row>
    <row r="721" spans="1:9" x14ac:dyDescent="0.35">
      <c r="A72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TemucoLunes44092saco</v>
      </c>
      <c r="B721" t="s">
        <v>531</v>
      </c>
      <c r="C721" t="s">
        <v>542</v>
      </c>
      <c r="D721" s="43" t="str">
        <f>+VLOOKUP(Precio_dia_punto_venta[[#This Row],[Unidad de
comercialización ]],Tabla16[],2,0)</f>
        <v>saco</v>
      </c>
      <c r="E721" t="s">
        <v>529</v>
      </c>
      <c r="F721" t="s">
        <v>535</v>
      </c>
      <c r="G721">
        <v>7000</v>
      </c>
      <c r="H721" s="46">
        <v>44092</v>
      </c>
      <c r="I721">
        <v>9</v>
      </c>
    </row>
    <row r="722" spans="1:9" x14ac:dyDescent="0.35">
      <c r="A72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TemucoMiércoles44092saco</v>
      </c>
      <c r="B722" t="s">
        <v>531</v>
      </c>
      <c r="C722" t="s">
        <v>542</v>
      </c>
      <c r="D722" s="43" t="str">
        <f>+VLOOKUP(Precio_dia_punto_venta[[#This Row],[Unidad de
comercialización ]],Tabla16[],2,0)</f>
        <v>saco</v>
      </c>
      <c r="E722" t="s">
        <v>529</v>
      </c>
      <c r="F722" t="s">
        <v>534</v>
      </c>
      <c r="G722">
        <v>7000</v>
      </c>
      <c r="H722" s="46">
        <v>44092</v>
      </c>
      <c r="I722">
        <v>9</v>
      </c>
    </row>
    <row r="723" spans="1:9" x14ac:dyDescent="0.35">
      <c r="A72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TemucoJueves44085saco</v>
      </c>
      <c r="B723" t="s">
        <v>540</v>
      </c>
      <c r="C723" t="s">
        <v>542</v>
      </c>
      <c r="D723" s="43" t="str">
        <f>+VLOOKUP(Precio_dia_punto_venta[[#This Row],[Unidad de
comercialización ]],Tabla16[],2,0)</f>
        <v>saco</v>
      </c>
      <c r="E723" t="s">
        <v>529</v>
      </c>
      <c r="F723" t="s">
        <v>530</v>
      </c>
      <c r="G723">
        <v>7000</v>
      </c>
      <c r="H723" s="46">
        <v>44085</v>
      </c>
      <c r="I723">
        <v>9</v>
      </c>
    </row>
    <row r="724" spans="1:9" x14ac:dyDescent="0.35">
      <c r="A72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TemucoViernes44085saco</v>
      </c>
      <c r="B724" t="s">
        <v>540</v>
      </c>
      <c r="C724" t="s">
        <v>542</v>
      </c>
      <c r="D724" s="43" t="str">
        <f>+VLOOKUP(Precio_dia_punto_venta[[#This Row],[Unidad de
comercialización ]],Tabla16[],2,0)</f>
        <v>saco</v>
      </c>
      <c r="E724" t="s">
        <v>529</v>
      </c>
      <c r="F724" t="s">
        <v>533</v>
      </c>
      <c r="G724">
        <v>7000</v>
      </c>
      <c r="H724" s="46">
        <v>44085</v>
      </c>
      <c r="I724">
        <v>9</v>
      </c>
    </row>
    <row r="725" spans="1:9" x14ac:dyDescent="0.35">
      <c r="A72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TemucoViernes44085saco</v>
      </c>
      <c r="B725" t="s">
        <v>531</v>
      </c>
      <c r="C725" t="s">
        <v>542</v>
      </c>
      <c r="D725" s="43" t="str">
        <f>+VLOOKUP(Precio_dia_punto_venta[[#This Row],[Unidad de
comercialización ]],Tabla16[],2,0)</f>
        <v>saco</v>
      </c>
      <c r="E725" t="s">
        <v>529</v>
      </c>
      <c r="F725" t="s">
        <v>533</v>
      </c>
      <c r="G725">
        <v>7000</v>
      </c>
      <c r="H725" s="46">
        <v>44085</v>
      </c>
      <c r="I725">
        <v>9</v>
      </c>
    </row>
    <row r="726" spans="1:9" x14ac:dyDescent="0.35">
      <c r="A72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TemucoLunes44064malla</v>
      </c>
      <c r="B726" t="s">
        <v>531</v>
      </c>
      <c r="C726" t="s">
        <v>542</v>
      </c>
      <c r="D726" s="43" t="str">
        <f>+VLOOKUP(Precio_dia_punto_venta[[#This Row],[Unidad de
comercialización ]],Tabla16[],2,0)</f>
        <v>malla</v>
      </c>
      <c r="E726" t="s">
        <v>548</v>
      </c>
      <c r="F726" t="s">
        <v>535</v>
      </c>
      <c r="G726">
        <v>7000</v>
      </c>
      <c r="H726" s="46">
        <v>44064</v>
      </c>
      <c r="I726">
        <v>9</v>
      </c>
    </row>
    <row r="727" spans="1:9" x14ac:dyDescent="0.35">
      <c r="A72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TemucoMartes44064malla</v>
      </c>
      <c r="B727" t="s">
        <v>531</v>
      </c>
      <c r="C727" t="s">
        <v>542</v>
      </c>
      <c r="D727" s="43" t="str">
        <f>+VLOOKUP(Precio_dia_punto_venta[[#This Row],[Unidad de
comercialización ]],Tabla16[],2,0)</f>
        <v>malla</v>
      </c>
      <c r="E727" t="s">
        <v>548</v>
      </c>
      <c r="F727" t="s">
        <v>536</v>
      </c>
      <c r="G727">
        <v>7000</v>
      </c>
      <c r="H727" s="46">
        <v>44064</v>
      </c>
      <c r="I727">
        <v>9</v>
      </c>
    </row>
    <row r="728" spans="1:9" x14ac:dyDescent="0.35">
      <c r="A72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TemucoMiércoles44064malla</v>
      </c>
      <c r="B728" t="s">
        <v>531</v>
      </c>
      <c r="C728" t="s">
        <v>542</v>
      </c>
      <c r="D728" s="43" t="str">
        <f>+VLOOKUP(Precio_dia_punto_venta[[#This Row],[Unidad de
comercialización ]],Tabla16[],2,0)</f>
        <v>malla</v>
      </c>
      <c r="E728" t="s">
        <v>548</v>
      </c>
      <c r="F728" t="s">
        <v>534</v>
      </c>
      <c r="G728">
        <v>7000</v>
      </c>
      <c r="H728" s="46">
        <v>44064</v>
      </c>
      <c r="I728">
        <v>9</v>
      </c>
    </row>
    <row r="729" spans="1:9" x14ac:dyDescent="0.35">
      <c r="A72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TemucoViernes44064malla</v>
      </c>
      <c r="B729" t="s">
        <v>531</v>
      </c>
      <c r="C729" t="s">
        <v>542</v>
      </c>
      <c r="D729" s="43" t="str">
        <f>+VLOOKUP(Precio_dia_punto_venta[[#This Row],[Unidad de
comercialización ]],Tabla16[],2,0)</f>
        <v>malla</v>
      </c>
      <c r="E729" t="s">
        <v>548</v>
      </c>
      <c r="F729" t="s">
        <v>533</v>
      </c>
      <c r="G729">
        <v>7000</v>
      </c>
      <c r="H729" s="46">
        <v>44064</v>
      </c>
      <c r="I729">
        <v>9</v>
      </c>
    </row>
    <row r="730" spans="1:9" x14ac:dyDescent="0.35">
      <c r="A73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TemucoMartes44064malla</v>
      </c>
      <c r="B730" t="s">
        <v>537</v>
      </c>
      <c r="C730" t="s">
        <v>542</v>
      </c>
      <c r="D730" s="43" t="str">
        <f>+VLOOKUP(Precio_dia_punto_venta[[#This Row],[Unidad de
comercialización ]],Tabla16[],2,0)</f>
        <v>malla</v>
      </c>
      <c r="E730" t="s">
        <v>548</v>
      </c>
      <c r="F730" t="s">
        <v>536</v>
      </c>
      <c r="G730">
        <v>7000</v>
      </c>
      <c r="H730" s="46">
        <v>44064</v>
      </c>
      <c r="I730">
        <v>9</v>
      </c>
    </row>
    <row r="731" spans="1:9" x14ac:dyDescent="0.35">
      <c r="A73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TemucoLunes44050saco</v>
      </c>
      <c r="B731" t="s">
        <v>531</v>
      </c>
      <c r="C731" t="s">
        <v>542</v>
      </c>
      <c r="D731" s="43" t="str">
        <f>+VLOOKUP(Precio_dia_punto_venta[[#This Row],[Unidad de
comercialización ]],Tabla16[],2,0)</f>
        <v>saco</v>
      </c>
      <c r="E731" t="s">
        <v>529</v>
      </c>
      <c r="F731" t="s">
        <v>535</v>
      </c>
      <c r="G731">
        <v>7000</v>
      </c>
      <c r="H731" s="46">
        <v>44050</v>
      </c>
      <c r="I731">
        <v>9</v>
      </c>
    </row>
    <row r="732" spans="1:9" x14ac:dyDescent="0.35">
      <c r="A73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TemucoLunes44050malla</v>
      </c>
      <c r="B732" t="s">
        <v>531</v>
      </c>
      <c r="C732" t="s">
        <v>542</v>
      </c>
      <c r="D732" s="43" t="str">
        <f>+VLOOKUP(Precio_dia_punto_venta[[#This Row],[Unidad de
comercialización ]],Tabla16[],2,0)</f>
        <v>malla</v>
      </c>
      <c r="E732" t="s">
        <v>548</v>
      </c>
      <c r="F732" t="s">
        <v>535</v>
      </c>
      <c r="G732">
        <v>7000</v>
      </c>
      <c r="H732" s="46">
        <v>44050</v>
      </c>
      <c r="I732">
        <v>9</v>
      </c>
    </row>
    <row r="733" spans="1:9" x14ac:dyDescent="0.35">
      <c r="A73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TemucoMartes44050malla</v>
      </c>
      <c r="B733" t="s">
        <v>531</v>
      </c>
      <c r="C733" t="s">
        <v>542</v>
      </c>
      <c r="D733" s="43" t="str">
        <f>+VLOOKUP(Precio_dia_punto_venta[[#This Row],[Unidad de
comercialización ]],Tabla16[],2,0)</f>
        <v>malla</v>
      </c>
      <c r="E733" t="s">
        <v>548</v>
      </c>
      <c r="F733" t="s">
        <v>536</v>
      </c>
      <c r="G733">
        <v>7000</v>
      </c>
      <c r="H733" s="46">
        <v>44050</v>
      </c>
      <c r="I733">
        <v>9</v>
      </c>
    </row>
    <row r="734" spans="1:9" x14ac:dyDescent="0.35">
      <c r="A73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TemucoMiércoles44050malla</v>
      </c>
      <c r="B734" t="s">
        <v>531</v>
      </c>
      <c r="C734" t="s">
        <v>542</v>
      </c>
      <c r="D734" s="43" t="str">
        <f>+VLOOKUP(Precio_dia_punto_venta[[#This Row],[Unidad de
comercialización ]],Tabla16[],2,0)</f>
        <v>malla</v>
      </c>
      <c r="E734" t="s">
        <v>548</v>
      </c>
      <c r="F734" t="s">
        <v>534</v>
      </c>
      <c r="G734">
        <v>7000</v>
      </c>
      <c r="H734" s="46">
        <v>44050</v>
      </c>
      <c r="I734">
        <v>9</v>
      </c>
    </row>
    <row r="735" spans="1:9" x14ac:dyDescent="0.35">
      <c r="A73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TemucoJueves44050malla</v>
      </c>
      <c r="B735" t="s">
        <v>531</v>
      </c>
      <c r="C735" t="s">
        <v>542</v>
      </c>
      <c r="D735" s="43" t="str">
        <f>+VLOOKUP(Precio_dia_punto_venta[[#This Row],[Unidad de
comercialización ]],Tabla16[],2,0)</f>
        <v>malla</v>
      </c>
      <c r="E735" t="s">
        <v>548</v>
      </c>
      <c r="F735" t="s">
        <v>530</v>
      </c>
      <c r="G735">
        <v>7000</v>
      </c>
      <c r="H735" s="46">
        <v>44050</v>
      </c>
      <c r="I735">
        <v>9</v>
      </c>
    </row>
    <row r="736" spans="1:9" x14ac:dyDescent="0.35">
      <c r="A73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TemucoViernes44050malla</v>
      </c>
      <c r="B736" t="s">
        <v>531</v>
      </c>
      <c r="C736" t="s">
        <v>542</v>
      </c>
      <c r="D736" s="43" t="str">
        <f>+VLOOKUP(Precio_dia_punto_venta[[#This Row],[Unidad de
comercialización ]],Tabla16[],2,0)</f>
        <v>malla</v>
      </c>
      <c r="E736" t="s">
        <v>548</v>
      </c>
      <c r="F736" t="s">
        <v>533</v>
      </c>
      <c r="G736">
        <v>7000</v>
      </c>
      <c r="H736" s="46">
        <v>44050</v>
      </c>
      <c r="I736">
        <v>9</v>
      </c>
    </row>
    <row r="737" spans="1:9" x14ac:dyDescent="0.35">
      <c r="A73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TemucoLunes44050malla</v>
      </c>
      <c r="B737" t="s">
        <v>537</v>
      </c>
      <c r="C737" t="s">
        <v>542</v>
      </c>
      <c r="D737" s="43" t="str">
        <f>+VLOOKUP(Precio_dia_punto_venta[[#This Row],[Unidad de
comercialización ]],Tabla16[],2,0)</f>
        <v>malla</v>
      </c>
      <c r="E737" t="s">
        <v>548</v>
      </c>
      <c r="F737" t="s">
        <v>535</v>
      </c>
      <c r="G737">
        <v>7000</v>
      </c>
      <c r="H737" s="46">
        <v>44050</v>
      </c>
      <c r="I737">
        <v>9</v>
      </c>
    </row>
    <row r="738" spans="1:9" x14ac:dyDescent="0.35">
      <c r="A73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TemucoJueves44050malla</v>
      </c>
      <c r="B738" t="s">
        <v>537</v>
      </c>
      <c r="C738" t="s">
        <v>542</v>
      </c>
      <c r="D738" s="43" t="str">
        <f>+VLOOKUP(Precio_dia_punto_venta[[#This Row],[Unidad de
comercialización ]],Tabla16[],2,0)</f>
        <v>malla</v>
      </c>
      <c r="E738" t="s">
        <v>548</v>
      </c>
      <c r="F738" t="s">
        <v>530</v>
      </c>
      <c r="G738">
        <v>7000</v>
      </c>
      <c r="H738" s="46">
        <v>44050</v>
      </c>
      <c r="I738">
        <v>9</v>
      </c>
    </row>
    <row r="739" spans="1:9" x14ac:dyDescent="0.35">
      <c r="A73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TemucoViernes44050malla</v>
      </c>
      <c r="B739" t="s">
        <v>537</v>
      </c>
      <c r="C739" t="s">
        <v>542</v>
      </c>
      <c r="D739" s="43" t="str">
        <f>+VLOOKUP(Precio_dia_punto_venta[[#This Row],[Unidad de
comercialización ]],Tabla16[],2,0)</f>
        <v>malla</v>
      </c>
      <c r="E739" t="s">
        <v>548</v>
      </c>
      <c r="F739" t="s">
        <v>533</v>
      </c>
      <c r="G739">
        <v>7000</v>
      </c>
      <c r="H739" s="46">
        <v>44050</v>
      </c>
      <c r="I739">
        <v>9</v>
      </c>
    </row>
    <row r="740" spans="1:9" x14ac:dyDescent="0.35">
      <c r="A74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TemucoLunes44169saco</v>
      </c>
      <c r="B740" t="s">
        <v>531</v>
      </c>
      <c r="C740" t="s">
        <v>542</v>
      </c>
      <c r="D740" s="43" t="str">
        <f>+VLOOKUP(Precio_dia_punto_venta[[#This Row],[Unidad de
comercialización ]],Tabla16[],2,0)</f>
        <v>saco</v>
      </c>
      <c r="E740" t="s">
        <v>529</v>
      </c>
      <c r="F740" t="s">
        <v>535</v>
      </c>
      <c r="G740">
        <v>10000</v>
      </c>
      <c r="H740" s="46">
        <v>44169</v>
      </c>
      <c r="I740">
        <v>9</v>
      </c>
    </row>
    <row r="741" spans="1:9" x14ac:dyDescent="0.35">
      <c r="A74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TemucoJueves44162saco</v>
      </c>
      <c r="B741" t="s">
        <v>531</v>
      </c>
      <c r="C741" t="s">
        <v>542</v>
      </c>
      <c r="D741" s="43" t="str">
        <f>+VLOOKUP(Precio_dia_punto_venta[[#This Row],[Unidad de
comercialización ]],Tabla16[],2,0)</f>
        <v>saco</v>
      </c>
      <c r="E741" t="s">
        <v>529</v>
      </c>
      <c r="F741" t="s">
        <v>530</v>
      </c>
      <c r="G741">
        <v>11111</v>
      </c>
      <c r="H741" s="46">
        <v>44162</v>
      </c>
      <c r="I741">
        <v>9</v>
      </c>
    </row>
    <row r="742" spans="1:9" x14ac:dyDescent="0.35">
      <c r="A74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TemucoViernes44162saco</v>
      </c>
      <c r="B742" t="s">
        <v>531</v>
      </c>
      <c r="C742" t="s">
        <v>542</v>
      </c>
      <c r="D742" s="43" t="str">
        <f>+VLOOKUP(Precio_dia_punto_venta[[#This Row],[Unidad de
comercialización ]],Tabla16[],2,0)</f>
        <v>saco</v>
      </c>
      <c r="E742" t="s">
        <v>529</v>
      </c>
      <c r="F742" t="s">
        <v>533</v>
      </c>
      <c r="G742">
        <v>11545</v>
      </c>
      <c r="H742" s="46">
        <v>44162</v>
      </c>
      <c r="I742">
        <v>9</v>
      </c>
    </row>
    <row r="743" spans="1:9" x14ac:dyDescent="0.35">
      <c r="A74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TemucoMiércoles44162saco</v>
      </c>
      <c r="B743" t="s">
        <v>531</v>
      </c>
      <c r="C743" t="s">
        <v>542</v>
      </c>
      <c r="D743" s="43" t="str">
        <f>+VLOOKUP(Precio_dia_punto_venta[[#This Row],[Unidad de
comercialización ]],Tabla16[],2,0)</f>
        <v>saco</v>
      </c>
      <c r="E743" t="s">
        <v>529</v>
      </c>
      <c r="F743" t="s">
        <v>534</v>
      </c>
      <c r="G743">
        <v>12545</v>
      </c>
      <c r="H743" s="46">
        <v>44162</v>
      </c>
      <c r="I743">
        <v>9</v>
      </c>
    </row>
    <row r="744" spans="1:9" x14ac:dyDescent="0.35">
      <c r="A74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TemucoLunes44162saco</v>
      </c>
      <c r="B744" t="s">
        <v>531</v>
      </c>
      <c r="C744" t="s">
        <v>542</v>
      </c>
      <c r="D744" s="43" t="str">
        <f>+VLOOKUP(Precio_dia_punto_venta[[#This Row],[Unidad de
comercialización ]],Tabla16[],2,0)</f>
        <v>saco</v>
      </c>
      <c r="E744" t="s">
        <v>529</v>
      </c>
      <c r="F744" t="s">
        <v>535</v>
      </c>
      <c r="G744">
        <v>14667</v>
      </c>
      <c r="H744" s="46">
        <v>44162</v>
      </c>
      <c r="I744">
        <v>9</v>
      </c>
    </row>
    <row r="745" spans="1:9" x14ac:dyDescent="0.35">
      <c r="A74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TemucoMiércoles44155saco</v>
      </c>
      <c r="B745" t="s">
        <v>531</v>
      </c>
      <c r="C745" t="s">
        <v>542</v>
      </c>
      <c r="D745" s="43" t="str">
        <f>+VLOOKUP(Precio_dia_punto_venta[[#This Row],[Unidad de
comercialización ]],Tabla16[],2,0)</f>
        <v>saco</v>
      </c>
      <c r="E745" t="s">
        <v>529</v>
      </c>
      <c r="F745" t="s">
        <v>534</v>
      </c>
      <c r="G745">
        <v>15000</v>
      </c>
      <c r="H745" s="46">
        <v>44155</v>
      </c>
      <c r="I745">
        <v>9</v>
      </c>
    </row>
    <row r="746" spans="1:9" x14ac:dyDescent="0.35">
      <c r="A74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PukaráVega Modelo de TemucoJueves44148saco</v>
      </c>
      <c r="B746" t="s">
        <v>547</v>
      </c>
      <c r="C746" t="s">
        <v>542</v>
      </c>
      <c r="D746" s="43" t="str">
        <f>+VLOOKUP(Precio_dia_punto_venta[[#This Row],[Unidad de
comercialización ]],Tabla16[],2,0)</f>
        <v>saco</v>
      </c>
      <c r="E746" t="s">
        <v>529</v>
      </c>
      <c r="F746" t="s">
        <v>530</v>
      </c>
      <c r="G746">
        <v>15000</v>
      </c>
      <c r="H746" s="46">
        <v>44148</v>
      </c>
      <c r="I746">
        <v>9</v>
      </c>
    </row>
    <row r="747" spans="1:9" x14ac:dyDescent="0.35">
      <c r="A74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PukaráVega Modelo de TemucoViernes44148saco</v>
      </c>
      <c r="B747" t="s">
        <v>547</v>
      </c>
      <c r="C747" t="s">
        <v>542</v>
      </c>
      <c r="D747" s="43" t="str">
        <f>+VLOOKUP(Precio_dia_punto_venta[[#This Row],[Unidad de
comercialización ]],Tabla16[],2,0)</f>
        <v>saco</v>
      </c>
      <c r="E747" t="s">
        <v>529</v>
      </c>
      <c r="F747" t="s">
        <v>533</v>
      </c>
      <c r="G747">
        <v>15000</v>
      </c>
      <c r="H747" s="46">
        <v>44148</v>
      </c>
      <c r="I747">
        <v>9</v>
      </c>
    </row>
    <row r="748" spans="1:9" x14ac:dyDescent="0.35">
      <c r="A74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PukaráVega Modelo de TemucoJueves44141saco</v>
      </c>
      <c r="B748" t="s">
        <v>547</v>
      </c>
      <c r="C748" t="s">
        <v>542</v>
      </c>
      <c r="D748" s="43" t="str">
        <f>+VLOOKUP(Precio_dia_punto_venta[[#This Row],[Unidad de
comercialización ]],Tabla16[],2,0)</f>
        <v>saco</v>
      </c>
      <c r="E748" t="s">
        <v>529</v>
      </c>
      <c r="F748" t="s">
        <v>530</v>
      </c>
      <c r="G748">
        <v>16000</v>
      </c>
      <c r="H748" s="46">
        <v>44141</v>
      </c>
      <c r="I748">
        <v>9</v>
      </c>
    </row>
    <row r="749" spans="1:9" x14ac:dyDescent="0.35">
      <c r="A74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PukaráVega Modelo de TemucoViernes44141saco</v>
      </c>
      <c r="B749" t="s">
        <v>547</v>
      </c>
      <c r="C749" t="s">
        <v>542</v>
      </c>
      <c r="D749" s="43" t="str">
        <f>+VLOOKUP(Precio_dia_punto_venta[[#This Row],[Unidad de
comercialización ]],Tabla16[],2,0)</f>
        <v>saco</v>
      </c>
      <c r="E749" t="s">
        <v>529</v>
      </c>
      <c r="F749" t="s">
        <v>533</v>
      </c>
      <c r="G749">
        <v>16000</v>
      </c>
      <c r="H749" s="46">
        <v>44141</v>
      </c>
      <c r="I749">
        <v>9</v>
      </c>
    </row>
    <row r="750" spans="1:9" x14ac:dyDescent="0.35">
      <c r="A75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ConcepciónJueves44057saco</v>
      </c>
      <c r="B750" t="s">
        <v>540</v>
      </c>
      <c r="C750" t="s">
        <v>546</v>
      </c>
      <c r="D750" s="43" t="str">
        <f>+VLOOKUP(Precio_dia_punto_venta[[#This Row],[Unidad de
comercialización ]],Tabla16[],2,0)</f>
        <v>saco</v>
      </c>
      <c r="E750" t="s">
        <v>529</v>
      </c>
      <c r="F750" t="s">
        <v>530</v>
      </c>
      <c r="G750">
        <v>6167</v>
      </c>
      <c r="H750" s="46">
        <v>44057</v>
      </c>
      <c r="I750">
        <v>8</v>
      </c>
    </row>
    <row r="751" spans="1:9" x14ac:dyDescent="0.35">
      <c r="A75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ConcepciónMiércoles44071saco</v>
      </c>
      <c r="B751" t="s">
        <v>540</v>
      </c>
      <c r="C751" t="s">
        <v>546</v>
      </c>
      <c r="D751" s="43" t="str">
        <f>+VLOOKUP(Precio_dia_punto_venta[[#This Row],[Unidad de
comercialización ]],Tabla16[],2,0)</f>
        <v>saco</v>
      </c>
      <c r="E751" t="s">
        <v>529</v>
      </c>
      <c r="F751" t="s">
        <v>534</v>
      </c>
      <c r="G751">
        <v>6250</v>
      </c>
      <c r="H751" s="46">
        <v>44071</v>
      </c>
      <c r="I751">
        <v>8</v>
      </c>
    </row>
    <row r="752" spans="1:9" x14ac:dyDescent="0.35">
      <c r="A75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ConcepciónMiércoles44064saco</v>
      </c>
      <c r="B752" t="s">
        <v>540</v>
      </c>
      <c r="C752" t="s">
        <v>546</v>
      </c>
      <c r="D752" s="43" t="str">
        <f>+VLOOKUP(Precio_dia_punto_venta[[#This Row],[Unidad de
comercialización ]],Tabla16[],2,0)</f>
        <v>saco</v>
      </c>
      <c r="E752" t="s">
        <v>529</v>
      </c>
      <c r="F752" t="s">
        <v>534</v>
      </c>
      <c r="G752">
        <v>6250</v>
      </c>
      <c r="H752" s="46">
        <v>44064</v>
      </c>
      <c r="I752">
        <v>8</v>
      </c>
    </row>
    <row r="753" spans="1:9" x14ac:dyDescent="0.35">
      <c r="A75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ConcepciónJueves44064saco</v>
      </c>
      <c r="B753" t="s">
        <v>540</v>
      </c>
      <c r="C753" t="s">
        <v>546</v>
      </c>
      <c r="D753" s="43" t="str">
        <f>+VLOOKUP(Precio_dia_punto_venta[[#This Row],[Unidad de
comercialización ]],Tabla16[],2,0)</f>
        <v>saco</v>
      </c>
      <c r="E753" t="s">
        <v>529</v>
      </c>
      <c r="F753" t="s">
        <v>530</v>
      </c>
      <c r="G753">
        <v>6250</v>
      </c>
      <c r="H753" s="46">
        <v>44064</v>
      </c>
      <c r="I753">
        <v>8</v>
      </c>
    </row>
    <row r="754" spans="1:9" x14ac:dyDescent="0.35">
      <c r="A75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ConcepciónViernes44064saco</v>
      </c>
      <c r="B754" t="s">
        <v>540</v>
      </c>
      <c r="C754" t="s">
        <v>546</v>
      </c>
      <c r="D754" s="43" t="str">
        <f>+VLOOKUP(Precio_dia_punto_venta[[#This Row],[Unidad de
comercialización ]],Tabla16[],2,0)</f>
        <v>saco</v>
      </c>
      <c r="E754" t="s">
        <v>529</v>
      </c>
      <c r="F754" t="s">
        <v>533</v>
      </c>
      <c r="G754">
        <v>6250</v>
      </c>
      <c r="H754" s="46">
        <v>44064</v>
      </c>
      <c r="I754">
        <v>8</v>
      </c>
    </row>
    <row r="755" spans="1:9" x14ac:dyDescent="0.35">
      <c r="A75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Monumental ConcepciónMartes44064saco</v>
      </c>
      <c r="B755" t="s">
        <v>531</v>
      </c>
      <c r="C755" t="s">
        <v>546</v>
      </c>
      <c r="D755" s="43" t="str">
        <f>+VLOOKUP(Precio_dia_punto_venta[[#This Row],[Unidad de
comercialización ]],Tabla16[],2,0)</f>
        <v>saco</v>
      </c>
      <c r="E755" t="s">
        <v>529</v>
      </c>
      <c r="F755" t="s">
        <v>536</v>
      </c>
      <c r="G755">
        <v>6250</v>
      </c>
      <c r="H755" s="46">
        <v>44064</v>
      </c>
      <c r="I755">
        <v>8</v>
      </c>
    </row>
    <row r="756" spans="1:9" x14ac:dyDescent="0.35">
      <c r="A75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ConcepciónMartes44057saco</v>
      </c>
      <c r="B756" t="s">
        <v>540</v>
      </c>
      <c r="C756" t="s">
        <v>546</v>
      </c>
      <c r="D756" s="43" t="str">
        <f>+VLOOKUP(Precio_dia_punto_venta[[#This Row],[Unidad de
comercialización ]],Tabla16[],2,0)</f>
        <v>saco</v>
      </c>
      <c r="E756" t="s">
        <v>529</v>
      </c>
      <c r="F756" t="s">
        <v>536</v>
      </c>
      <c r="G756">
        <v>6250</v>
      </c>
      <c r="H756" s="46">
        <v>44057</v>
      </c>
      <c r="I756">
        <v>8</v>
      </c>
    </row>
    <row r="757" spans="1:9" x14ac:dyDescent="0.35">
      <c r="A75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ConcepciónMiércoles44057saco</v>
      </c>
      <c r="B757" t="s">
        <v>540</v>
      </c>
      <c r="C757" t="s">
        <v>546</v>
      </c>
      <c r="D757" s="43" t="str">
        <f>+VLOOKUP(Precio_dia_punto_venta[[#This Row],[Unidad de
comercialización ]],Tabla16[],2,0)</f>
        <v>saco</v>
      </c>
      <c r="E757" t="s">
        <v>529</v>
      </c>
      <c r="F757" t="s">
        <v>534</v>
      </c>
      <c r="G757">
        <v>6250</v>
      </c>
      <c r="H757" s="46">
        <v>44057</v>
      </c>
      <c r="I757">
        <v>8</v>
      </c>
    </row>
    <row r="758" spans="1:9" x14ac:dyDescent="0.35">
      <c r="A75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ConcepciónViernes44057saco</v>
      </c>
      <c r="B758" t="s">
        <v>540</v>
      </c>
      <c r="C758" t="s">
        <v>546</v>
      </c>
      <c r="D758" s="43" t="str">
        <f>+VLOOKUP(Precio_dia_punto_venta[[#This Row],[Unidad de
comercialización ]],Tabla16[],2,0)</f>
        <v>saco</v>
      </c>
      <c r="E758" t="s">
        <v>529</v>
      </c>
      <c r="F758" t="s">
        <v>533</v>
      </c>
      <c r="G758">
        <v>6250</v>
      </c>
      <c r="H758" s="46">
        <v>44057</v>
      </c>
      <c r="I758">
        <v>8</v>
      </c>
    </row>
    <row r="759" spans="1:9" x14ac:dyDescent="0.35">
      <c r="A75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ConcepciónMartes44050saco</v>
      </c>
      <c r="B759" t="s">
        <v>540</v>
      </c>
      <c r="C759" t="s">
        <v>546</v>
      </c>
      <c r="D759" s="43" t="str">
        <f>+VLOOKUP(Precio_dia_punto_venta[[#This Row],[Unidad de
comercialización ]],Tabla16[],2,0)</f>
        <v>saco</v>
      </c>
      <c r="E759" t="s">
        <v>529</v>
      </c>
      <c r="F759" t="s">
        <v>536</v>
      </c>
      <c r="G759">
        <v>6250</v>
      </c>
      <c r="H759" s="46">
        <v>44050</v>
      </c>
      <c r="I759">
        <v>8</v>
      </c>
    </row>
    <row r="760" spans="1:9" x14ac:dyDescent="0.35">
      <c r="A76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ConcepciónJueves44050saco</v>
      </c>
      <c r="B760" t="s">
        <v>540</v>
      </c>
      <c r="C760" t="s">
        <v>546</v>
      </c>
      <c r="D760" s="43" t="str">
        <f>+VLOOKUP(Precio_dia_punto_venta[[#This Row],[Unidad de
comercialización ]],Tabla16[],2,0)</f>
        <v>saco</v>
      </c>
      <c r="E760" t="s">
        <v>529</v>
      </c>
      <c r="F760" t="s">
        <v>530</v>
      </c>
      <c r="G760">
        <v>6250</v>
      </c>
      <c r="H760" s="46">
        <v>44050</v>
      </c>
      <c r="I760">
        <v>8</v>
      </c>
    </row>
    <row r="761" spans="1:9" x14ac:dyDescent="0.35">
      <c r="A76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ConcepciónViernes44050saco</v>
      </c>
      <c r="B761" t="s">
        <v>540</v>
      </c>
      <c r="C761" t="s">
        <v>546</v>
      </c>
      <c r="D761" s="43" t="str">
        <f>+VLOOKUP(Precio_dia_punto_venta[[#This Row],[Unidad de
comercialización ]],Tabla16[],2,0)</f>
        <v>saco</v>
      </c>
      <c r="E761" t="s">
        <v>529</v>
      </c>
      <c r="F761" t="s">
        <v>533</v>
      </c>
      <c r="G761">
        <v>6250</v>
      </c>
      <c r="H761" s="46">
        <v>44050</v>
      </c>
      <c r="I761">
        <v>8</v>
      </c>
    </row>
    <row r="762" spans="1:9" x14ac:dyDescent="0.35">
      <c r="A76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ConcepciónMartes44036saco</v>
      </c>
      <c r="B762" t="s">
        <v>540</v>
      </c>
      <c r="C762" t="s">
        <v>546</v>
      </c>
      <c r="D762" s="43" t="str">
        <f>+VLOOKUP(Precio_dia_punto_venta[[#This Row],[Unidad de
comercialización ]],Tabla16[],2,0)</f>
        <v>saco</v>
      </c>
      <c r="E762" t="s">
        <v>529</v>
      </c>
      <c r="F762" t="s">
        <v>536</v>
      </c>
      <c r="G762">
        <v>6250</v>
      </c>
      <c r="H762" s="46">
        <v>44036</v>
      </c>
      <c r="I762">
        <v>8</v>
      </c>
    </row>
    <row r="763" spans="1:9" x14ac:dyDescent="0.35">
      <c r="A76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ConcepciónViernes44036saco</v>
      </c>
      <c r="B763" t="s">
        <v>540</v>
      </c>
      <c r="C763" t="s">
        <v>546</v>
      </c>
      <c r="D763" s="43" t="str">
        <f>+VLOOKUP(Precio_dia_punto_venta[[#This Row],[Unidad de
comercialización ]],Tabla16[],2,0)</f>
        <v>saco</v>
      </c>
      <c r="E763" t="s">
        <v>529</v>
      </c>
      <c r="F763" t="s">
        <v>533</v>
      </c>
      <c r="G763">
        <v>6250</v>
      </c>
      <c r="H763" s="46">
        <v>44036</v>
      </c>
      <c r="I763">
        <v>8</v>
      </c>
    </row>
    <row r="764" spans="1:9" x14ac:dyDescent="0.35">
      <c r="A76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ConcepciónMartes44071saco</v>
      </c>
      <c r="B764" t="s">
        <v>540</v>
      </c>
      <c r="C764" t="s">
        <v>546</v>
      </c>
      <c r="D764" s="43" t="str">
        <f>+VLOOKUP(Precio_dia_punto_venta[[#This Row],[Unidad de
comercialización ]],Tabla16[],2,0)</f>
        <v>saco</v>
      </c>
      <c r="E764" t="s">
        <v>529</v>
      </c>
      <c r="F764" t="s">
        <v>536</v>
      </c>
      <c r="G764">
        <v>6750</v>
      </c>
      <c r="H764" s="46">
        <v>44071</v>
      </c>
      <c r="I764">
        <v>8</v>
      </c>
    </row>
    <row r="765" spans="1:9" x14ac:dyDescent="0.35">
      <c r="A76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ConcepciónJueves44071saco</v>
      </c>
      <c r="B765" t="s">
        <v>540</v>
      </c>
      <c r="C765" t="s">
        <v>546</v>
      </c>
      <c r="D765" s="43" t="str">
        <f>+VLOOKUP(Precio_dia_punto_venta[[#This Row],[Unidad de
comercialización ]],Tabla16[],2,0)</f>
        <v>saco</v>
      </c>
      <c r="E765" t="s">
        <v>529</v>
      </c>
      <c r="F765" t="s">
        <v>530</v>
      </c>
      <c r="G765">
        <v>6750</v>
      </c>
      <c r="H765" s="46">
        <v>44071</v>
      </c>
      <c r="I765">
        <v>8</v>
      </c>
    </row>
    <row r="766" spans="1:9" x14ac:dyDescent="0.35">
      <c r="A76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ConcepciónViernes44071saco</v>
      </c>
      <c r="B766" t="s">
        <v>540</v>
      </c>
      <c r="C766" t="s">
        <v>546</v>
      </c>
      <c r="D766" s="43" t="str">
        <f>+VLOOKUP(Precio_dia_punto_venta[[#This Row],[Unidad de
comercialización ]],Tabla16[],2,0)</f>
        <v>saco</v>
      </c>
      <c r="E766" t="s">
        <v>529</v>
      </c>
      <c r="F766" t="s">
        <v>533</v>
      </c>
      <c r="G766">
        <v>6750</v>
      </c>
      <c r="H766" s="46">
        <v>44071</v>
      </c>
      <c r="I766">
        <v>8</v>
      </c>
    </row>
    <row r="767" spans="1:9" x14ac:dyDescent="0.35">
      <c r="A76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ConcepciónMartes44043saco</v>
      </c>
      <c r="B767" t="s">
        <v>540</v>
      </c>
      <c r="C767" t="s">
        <v>546</v>
      </c>
      <c r="D767" s="43" t="str">
        <f>+VLOOKUP(Precio_dia_punto_venta[[#This Row],[Unidad de
comercialización ]],Tabla16[],2,0)</f>
        <v>saco</v>
      </c>
      <c r="E767" t="s">
        <v>529</v>
      </c>
      <c r="F767" t="s">
        <v>536</v>
      </c>
      <c r="G767">
        <v>6750</v>
      </c>
      <c r="H767" s="46">
        <v>44043</v>
      </c>
      <c r="I767">
        <v>8</v>
      </c>
    </row>
    <row r="768" spans="1:9" x14ac:dyDescent="0.35">
      <c r="A76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ConcepciónMiércoles44043saco</v>
      </c>
      <c r="B768" t="s">
        <v>540</v>
      </c>
      <c r="C768" t="s">
        <v>546</v>
      </c>
      <c r="D768" s="43" t="str">
        <f>+VLOOKUP(Precio_dia_punto_venta[[#This Row],[Unidad de
comercialización ]],Tabla16[],2,0)</f>
        <v>saco</v>
      </c>
      <c r="E768" t="s">
        <v>529</v>
      </c>
      <c r="F768" t="s">
        <v>534</v>
      </c>
      <c r="G768">
        <v>6750</v>
      </c>
      <c r="H768" s="46">
        <v>44043</v>
      </c>
      <c r="I768">
        <v>8</v>
      </c>
    </row>
    <row r="769" spans="1:9" x14ac:dyDescent="0.35">
      <c r="A76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ConcepciónJueves44043saco</v>
      </c>
      <c r="B769" t="s">
        <v>540</v>
      </c>
      <c r="C769" t="s">
        <v>546</v>
      </c>
      <c r="D769" s="43" t="str">
        <f>+VLOOKUP(Precio_dia_punto_venta[[#This Row],[Unidad de
comercialización ]],Tabla16[],2,0)</f>
        <v>saco</v>
      </c>
      <c r="E769" t="s">
        <v>529</v>
      </c>
      <c r="F769" t="s">
        <v>530</v>
      </c>
      <c r="G769">
        <v>6750</v>
      </c>
      <c r="H769" s="46">
        <v>44043</v>
      </c>
      <c r="I769">
        <v>8</v>
      </c>
    </row>
    <row r="770" spans="1:9" x14ac:dyDescent="0.35">
      <c r="A77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Monumental ConcepciónJueves44036saco</v>
      </c>
      <c r="B770" t="s">
        <v>531</v>
      </c>
      <c r="C770" t="s">
        <v>546</v>
      </c>
      <c r="D770" s="43" t="str">
        <f>+VLOOKUP(Precio_dia_punto_venta[[#This Row],[Unidad de
comercialización ]],Tabla16[],2,0)</f>
        <v>saco</v>
      </c>
      <c r="E770" t="s">
        <v>529</v>
      </c>
      <c r="F770" t="s">
        <v>530</v>
      </c>
      <c r="G770">
        <v>6750</v>
      </c>
      <c r="H770" s="46">
        <v>44036</v>
      </c>
      <c r="I770">
        <v>8</v>
      </c>
    </row>
    <row r="771" spans="1:9" x14ac:dyDescent="0.35">
      <c r="A77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Monumental ConcepciónViernes44029saco</v>
      </c>
      <c r="B771" t="s">
        <v>531</v>
      </c>
      <c r="C771" t="s">
        <v>546</v>
      </c>
      <c r="D771" s="43" t="str">
        <f>+VLOOKUP(Precio_dia_punto_venta[[#This Row],[Unidad de
comercialización ]],Tabla16[],2,0)</f>
        <v>saco</v>
      </c>
      <c r="E771" t="s">
        <v>529</v>
      </c>
      <c r="F771" t="s">
        <v>533</v>
      </c>
      <c r="G771">
        <v>6750</v>
      </c>
      <c r="H771" s="46">
        <v>44029</v>
      </c>
      <c r="I771">
        <v>8</v>
      </c>
    </row>
    <row r="772" spans="1:9" x14ac:dyDescent="0.35">
      <c r="A77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ConcepciónMartes44078saco</v>
      </c>
      <c r="B772" t="s">
        <v>540</v>
      </c>
      <c r="C772" t="s">
        <v>546</v>
      </c>
      <c r="D772" s="43" t="str">
        <f>+VLOOKUP(Precio_dia_punto_venta[[#This Row],[Unidad de
comercialización ]],Tabla16[],2,0)</f>
        <v>saco</v>
      </c>
      <c r="E772" t="s">
        <v>529</v>
      </c>
      <c r="F772" t="s">
        <v>536</v>
      </c>
      <c r="G772">
        <v>7750</v>
      </c>
      <c r="H772" s="46">
        <v>44078</v>
      </c>
      <c r="I772">
        <v>8</v>
      </c>
    </row>
    <row r="773" spans="1:9" x14ac:dyDescent="0.35">
      <c r="A77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ConcepciónMartes44113saco</v>
      </c>
      <c r="B773" t="s">
        <v>540</v>
      </c>
      <c r="C773" t="s">
        <v>546</v>
      </c>
      <c r="D773" s="43" t="str">
        <f>+VLOOKUP(Precio_dia_punto_venta[[#This Row],[Unidad de
comercialización ]],Tabla16[],2,0)</f>
        <v>saco</v>
      </c>
      <c r="E773" t="s">
        <v>529</v>
      </c>
      <c r="F773" t="s">
        <v>536</v>
      </c>
      <c r="G773">
        <v>8250</v>
      </c>
      <c r="H773" s="46">
        <v>44113</v>
      </c>
      <c r="I773">
        <v>8</v>
      </c>
    </row>
    <row r="774" spans="1:9" x14ac:dyDescent="0.35">
      <c r="A77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ConcepciónJueves44113saco</v>
      </c>
      <c r="B774" t="s">
        <v>540</v>
      </c>
      <c r="C774" t="s">
        <v>546</v>
      </c>
      <c r="D774" s="43" t="str">
        <f>+VLOOKUP(Precio_dia_punto_venta[[#This Row],[Unidad de
comercialización ]],Tabla16[],2,0)</f>
        <v>saco</v>
      </c>
      <c r="E774" t="s">
        <v>529</v>
      </c>
      <c r="F774" t="s">
        <v>530</v>
      </c>
      <c r="G774">
        <v>8250</v>
      </c>
      <c r="H774" s="46">
        <v>44113</v>
      </c>
      <c r="I774">
        <v>8</v>
      </c>
    </row>
    <row r="775" spans="1:9" x14ac:dyDescent="0.35">
      <c r="A77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ConcepciónMartes44106saco</v>
      </c>
      <c r="B775" t="s">
        <v>540</v>
      </c>
      <c r="C775" t="s">
        <v>546</v>
      </c>
      <c r="D775" s="43" t="str">
        <f>+VLOOKUP(Precio_dia_punto_venta[[#This Row],[Unidad de
comercialización ]],Tabla16[],2,0)</f>
        <v>saco</v>
      </c>
      <c r="E775" t="s">
        <v>529</v>
      </c>
      <c r="F775" t="s">
        <v>536</v>
      </c>
      <c r="G775">
        <v>8250</v>
      </c>
      <c r="H775" s="46">
        <v>44106</v>
      </c>
      <c r="I775">
        <v>8</v>
      </c>
    </row>
    <row r="776" spans="1:9" x14ac:dyDescent="0.35">
      <c r="A77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ConcepciónMiércoles44106saco</v>
      </c>
      <c r="B776" t="s">
        <v>540</v>
      </c>
      <c r="C776" t="s">
        <v>546</v>
      </c>
      <c r="D776" s="43" t="str">
        <f>+VLOOKUP(Precio_dia_punto_venta[[#This Row],[Unidad de
comercialización ]],Tabla16[],2,0)</f>
        <v>saco</v>
      </c>
      <c r="E776" t="s">
        <v>529</v>
      </c>
      <c r="F776" t="s">
        <v>534</v>
      </c>
      <c r="G776">
        <v>8250</v>
      </c>
      <c r="H776" s="46">
        <v>44106</v>
      </c>
      <c r="I776">
        <v>8</v>
      </c>
    </row>
    <row r="777" spans="1:9" x14ac:dyDescent="0.35">
      <c r="A77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ConcepciónJueves44106saco</v>
      </c>
      <c r="B777" t="s">
        <v>540</v>
      </c>
      <c r="C777" t="s">
        <v>546</v>
      </c>
      <c r="D777" s="43" t="str">
        <f>+VLOOKUP(Precio_dia_punto_venta[[#This Row],[Unidad de
comercialización ]],Tabla16[],2,0)</f>
        <v>saco</v>
      </c>
      <c r="E777" t="s">
        <v>529</v>
      </c>
      <c r="F777" t="s">
        <v>530</v>
      </c>
      <c r="G777">
        <v>8250</v>
      </c>
      <c r="H777" s="46">
        <v>44106</v>
      </c>
      <c r="I777">
        <v>8</v>
      </c>
    </row>
    <row r="778" spans="1:9" x14ac:dyDescent="0.35">
      <c r="A77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ConcepciónJueves44092saco</v>
      </c>
      <c r="B778" t="s">
        <v>540</v>
      </c>
      <c r="C778" t="s">
        <v>546</v>
      </c>
      <c r="D778" s="43" t="str">
        <f>+VLOOKUP(Precio_dia_punto_venta[[#This Row],[Unidad de
comercialización ]],Tabla16[],2,0)</f>
        <v>saco</v>
      </c>
      <c r="E778" t="s">
        <v>529</v>
      </c>
      <c r="F778" t="s">
        <v>530</v>
      </c>
      <c r="G778">
        <v>8750</v>
      </c>
      <c r="H778" s="46">
        <v>44092</v>
      </c>
      <c r="I778">
        <v>8</v>
      </c>
    </row>
    <row r="779" spans="1:9" x14ac:dyDescent="0.35">
      <c r="A77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ConcepciónViernes44085saco</v>
      </c>
      <c r="B779" t="s">
        <v>540</v>
      </c>
      <c r="C779" t="s">
        <v>546</v>
      </c>
      <c r="D779" s="43" t="str">
        <f>+VLOOKUP(Precio_dia_punto_venta[[#This Row],[Unidad de
comercialización ]],Tabla16[],2,0)</f>
        <v>saco</v>
      </c>
      <c r="E779" t="s">
        <v>529</v>
      </c>
      <c r="F779" t="s">
        <v>533</v>
      </c>
      <c r="G779">
        <v>8750</v>
      </c>
      <c r="H779" s="46">
        <v>44085</v>
      </c>
      <c r="I779">
        <v>8</v>
      </c>
    </row>
    <row r="780" spans="1:9" x14ac:dyDescent="0.35">
      <c r="A78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ConcepciónMartes44092saco</v>
      </c>
      <c r="B780" t="s">
        <v>540</v>
      </c>
      <c r="C780" t="s">
        <v>546</v>
      </c>
      <c r="D780" s="43" t="str">
        <f>+VLOOKUP(Precio_dia_punto_venta[[#This Row],[Unidad de
comercialización ]],Tabla16[],2,0)</f>
        <v>saco</v>
      </c>
      <c r="E780" t="s">
        <v>529</v>
      </c>
      <c r="F780" t="s">
        <v>536</v>
      </c>
      <c r="G780">
        <v>8917</v>
      </c>
      <c r="H780" s="46">
        <v>44092</v>
      </c>
      <c r="I780">
        <v>8</v>
      </c>
    </row>
    <row r="781" spans="1:9" x14ac:dyDescent="0.35">
      <c r="A78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ConcepciónViernes44162saco</v>
      </c>
      <c r="B781" t="s">
        <v>540</v>
      </c>
      <c r="C781" t="s">
        <v>546</v>
      </c>
      <c r="D781" s="43" t="str">
        <f>+VLOOKUP(Precio_dia_punto_venta[[#This Row],[Unidad de
comercialización ]],Tabla16[],2,0)</f>
        <v>saco</v>
      </c>
      <c r="E781" t="s">
        <v>529</v>
      </c>
      <c r="F781" t="s">
        <v>533</v>
      </c>
      <c r="G781">
        <v>9250</v>
      </c>
      <c r="H781" s="46">
        <v>44162</v>
      </c>
      <c r="I781">
        <v>8</v>
      </c>
    </row>
    <row r="782" spans="1:9" x14ac:dyDescent="0.35">
      <c r="A78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ConcepciónMiércoles44155saco</v>
      </c>
      <c r="B782" t="s">
        <v>540</v>
      </c>
      <c r="C782" t="s">
        <v>546</v>
      </c>
      <c r="D782" s="43" t="str">
        <f>+VLOOKUP(Precio_dia_punto_venta[[#This Row],[Unidad de
comercialización ]],Tabla16[],2,0)</f>
        <v>saco</v>
      </c>
      <c r="E782" t="s">
        <v>529</v>
      </c>
      <c r="F782" t="s">
        <v>534</v>
      </c>
      <c r="G782">
        <v>9500</v>
      </c>
      <c r="H782" s="46">
        <v>44155</v>
      </c>
      <c r="I782">
        <v>8</v>
      </c>
    </row>
    <row r="783" spans="1:9" x14ac:dyDescent="0.35">
      <c r="A78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ConcepciónJueves44162saco</v>
      </c>
      <c r="B783" t="s">
        <v>540</v>
      </c>
      <c r="C783" t="s">
        <v>546</v>
      </c>
      <c r="D783" s="43" t="str">
        <f>+VLOOKUP(Precio_dia_punto_venta[[#This Row],[Unidad de
comercialización ]],Tabla16[],2,0)</f>
        <v>saco</v>
      </c>
      <c r="E783" t="s">
        <v>529</v>
      </c>
      <c r="F783" t="s">
        <v>530</v>
      </c>
      <c r="G783">
        <v>9750</v>
      </c>
      <c r="H783" s="46">
        <v>44162</v>
      </c>
      <c r="I783">
        <v>8</v>
      </c>
    </row>
    <row r="784" spans="1:9" x14ac:dyDescent="0.35">
      <c r="A78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ConcepciónJueves44155saco</v>
      </c>
      <c r="B784" t="s">
        <v>540</v>
      </c>
      <c r="C784" t="s">
        <v>546</v>
      </c>
      <c r="D784" s="43" t="str">
        <f>+VLOOKUP(Precio_dia_punto_venta[[#This Row],[Unidad de
comercialización ]],Tabla16[],2,0)</f>
        <v>saco</v>
      </c>
      <c r="E784" t="s">
        <v>529</v>
      </c>
      <c r="F784" t="s">
        <v>530</v>
      </c>
      <c r="G784">
        <v>9750</v>
      </c>
      <c r="H784" s="46">
        <v>44155</v>
      </c>
      <c r="I784">
        <v>8</v>
      </c>
    </row>
    <row r="785" spans="1:9" x14ac:dyDescent="0.35">
      <c r="A78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ConcepciónViernes44155saco</v>
      </c>
      <c r="B785" t="s">
        <v>540</v>
      </c>
      <c r="C785" t="s">
        <v>546</v>
      </c>
      <c r="D785" s="43" t="str">
        <f>+VLOOKUP(Precio_dia_punto_venta[[#This Row],[Unidad de
comercialización ]],Tabla16[],2,0)</f>
        <v>saco</v>
      </c>
      <c r="E785" t="s">
        <v>529</v>
      </c>
      <c r="F785" t="s">
        <v>533</v>
      </c>
      <c r="G785">
        <v>9750</v>
      </c>
      <c r="H785" s="46">
        <v>44155</v>
      </c>
      <c r="I785">
        <v>8</v>
      </c>
    </row>
    <row r="786" spans="1:9" x14ac:dyDescent="0.35">
      <c r="A78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ConcepciónMartes44085saco</v>
      </c>
      <c r="B786" t="s">
        <v>540</v>
      </c>
      <c r="C786" t="s">
        <v>546</v>
      </c>
      <c r="D786" s="43" t="str">
        <f>+VLOOKUP(Precio_dia_punto_venta[[#This Row],[Unidad de
comercialización ]],Tabla16[],2,0)</f>
        <v>saco</v>
      </c>
      <c r="E786" t="s">
        <v>529</v>
      </c>
      <c r="F786" t="s">
        <v>536</v>
      </c>
      <c r="G786">
        <v>9750</v>
      </c>
      <c r="H786" s="46">
        <v>44085</v>
      </c>
      <c r="I786">
        <v>8</v>
      </c>
    </row>
    <row r="787" spans="1:9" x14ac:dyDescent="0.35">
      <c r="A78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ConcepciónJueves44169saco</v>
      </c>
      <c r="B787" t="s">
        <v>540</v>
      </c>
      <c r="C787" t="s">
        <v>546</v>
      </c>
      <c r="D787" s="43" t="str">
        <f>+VLOOKUP(Precio_dia_punto_venta[[#This Row],[Unidad de
comercialización ]],Tabla16[],2,0)</f>
        <v>saco</v>
      </c>
      <c r="E787" t="s">
        <v>529</v>
      </c>
      <c r="F787" t="s">
        <v>530</v>
      </c>
      <c r="G787">
        <v>10250</v>
      </c>
      <c r="H787" s="46">
        <v>44169</v>
      </c>
      <c r="I787">
        <v>8</v>
      </c>
    </row>
    <row r="788" spans="1:9" x14ac:dyDescent="0.35">
      <c r="A78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ConcepciónMartes44169saco</v>
      </c>
      <c r="B788" t="s">
        <v>540</v>
      </c>
      <c r="C788" t="s">
        <v>546</v>
      </c>
      <c r="D788" s="43" t="str">
        <f>+VLOOKUP(Precio_dia_punto_venta[[#This Row],[Unidad de
comercialización ]],Tabla16[],2,0)</f>
        <v>saco</v>
      </c>
      <c r="E788" t="s">
        <v>529</v>
      </c>
      <c r="F788" t="s">
        <v>536</v>
      </c>
      <c r="G788">
        <v>10500</v>
      </c>
      <c r="H788" s="46">
        <v>44169</v>
      </c>
      <c r="I788">
        <v>8</v>
      </c>
    </row>
    <row r="789" spans="1:9" x14ac:dyDescent="0.35">
      <c r="A78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ConcepciónMartes44162saco</v>
      </c>
      <c r="B789" t="s">
        <v>540</v>
      </c>
      <c r="C789" t="s">
        <v>546</v>
      </c>
      <c r="D789" s="43" t="str">
        <f>+VLOOKUP(Precio_dia_punto_venta[[#This Row],[Unidad de
comercialización ]],Tabla16[],2,0)</f>
        <v>saco</v>
      </c>
      <c r="E789" t="s">
        <v>529</v>
      </c>
      <c r="F789" t="s">
        <v>536</v>
      </c>
      <c r="G789">
        <v>10500</v>
      </c>
      <c r="H789" s="46">
        <v>44162</v>
      </c>
      <c r="I789">
        <v>8</v>
      </c>
    </row>
    <row r="790" spans="1:9" x14ac:dyDescent="0.35">
      <c r="A79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ConcepciónMartes44155saco</v>
      </c>
      <c r="B790" t="s">
        <v>540</v>
      </c>
      <c r="C790" t="s">
        <v>546</v>
      </c>
      <c r="D790" s="43" t="str">
        <f>+VLOOKUP(Precio_dia_punto_venta[[#This Row],[Unidad de
comercialización ]],Tabla16[],2,0)</f>
        <v>saco</v>
      </c>
      <c r="E790" t="s">
        <v>529</v>
      </c>
      <c r="F790" t="s">
        <v>536</v>
      </c>
      <c r="G790">
        <v>10500</v>
      </c>
      <c r="H790" s="46">
        <v>44155</v>
      </c>
      <c r="I790">
        <v>8</v>
      </c>
    </row>
    <row r="791" spans="1:9" x14ac:dyDescent="0.35">
      <c r="A79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ConcepciónJueves44148saco</v>
      </c>
      <c r="B791" t="s">
        <v>540</v>
      </c>
      <c r="C791" t="s">
        <v>546</v>
      </c>
      <c r="D791" s="43" t="str">
        <f>+VLOOKUP(Precio_dia_punto_venta[[#This Row],[Unidad de
comercialización ]],Tabla16[],2,0)</f>
        <v>saco</v>
      </c>
      <c r="E791" t="s">
        <v>529</v>
      </c>
      <c r="F791" t="s">
        <v>530</v>
      </c>
      <c r="G791">
        <v>10500</v>
      </c>
      <c r="H791" s="46">
        <v>44148</v>
      </c>
      <c r="I791">
        <v>8</v>
      </c>
    </row>
    <row r="792" spans="1:9" x14ac:dyDescent="0.35">
      <c r="A79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Monumental ConcepciónViernes44148saco</v>
      </c>
      <c r="B792" t="s">
        <v>540</v>
      </c>
      <c r="C792" t="s">
        <v>546</v>
      </c>
      <c r="D792" s="43" t="str">
        <f>+VLOOKUP(Precio_dia_punto_venta[[#This Row],[Unidad de
comercialización ]],Tabla16[],2,0)</f>
        <v>saco</v>
      </c>
      <c r="E792" t="s">
        <v>529</v>
      </c>
      <c r="F792" t="s">
        <v>533</v>
      </c>
      <c r="G792">
        <v>10500</v>
      </c>
      <c r="H792" s="46">
        <v>44148</v>
      </c>
      <c r="I792">
        <v>8</v>
      </c>
    </row>
    <row r="793" spans="1:9" x14ac:dyDescent="0.35">
      <c r="A79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CaleraLunes44057saco</v>
      </c>
      <c r="B793" t="s">
        <v>527</v>
      </c>
      <c r="C793" t="s">
        <v>539</v>
      </c>
      <c r="D793" s="43" t="str">
        <f>+VLOOKUP(Precio_dia_punto_venta[[#This Row],[Unidad de
comercialización ]],Tabla16[],2,0)</f>
        <v>saco</v>
      </c>
      <c r="E793" t="s">
        <v>529</v>
      </c>
      <c r="F793" t="s">
        <v>535</v>
      </c>
      <c r="G793" s="77">
        <v>5936</v>
      </c>
      <c r="H793" s="46">
        <v>44057</v>
      </c>
      <c r="I793">
        <v>5</v>
      </c>
    </row>
    <row r="794" spans="1:9" x14ac:dyDescent="0.35">
      <c r="A79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CaleraMartes44057saco</v>
      </c>
      <c r="B794" s="43" t="s">
        <v>527</v>
      </c>
      <c r="C794" s="43" t="s">
        <v>539</v>
      </c>
      <c r="D794" s="43" t="str">
        <f>+VLOOKUP(Precio_dia_punto_venta[[#This Row],[Unidad de
comercialización ]],Tabla16[],2,0)</f>
        <v>saco</v>
      </c>
      <c r="E794" s="43" t="s">
        <v>529</v>
      </c>
      <c r="F794" s="43" t="s">
        <v>536</v>
      </c>
      <c r="G794" s="77">
        <v>5911</v>
      </c>
      <c r="H794" s="46">
        <v>44057</v>
      </c>
      <c r="I794">
        <v>5</v>
      </c>
    </row>
    <row r="795" spans="1:9" x14ac:dyDescent="0.35">
      <c r="A79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CaleraMiércoles44057saco</v>
      </c>
      <c r="B795" s="43" t="s">
        <v>527</v>
      </c>
      <c r="C795" s="43" t="s">
        <v>539</v>
      </c>
      <c r="D795" s="43" t="str">
        <f>+VLOOKUP(Precio_dia_punto_venta[[#This Row],[Unidad de
comercialización ]],Tabla16[],2,0)</f>
        <v>saco</v>
      </c>
      <c r="E795" s="43" t="s">
        <v>529</v>
      </c>
      <c r="F795" s="43" t="s">
        <v>534</v>
      </c>
      <c r="G795" s="77">
        <v>5903</v>
      </c>
      <c r="H795" s="46">
        <v>44057</v>
      </c>
      <c r="I795">
        <v>5</v>
      </c>
    </row>
    <row r="796" spans="1:9" x14ac:dyDescent="0.35">
      <c r="A79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CaleraJueves44057saco</v>
      </c>
      <c r="B796" s="43" t="s">
        <v>527</v>
      </c>
      <c r="C796" s="43" t="s">
        <v>539</v>
      </c>
      <c r="D796" s="43" t="str">
        <f>+VLOOKUP(Precio_dia_punto_venta[[#This Row],[Unidad de
comercialización ]],Tabla16[],2,0)</f>
        <v>saco</v>
      </c>
      <c r="E796" s="43" t="s">
        <v>529</v>
      </c>
      <c r="F796" s="43" t="s">
        <v>530</v>
      </c>
      <c r="G796" s="77">
        <v>5897</v>
      </c>
      <c r="H796" s="46">
        <v>44057</v>
      </c>
      <c r="I796">
        <v>5</v>
      </c>
    </row>
    <row r="797" spans="1:9" x14ac:dyDescent="0.35">
      <c r="A797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CaleraViernes44057saco</v>
      </c>
      <c r="B797" s="43" t="s">
        <v>527</v>
      </c>
      <c r="C797" s="43" t="s">
        <v>539</v>
      </c>
      <c r="D797" s="43" t="str">
        <f>+VLOOKUP(Precio_dia_punto_venta[[#This Row],[Unidad de
comercialización ]],Tabla16[],2,0)</f>
        <v>saco</v>
      </c>
      <c r="E797" s="43" t="s">
        <v>529</v>
      </c>
      <c r="F797" s="43" t="s">
        <v>533</v>
      </c>
      <c r="G797" s="77">
        <v>5700</v>
      </c>
      <c r="H797" s="46">
        <v>44057</v>
      </c>
      <c r="I797">
        <v>5</v>
      </c>
    </row>
    <row r="798" spans="1:9" x14ac:dyDescent="0.35">
      <c r="A798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CaleraLunes44071saco</v>
      </c>
      <c r="B798" s="43" t="s">
        <v>527</v>
      </c>
      <c r="C798" s="43" t="s">
        <v>539</v>
      </c>
      <c r="D798" s="43" t="str">
        <f>+VLOOKUP(Precio_dia_punto_venta[[#This Row],[Unidad de
comercialización ]],Tabla16[],2,0)</f>
        <v>saco</v>
      </c>
      <c r="E798" s="43" t="s">
        <v>529</v>
      </c>
      <c r="F798" t="s">
        <v>535</v>
      </c>
      <c r="G798" s="77">
        <v>6406</v>
      </c>
      <c r="H798" s="46">
        <v>44071</v>
      </c>
      <c r="I798" s="43">
        <v>5</v>
      </c>
    </row>
    <row r="799" spans="1:9" x14ac:dyDescent="0.35">
      <c r="A799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CaleraMartes44071malla</v>
      </c>
      <c r="B799" s="43" t="s">
        <v>527</v>
      </c>
      <c r="C799" s="43" t="s">
        <v>539</v>
      </c>
      <c r="D799" s="43" t="str">
        <f>+VLOOKUP(Precio_dia_punto_venta[[#This Row],[Unidad de
comercialización ]],Tabla16[],2,0)</f>
        <v>malla</v>
      </c>
      <c r="E799" s="43" t="s">
        <v>548</v>
      </c>
      <c r="F799" t="s">
        <v>536</v>
      </c>
      <c r="G799" s="77">
        <v>6126</v>
      </c>
      <c r="H799" s="46">
        <v>44071</v>
      </c>
      <c r="I799" s="43">
        <v>5</v>
      </c>
    </row>
    <row r="800" spans="1:9" x14ac:dyDescent="0.35">
      <c r="A800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CaleraMiércoles44071saco</v>
      </c>
      <c r="B800" s="43" t="s">
        <v>527</v>
      </c>
      <c r="C800" s="43" t="s">
        <v>539</v>
      </c>
      <c r="D800" s="43" t="str">
        <f>+VLOOKUP(Precio_dia_punto_venta[[#This Row],[Unidad de
comercialización ]],Tabla16[],2,0)</f>
        <v>saco</v>
      </c>
      <c r="E800" s="43" t="s">
        <v>529</v>
      </c>
      <c r="F800" t="s">
        <v>534</v>
      </c>
      <c r="G800" s="77">
        <v>6262</v>
      </c>
      <c r="H800" s="46">
        <v>44071</v>
      </c>
      <c r="I800" s="43">
        <v>5</v>
      </c>
    </row>
    <row r="801" spans="1:9" x14ac:dyDescent="0.35">
      <c r="A801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CaleraJueves44071malla</v>
      </c>
      <c r="B801" s="43" t="s">
        <v>527</v>
      </c>
      <c r="C801" s="43" t="s">
        <v>539</v>
      </c>
      <c r="D801" s="43" t="str">
        <f>+VLOOKUP(Precio_dia_punto_venta[[#This Row],[Unidad de
comercialización ]],Tabla16[],2,0)</f>
        <v>malla</v>
      </c>
      <c r="E801" s="43" t="s">
        <v>548</v>
      </c>
      <c r="F801" t="s">
        <v>530</v>
      </c>
      <c r="G801" s="77">
        <v>6152</v>
      </c>
      <c r="H801" s="46">
        <v>44071</v>
      </c>
      <c r="I801" s="43">
        <v>5</v>
      </c>
    </row>
    <row r="802" spans="1:9" x14ac:dyDescent="0.35">
      <c r="A802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CaleraViernes44071saco</v>
      </c>
      <c r="B802" s="43" t="s">
        <v>527</v>
      </c>
      <c r="C802" s="43" t="s">
        <v>539</v>
      </c>
      <c r="D802" s="43" t="str">
        <f>+VLOOKUP(Precio_dia_punto_venta[[#This Row],[Unidad de
comercialización ]],Tabla16[],2,0)</f>
        <v>saco</v>
      </c>
      <c r="E802" s="43" t="s">
        <v>529</v>
      </c>
      <c r="F802" t="s">
        <v>533</v>
      </c>
      <c r="G802" s="77">
        <v>6156</v>
      </c>
      <c r="H802" s="46">
        <v>44071</v>
      </c>
      <c r="I802" s="43">
        <v>5</v>
      </c>
    </row>
    <row r="803" spans="1:9" x14ac:dyDescent="0.35">
      <c r="A803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Modelo de TemucoJueves44071malla</v>
      </c>
      <c r="B803" t="s">
        <v>527</v>
      </c>
      <c r="C803" t="s">
        <v>542</v>
      </c>
      <c r="D803" s="43" t="str">
        <f>+VLOOKUP(Precio_dia_punto_venta[[#This Row],[Unidad de
comercialización ]],Tabla16[],2,0)</f>
        <v>malla</v>
      </c>
      <c r="E803" t="s">
        <v>705</v>
      </c>
      <c r="F803" t="s">
        <v>530</v>
      </c>
      <c r="G803">
        <v>8000</v>
      </c>
      <c r="H803" s="46">
        <v>44071</v>
      </c>
      <c r="I803">
        <v>9</v>
      </c>
    </row>
    <row r="804" spans="1:9" x14ac:dyDescent="0.35">
      <c r="A804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RodeoFeria Lagunitas de Puerto MonttMiércoles44071malla</v>
      </c>
      <c r="B804" t="s">
        <v>537</v>
      </c>
      <c r="C804" t="s">
        <v>543</v>
      </c>
      <c r="D804" s="43" t="str">
        <f>+VLOOKUP(Precio_dia_punto_venta[[#This Row],[Unidad de
comercialización ]],Tabla16[],2,0)</f>
        <v>malla</v>
      </c>
      <c r="E804" t="s">
        <v>705</v>
      </c>
      <c r="F804" t="s">
        <v>534</v>
      </c>
      <c r="G804">
        <v>6000</v>
      </c>
      <c r="H804" s="46">
        <v>44071</v>
      </c>
      <c r="I804">
        <v>10</v>
      </c>
    </row>
    <row r="805" spans="1:9" x14ac:dyDescent="0.35">
      <c r="A805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RodeoMacroferia Regional de TalcaLunes44071malla</v>
      </c>
      <c r="B805" t="s">
        <v>537</v>
      </c>
      <c r="C805" t="s">
        <v>541</v>
      </c>
      <c r="D805" s="43" t="str">
        <f>+VLOOKUP(Precio_dia_punto_venta[[#This Row],[Unidad de
comercialización ]],Tabla16[],2,0)</f>
        <v>malla</v>
      </c>
      <c r="E805" t="s">
        <v>705</v>
      </c>
      <c r="F805" t="s">
        <v>535</v>
      </c>
      <c r="G805">
        <v>7000</v>
      </c>
      <c r="H805" s="46">
        <v>44071</v>
      </c>
    </row>
    <row r="806" spans="1:9" x14ac:dyDescent="0.35">
      <c r="A806" s="43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Modelo de TemucoMiércoles44071malla</v>
      </c>
      <c r="B806" t="s">
        <v>527</v>
      </c>
      <c r="C806" t="s">
        <v>542</v>
      </c>
      <c r="D806" s="43" t="str">
        <f>+VLOOKUP(Precio_dia_punto_venta[[#This Row],[Unidad de
comercialización ]],Tabla16[],2,0)</f>
        <v>malla</v>
      </c>
      <c r="E806" t="s">
        <v>548</v>
      </c>
      <c r="F806" t="s">
        <v>534</v>
      </c>
      <c r="G806">
        <v>8000</v>
      </c>
      <c r="H806" s="46">
        <v>44071</v>
      </c>
      <c r="I806">
        <v>9</v>
      </c>
    </row>
    <row r="807" spans="1:9" x14ac:dyDescent="0.35">
      <c r="A807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RosaraFemacal de La CaleraMiércoles44071malla</v>
      </c>
      <c r="B807" t="s">
        <v>527</v>
      </c>
      <c r="C807" t="s">
        <v>539</v>
      </c>
      <c r="D807" s="43" t="str">
        <f>+VLOOKUP(Precio_dia_punto_venta[[#This Row],[Unidad de
comercialización ]],Tabla16[],2,0)</f>
        <v>malla</v>
      </c>
      <c r="E807" t="s">
        <v>548</v>
      </c>
      <c r="F807" t="s">
        <v>534</v>
      </c>
      <c r="G807">
        <v>6244</v>
      </c>
      <c r="H807" s="46">
        <v>44071</v>
      </c>
      <c r="I807">
        <v>5</v>
      </c>
    </row>
    <row r="808" spans="1:9" x14ac:dyDescent="0.35">
      <c r="A808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TemucoLunes44071malla</v>
      </c>
      <c r="B808" t="s">
        <v>531</v>
      </c>
      <c r="C808" t="s">
        <v>542</v>
      </c>
      <c r="D808" s="44" t="s">
        <v>712</v>
      </c>
      <c r="E808" s="43" t="s">
        <v>548</v>
      </c>
      <c r="F808" t="s">
        <v>535</v>
      </c>
      <c r="G808">
        <v>7000</v>
      </c>
      <c r="H808" s="46">
        <v>44071</v>
      </c>
      <c r="I808" s="43">
        <v>9</v>
      </c>
    </row>
    <row r="809" spans="1:9" x14ac:dyDescent="0.35">
      <c r="A809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RosaraVega Modelo de TemucoMartes44071malla</v>
      </c>
      <c r="B809" t="s">
        <v>527</v>
      </c>
      <c r="C809" t="s">
        <v>542</v>
      </c>
      <c r="D809" s="44" t="s">
        <v>712</v>
      </c>
      <c r="E809" s="43" t="s">
        <v>548</v>
      </c>
      <c r="F809" t="s">
        <v>536</v>
      </c>
      <c r="G809">
        <v>7478</v>
      </c>
      <c r="H809" s="46">
        <v>44071</v>
      </c>
      <c r="I809" s="43">
        <v>9</v>
      </c>
    </row>
    <row r="810" spans="1:9" x14ac:dyDescent="0.35">
      <c r="A810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TemucoMartes44071malla</v>
      </c>
      <c r="B810" t="s">
        <v>540</v>
      </c>
      <c r="C810" t="s">
        <v>542</v>
      </c>
      <c r="D810" s="44" t="s">
        <v>712</v>
      </c>
      <c r="E810" s="43" t="s">
        <v>548</v>
      </c>
      <c r="F810" t="s">
        <v>536</v>
      </c>
      <c r="G810">
        <v>7600</v>
      </c>
      <c r="H810" s="46">
        <v>44071</v>
      </c>
      <c r="I810" s="43">
        <v>9</v>
      </c>
    </row>
    <row r="811" spans="1:9" x14ac:dyDescent="0.35">
      <c r="A811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TemucoMiércoles44071malla</v>
      </c>
      <c r="B811" t="s">
        <v>540</v>
      </c>
      <c r="C811" t="s">
        <v>542</v>
      </c>
      <c r="D811" s="44" t="s">
        <v>712</v>
      </c>
      <c r="E811" s="43" t="s">
        <v>548</v>
      </c>
      <c r="F811" t="s">
        <v>534</v>
      </c>
      <c r="G811" s="77">
        <v>7727</v>
      </c>
      <c r="H811" s="46">
        <v>44071</v>
      </c>
      <c r="I811" s="43">
        <v>9</v>
      </c>
    </row>
    <row r="812" spans="1:9" x14ac:dyDescent="0.35">
      <c r="A812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TemucoJueves44071malla</v>
      </c>
      <c r="B812" t="s">
        <v>540</v>
      </c>
      <c r="C812" t="s">
        <v>542</v>
      </c>
      <c r="D812" s="44" t="s">
        <v>712</v>
      </c>
      <c r="E812" s="43" t="s">
        <v>548</v>
      </c>
      <c r="F812" t="s">
        <v>530</v>
      </c>
      <c r="G812" s="77">
        <v>7846</v>
      </c>
      <c r="H812" s="46">
        <v>44071</v>
      </c>
      <c r="I812" s="43">
        <v>9</v>
      </c>
    </row>
    <row r="813" spans="1:9" x14ac:dyDescent="0.35">
      <c r="A813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TemucoMiércoles44057malla</v>
      </c>
      <c r="B813" t="s">
        <v>531</v>
      </c>
      <c r="C813" t="s">
        <v>542</v>
      </c>
      <c r="D813" s="43" t="str">
        <f>+VLOOKUP(Precio_dia_punto_venta[[#This Row],[Unidad de
comercialización ]],Tabla16[],2,0)</f>
        <v>malla</v>
      </c>
      <c r="E813" t="s">
        <v>548</v>
      </c>
      <c r="F813" s="46" t="s">
        <v>534</v>
      </c>
      <c r="G813">
        <v>7000</v>
      </c>
      <c r="H813" s="46">
        <v>44057</v>
      </c>
      <c r="I813">
        <v>9</v>
      </c>
    </row>
    <row r="814" spans="1:9" x14ac:dyDescent="0.35">
      <c r="A814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TemucoViernes44057malla</v>
      </c>
      <c r="B814" t="s">
        <v>531</v>
      </c>
      <c r="C814" t="s">
        <v>542</v>
      </c>
      <c r="D814" s="43" t="str">
        <f>+VLOOKUP(Precio_dia_punto_venta[[#This Row],[Unidad de
comercialización ]],Tabla16[],2,0)</f>
        <v>malla</v>
      </c>
      <c r="E814" s="43" t="s">
        <v>548</v>
      </c>
      <c r="F814" s="46" t="s">
        <v>533</v>
      </c>
      <c r="G814" s="43">
        <v>7000</v>
      </c>
      <c r="H814" s="46">
        <v>44057</v>
      </c>
      <c r="I814" s="43">
        <v>9</v>
      </c>
    </row>
    <row r="815" spans="1:9" x14ac:dyDescent="0.35">
      <c r="A815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TemucoJueves44057malla</v>
      </c>
      <c r="B815" t="s">
        <v>531</v>
      </c>
      <c r="C815" t="s">
        <v>542</v>
      </c>
      <c r="D815" s="43" t="str">
        <f>+VLOOKUP(Precio_dia_punto_venta[[#This Row],[Unidad de
comercialización ]],Tabla16[],2,0)</f>
        <v>malla</v>
      </c>
      <c r="E815" s="43" t="s">
        <v>548</v>
      </c>
      <c r="F815" s="46" t="s">
        <v>530</v>
      </c>
      <c r="G815" s="43">
        <v>7000</v>
      </c>
      <c r="H815" s="46">
        <v>44057</v>
      </c>
      <c r="I815" s="43">
        <v>9</v>
      </c>
    </row>
    <row r="816" spans="1:9" x14ac:dyDescent="0.35">
      <c r="A816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TemucoJueves44057malla</v>
      </c>
      <c r="B816" t="s">
        <v>537</v>
      </c>
      <c r="C816" t="s">
        <v>542</v>
      </c>
      <c r="D816" s="43" t="str">
        <f>+VLOOKUP(Precio_dia_punto_venta[[#This Row],[Unidad de
comercialización ]],Tabla16[],2,0)</f>
        <v>malla</v>
      </c>
      <c r="E816" s="43" t="s">
        <v>548</v>
      </c>
      <c r="F816" s="46" t="s">
        <v>530</v>
      </c>
      <c r="G816">
        <v>7000</v>
      </c>
      <c r="H816" s="46">
        <v>44057</v>
      </c>
      <c r="I816" s="43">
        <v>9</v>
      </c>
    </row>
    <row r="817" spans="1:9" x14ac:dyDescent="0.35">
      <c r="A817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TemucoLunes44057malla</v>
      </c>
      <c r="B817" t="s">
        <v>531</v>
      </c>
      <c r="C817" t="s">
        <v>542</v>
      </c>
      <c r="D817" s="43" t="str">
        <f>+VLOOKUP(Precio_dia_punto_venta[[#This Row],[Unidad de
comercialización ]],Tabla16[],2,0)</f>
        <v>malla</v>
      </c>
      <c r="E817" s="43" t="s">
        <v>548</v>
      </c>
      <c r="F817" s="46" t="s">
        <v>535</v>
      </c>
      <c r="G817">
        <v>7000</v>
      </c>
      <c r="H817" s="46">
        <v>44057</v>
      </c>
      <c r="I817" s="43">
        <v>9</v>
      </c>
    </row>
    <row r="818" spans="1:9" x14ac:dyDescent="0.35">
      <c r="A818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TemucoMartes44057malla</v>
      </c>
      <c r="B818" t="s">
        <v>531</v>
      </c>
      <c r="C818" t="s">
        <v>542</v>
      </c>
      <c r="D818" s="43" t="str">
        <f>+VLOOKUP(Precio_dia_punto_venta[[#This Row],[Unidad de
comercialización ]],Tabla16[],2,0)</f>
        <v>malla</v>
      </c>
      <c r="E818" s="43" t="s">
        <v>548</v>
      </c>
      <c r="F818" s="46" t="s">
        <v>536</v>
      </c>
      <c r="G818">
        <v>7000</v>
      </c>
      <c r="H818" s="46">
        <v>44057</v>
      </c>
      <c r="I818" s="43">
        <v>9</v>
      </c>
    </row>
    <row r="819" spans="1:9" x14ac:dyDescent="0.35">
      <c r="A819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TemucoMiércoles44092malla</v>
      </c>
      <c r="B819" t="s">
        <v>531</v>
      </c>
      <c r="C819" t="s">
        <v>542</v>
      </c>
      <c r="D819" s="44" t="s">
        <v>712</v>
      </c>
      <c r="E819" t="s">
        <v>548</v>
      </c>
      <c r="F819" t="s">
        <v>534</v>
      </c>
      <c r="G819">
        <v>8000</v>
      </c>
      <c r="H819" s="46">
        <v>44092</v>
      </c>
      <c r="I819">
        <v>9</v>
      </c>
    </row>
    <row r="820" spans="1:9" x14ac:dyDescent="0.35">
      <c r="A820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TemucoJueves44092malla</v>
      </c>
      <c r="B820" t="s">
        <v>540</v>
      </c>
      <c r="C820" t="s">
        <v>542</v>
      </c>
      <c r="D820" s="44" t="s">
        <v>712</v>
      </c>
      <c r="E820" s="43" t="s">
        <v>548</v>
      </c>
      <c r="F820" t="s">
        <v>530</v>
      </c>
      <c r="G820" s="43">
        <v>8000</v>
      </c>
      <c r="H820" s="46">
        <v>44092</v>
      </c>
      <c r="I820" s="43">
        <v>9</v>
      </c>
    </row>
    <row r="821" spans="1:9" x14ac:dyDescent="0.35">
      <c r="A821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TemucoMartes44092malla</v>
      </c>
      <c r="B821" t="s">
        <v>540</v>
      </c>
      <c r="C821" t="s">
        <v>542</v>
      </c>
      <c r="D821" s="44" t="s">
        <v>712</v>
      </c>
      <c r="E821" s="43" t="s">
        <v>548</v>
      </c>
      <c r="F821" t="s">
        <v>536</v>
      </c>
      <c r="G821" s="43">
        <v>8000</v>
      </c>
      <c r="H821" s="46">
        <v>44092</v>
      </c>
      <c r="I821" s="43">
        <v>9</v>
      </c>
    </row>
    <row r="822" spans="1:9" x14ac:dyDescent="0.35">
      <c r="A822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TemucoMiércoles44092malla</v>
      </c>
      <c r="B822" t="s">
        <v>540</v>
      </c>
      <c r="C822" t="s">
        <v>542</v>
      </c>
      <c r="D822" s="44" t="s">
        <v>712</v>
      </c>
      <c r="E822" s="43" t="s">
        <v>548</v>
      </c>
      <c r="F822" t="s">
        <v>534</v>
      </c>
      <c r="G822" s="43">
        <v>8000</v>
      </c>
      <c r="H822" s="46">
        <v>44092</v>
      </c>
      <c r="I822" s="43">
        <v>9</v>
      </c>
    </row>
    <row r="823" spans="1:9" x14ac:dyDescent="0.35">
      <c r="A823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TemucoLunes44092malla</v>
      </c>
      <c r="B823" t="s">
        <v>540</v>
      </c>
      <c r="C823" t="s">
        <v>542</v>
      </c>
      <c r="D823" s="44" t="s">
        <v>712</v>
      </c>
      <c r="E823" s="43" t="s">
        <v>548</v>
      </c>
      <c r="F823" t="s">
        <v>535</v>
      </c>
      <c r="G823" s="43">
        <v>8000</v>
      </c>
      <c r="H823" s="46">
        <v>44092</v>
      </c>
      <c r="I823" s="43">
        <v>9</v>
      </c>
    </row>
    <row r="824" spans="1:9" x14ac:dyDescent="0.35">
      <c r="A824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PukaráVega Modelo de TemucoLunes44155malla</v>
      </c>
      <c r="B824" t="s">
        <v>547</v>
      </c>
      <c r="C824" t="s">
        <v>542</v>
      </c>
      <c r="D824" s="44" t="s">
        <v>712</v>
      </c>
      <c r="E824" s="43" t="s">
        <v>548</v>
      </c>
      <c r="F824" s="43" t="s">
        <v>535</v>
      </c>
      <c r="G824">
        <v>15000</v>
      </c>
      <c r="H824" s="46">
        <v>44155</v>
      </c>
      <c r="I824" s="43">
        <v>9</v>
      </c>
    </row>
    <row r="825" spans="1:9" x14ac:dyDescent="0.35">
      <c r="A825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TemucoViernes44036malla</v>
      </c>
      <c r="B825" t="s">
        <v>531</v>
      </c>
      <c r="C825" t="s">
        <v>542</v>
      </c>
      <c r="D825" s="44" t="s">
        <v>712</v>
      </c>
      <c r="E825" s="43" t="s">
        <v>548</v>
      </c>
      <c r="F825" s="46" t="s">
        <v>533</v>
      </c>
      <c r="G825">
        <v>7000</v>
      </c>
      <c r="H825" s="46">
        <v>44036</v>
      </c>
      <c r="I825" s="43">
        <v>9</v>
      </c>
    </row>
    <row r="826" spans="1:9" x14ac:dyDescent="0.35">
      <c r="A826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TemucoMiércoles44036malla</v>
      </c>
      <c r="B826" t="s">
        <v>531</v>
      </c>
      <c r="C826" t="s">
        <v>542</v>
      </c>
      <c r="D826" s="44" t="s">
        <v>712</v>
      </c>
      <c r="E826" s="43" t="s">
        <v>548</v>
      </c>
      <c r="F826" s="46" t="s">
        <v>534</v>
      </c>
      <c r="G826">
        <v>7000</v>
      </c>
      <c r="H826" s="46">
        <v>44036</v>
      </c>
      <c r="I826" s="43">
        <v>9</v>
      </c>
    </row>
    <row r="827" spans="1:9" x14ac:dyDescent="0.35">
      <c r="A827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TemucoJueves44036malla</v>
      </c>
      <c r="B827" t="s">
        <v>531</v>
      </c>
      <c r="C827" t="s">
        <v>542</v>
      </c>
      <c r="D827" s="44" t="s">
        <v>712</v>
      </c>
      <c r="E827" s="43" t="s">
        <v>548</v>
      </c>
      <c r="F827" s="46" t="s">
        <v>530</v>
      </c>
      <c r="G827">
        <v>7000</v>
      </c>
      <c r="H827" s="46">
        <v>44036</v>
      </c>
      <c r="I827" s="43">
        <v>9</v>
      </c>
    </row>
    <row r="828" spans="1:9" x14ac:dyDescent="0.35">
      <c r="A828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TemucoLunes44036malla</v>
      </c>
      <c r="B828" t="s">
        <v>531</v>
      </c>
      <c r="C828" t="s">
        <v>542</v>
      </c>
      <c r="D828" s="44" t="s">
        <v>712</v>
      </c>
      <c r="E828" s="43" t="s">
        <v>548</v>
      </c>
      <c r="F828" s="46" t="s">
        <v>535</v>
      </c>
      <c r="G828">
        <v>7000</v>
      </c>
      <c r="H828" s="46">
        <v>44036</v>
      </c>
      <c r="I828" s="43">
        <v>9</v>
      </c>
    </row>
    <row r="829" spans="1:9" x14ac:dyDescent="0.35">
      <c r="A829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RodeoVega Modelo de TemucoLunes44043malla</v>
      </c>
      <c r="B829" t="s">
        <v>537</v>
      </c>
      <c r="C829" t="s">
        <v>542</v>
      </c>
      <c r="D829" s="44" t="s">
        <v>712</v>
      </c>
      <c r="E829" s="43" t="s">
        <v>548</v>
      </c>
      <c r="F829" t="s">
        <v>535</v>
      </c>
      <c r="G829">
        <v>7000</v>
      </c>
      <c r="H829" s="46">
        <v>44043</v>
      </c>
      <c r="I829" s="43">
        <v>9</v>
      </c>
    </row>
    <row r="830" spans="1:9" x14ac:dyDescent="0.35">
      <c r="A830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TemucoMiércoles44043malla</v>
      </c>
      <c r="B830" t="s">
        <v>531</v>
      </c>
      <c r="C830" t="s">
        <v>542</v>
      </c>
      <c r="D830" s="44" t="s">
        <v>712</v>
      </c>
      <c r="E830" s="43" t="s">
        <v>548</v>
      </c>
      <c r="F830" t="s">
        <v>534</v>
      </c>
      <c r="G830" s="43">
        <v>7000</v>
      </c>
      <c r="H830" s="46">
        <v>44043</v>
      </c>
      <c r="I830" s="43">
        <v>9</v>
      </c>
    </row>
    <row r="831" spans="1:9" x14ac:dyDescent="0.35">
      <c r="A831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TemucoViernes44043malla</v>
      </c>
      <c r="B831" t="s">
        <v>531</v>
      </c>
      <c r="C831" t="s">
        <v>542</v>
      </c>
      <c r="D831" s="44" t="s">
        <v>712</v>
      </c>
      <c r="E831" s="43" t="s">
        <v>548</v>
      </c>
      <c r="F831" t="s">
        <v>533</v>
      </c>
      <c r="G831" s="43">
        <v>7000</v>
      </c>
      <c r="H831" s="46">
        <v>44043</v>
      </c>
      <c r="I831" s="43">
        <v>9</v>
      </c>
    </row>
    <row r="832" spans="1:9" x14ac:dyDescent="0.35">
      <c r="A832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TemucoLunes44043malla</v>
      </c>
      <c r="B832" t="s">
        <v>531</v>
      </c>
      <c r="C832" t="s">
        <v>542</v>
      </c>
      <c r="D832" s="44" t="s">
        <v>712</v>
      </c>
      <c r="E832" s="43" t="s">
        <v>548</v>
      </c>
      <c r="F832" t="s">
        <v>535</v>
      </c>
      <c r="G832" s="43">
        <v>7000</v>
      </c>
      <c r="H832" s="46">
        <v>44043</v>
      </c>
      <c r="I832" s="43">
        <v>9</v>
      </c>
    </row>
    <row r="833" spans="1:9" x14ac:dyDescent="0.35">
      <c r="A833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TemucoMartes44043malla</v>
      </c>
      <c r="B833" t="s">
        <v>531</v>
      </c>
      <c r="C833" t="s">
        <v>542</v>
      </c>
      <c r="D833" s="44" t="s">
        <v>712</v>
      </c>
      <c r="E833" s="43" t="s">
        <v>548</v>
      </c>
      <c r="F833" t="s">
        <v>536</v>
      </c>
      <c r="G833" s="43">
        <v>7000</v>
      </c>
      <c r="H833" s="46">
        <v>44043</v>
      </c>
      <c r="I833" s="43">
        <v>9</v>
      </c>
    </row>
    <row r="834" spans="1:9" x14ac:dyDescent="0.35">
      <c r="A834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TemucoJueves44043malla</v>
      </c>
      <c r="B834" t="s">
        <v>531</v>
      </c>
      <c r="C834" t="s">
        <v>542</v>
      </c>
      <c r="D834" s="44" t="s">
        <v>712</v>
      </c>
      <c r="E834" s="43" t="s">
        <v>548</v>
      </c>
      <c r="F834" t="s">
        <v>530</v>
      </c>
      <c r="G834" s="43">
        <v>7000</v>
      </c>
      <c r="H834" s="46">
        <v>44043</v>
      </c>
      <c r="I834" s="43">
        <v>9</v>
      </c>
    </row>
    <row r="835" spans="1:9" x14ac:dyDescent="0.35">
      <c r="A835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TemucoJueves44043malla</v>
      </c>
      <c r="B835" t="s">
        <v>540</v>
      </c>
      <c r="C835" t="s">
        <v>542</v>
      </c>
      <c r="D835" s="44" t="s">
        <v>712</v>
      </c>
      <c r="E835" s="43" t="s">
        <v>548</v>
      </c>
      <c r="F835" t="s">
        <v>530</v>
      </c>
      <c r="G835">
        <v>7000</v>
      </c>
      <c r="H835" s="46">
        <v>44043</v>
      </c>
      <c r="I835" s="43">
        <v>9</v>
      </c>
    </row>
    <row r="836" spans="1:9" x14ac:dyDescent="0.35">
      <c r="A836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TemucoMiércoles44106malla</v>
      </c>
      <c r="B836" t="s">
        <v>540</v>
      </c>
      <c r="C836" t="s">
        <v>542</v>
      </c>
      <c r="D836" s="44" t="s">
        <v>712</v>
      </c>
      <c r="E836" s="43" t="s">
        <v>548</v>
      </c>
      <c r="F836" s="46" t="s">
        <v>534</v>
      </c>
      <c r="G836">
        <v>8000</v>
      </c>
      <c r="H836" s="46">
        <v>44106</v>
      </c>
      <c r="I836" s="43">
        <v>9</v>
      </c>
    </row>
    <row r="837" spans="1:9" x14ac:dyDescent="0.35">
      <c r="A837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TemucoLunes44106malla</v>
      </c>
      <c r="B837" t="s">
        <v>540</v>
      </c>
      <c r="C837" t="s">
        <v>542</v>
      </c>
      <c r="D837" s="44" t="s">
        <v>712</v>
      </c>
      <c r="E837" s="43" t="s">
        <v>548</v>
      </c>
      <c r="F837" s="46" t="s">
        <v>535</v>
      </c>
      <c r="G837">
        <v>7455</v>
      </c>
      <c r="H837" s="46">
        <v>44106</v>
      </c>
      <c r="I837" s="43">
        <v>9</v>
      </c>
    </row>
    <row r="838" spans="1:9" x14ac:dyDescent="0.35">
      <c r="A838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TemucoViernes44106malla</v>
      </c>
      <c r="B838" t="s">
        <v>540</v>
      </c>
      <c r="C838" t="s">
        <v>542</v>
      </c>
      <c r="D838" s="44" t="s">
        <v>712</v>
      </c>
      <c r="E838" s="43" t="s">
        <v>548</v>
      </c>
      <c r="F838" s="46" t="s">
        <v>533</v>
      </c>
      <c r="G838">
        <v>7708</v>
      </c>
      <c r="H838" s="46">
        <v>44106</v>
      </c>
      <c r="I838" s="43">
        <v>9</v>
      </c>
    </row>
    <row r="839" spans="1:9" x14ac:dyDescent="0.35">
      <c r="A839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TemucoMartes44106malla</v>
      </c>
      <c r="B839" t="s">
        <v>540</v>
      </c>
      <c r="C839" t="s">
        <v>542</v>
      </c>
      <c r="D839" s="44" t="s">
        <v>712</v>
      </c>
      <c r="E839" s="43" t="s">
        <v>548</v>
      </c>
      <c r="F839" s="46" t="s">
        <v>536</v>
      </c>
      <c r="G839">
        <v>7786</v>
      </c>
      <c r="H839" s="46">
        <v>44106</v>
      </c>
      <c r="I839" s="43">
        <v>9</v>
      </c>
    </row>
    <row r="840" spans="1:9" x14ac:dyDescent="0.35">
      <c r="A840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TemucoJueves44106malla</v>
      </c>
      <c r="B840" t="s">
        <v>540</v>
      </c>
      <c r="C840" t="s">
        <v>542</v>
      </c>
      <c r="D840" s="44" t="s">
        <v>712</v>
      </c>
      <c r="E840" s="43" t="s">
        <v>548</v>
      </c>
      <c r="F840" s="46" t="s">
        <v>530</v>
      </c>
      <c r="G840">
        <v>7778</v>
      </c>
      <c r="H840" s="46">
        <v>44106</v>
      </c>
      <c r="I840" s="43">
        <v>9</v>
      </c>
    </row>
    <row r="841" spans="1:9" x14ac:dyDescent="0.35">
      <c r="A841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TemucoMiércoles44078malla</v>
      </c>
      <c r="B841" t="s">
        <v>531</v>
      </c>
      <c r="C841" t="s">
        <v>542</v>
      </c>
      <c r="D841" s="44" t="s">
        <v>712</v>
      </c>
      <c r="E841" s="43" t="s">
        <v>548</v>
      </c>
      <c r="F841" t="s">
        <v>534</v>
      </c>
      <c r="G841">
        <v>8000</v>
      </c>
      <c r="H841" s="46">
        <v>44078</v>
      </c>
      <c r="I841" s="43">
        <v>9</v>
      </c>
    </row>
    <row r="842" spans="1:9" x14ac:dyDescent="0.35">
      <c r="A842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TemucoJueves44078malla</v>
      </c>
      <c r="B842" t="s">
        <v>540</v>
      </c>
      <c r="C842" t="s">
        <v>542</v>
      </c>
      <c r="D842" s="44" t="s">
        <v>712</v>
      </c>
      <c r="E842" s="43" t="s">
        <v>548</v>
      </c>
      <c r="F842" t="s">
        <v>530</v>
      </c>
      <c r="G842" s="43">
        <v>8000</v>
      </c>
      <c r="H842" s="46">
        <v>44078</v>
      </c>
      <c r="I842" s="43">
        <v>9</v>
      </c>
    </row>
    <row r="843" spans="1:9" x14ac:dyDescent="0.35">
      <c r="A843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KarúVega Modelo de TemucoJueves44078malla</v>
      </c>
      <c r="B843" t="s">
        <v>551</v>
      </c>
      <c r="C843" t="s">
        <v>542</v>
      </c>
      <c r="D843" s="44" t="s">
        <v>712</v>
      </c>
      <c r="E843" s="43" t="s">
        <v>548</v>
      </c>
      <c r="F843" t="s">
        <v>530</v>
      </c>
      <c r="G843" s="43">
        <v>8000</v>
      </c>
      <c r="H843" s="46">
        <v>44078</v>
      </c>
      <c r="I843" s="43">
        <v>9</v>
      </c>
    </row>
    <row r="844" spans="1:9" x14ac:dyDescent="0.35">
      <c r="A844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TemucoMartes44078malla</v>
      </c>
      <c r="B844" t="s">
        <v>531</v>
      </c>
      <c r="C844" t="s">
        <v>542</v>
      </c>
      <c r="D844" s="44" t="s">
        <v>712</v>
      </c>
      <c r="E844" s="43" t="s">
        <v>548</v>
      </c>
      <c r="F844" t="s">
        <v>536</v>
      </c>
      <c r="G844">
        <v>7000</v>
      </c>
      <c r="H844" s="46">
        <v>44078</v>
      </c>
      <c r="I844" s="43">
        <v>9</v>
      </c>
    </row>
    <row r="845" spans="1:9" x14ac:dyDescent="0.35">
      <c r="A845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TemucoLunes44078malla</v>
      </c>
      <c r="B845" t="s">
        <v>531</v>
      </c>
      <c r="C845" t="s">
        <v>542</v>
      </c>
      <c r="D845" s="44" t="s">
        <v>712</v>
      </c>
      <c r="E845" s="43" t="s">
        <v>548</v>
      </c>
      <c r="F845" t="s">
        <v>535</v>
      </c>
      <c r="G845">
        <v>7500</v>
      </c>
      <c r="H845" s="46">
        <v>44078</v>
      </c>
      <c r="I845" s="43">
        <v>9</v>
      </c>
    </row>
    <row r="846" spans="1:9" x14ac:dyDescent="0.35">
      <c r="A846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TemucoViernes44078malla</v>
      </c>
      <c r="B846" t="s">
        <v>540</v>
      </c>
      <c r="C846" t="s">
        <v>542</v>
      </c>
      <c r="D846" s="44" t="s">
        <v>712</v>
      </c>
      <c r="E846" s="43" t="s">
        <v>548</v>
      </c>
      <c r="F846" t="s">
        <v>533</v>
      </c>
      <c r="G846">
        <v>8000</v>
      </c>
      <c r="H846" s="46">
        <v>44078</v>
      </c>
      <c r="I846" s="43">
        <v>9</v>
      </c>
    </row>
    <row r="847" spans="1:9" x14ac:dyDescent="0.35">
      <c r="A847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TemucoLunes44113malla</v>
      </c>
      <c r="B847" t="s">
        <v>540</v>
      </c>
      <c r="C847" t="s">
        <v>542</v>
      </c>
      <c r="D847" s="44" t="s">
        <v>712</v>
      </c>
      <c r="E847" t="s">
        <v>705</v>
      </c>
      <c r="F847" s="46" t="s">
        <v>535</v>
      </c>
      <c r="G847" s="43">
        <v>8000</v>
      </c>
      <c r="H847" s="46">
        <v>44113</v>
      </c>
      <c r="I847" s="43">
        <v>9</v>
      </c>
    </row>
    <row r="848" spans="1:9" x14ac:dyDescent="0.35">
      <c r="A848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TemucoMartes44113malla</v>
      </c>
      <c r="B848" t="s">
        <v>540</v>
      </c>
      <c r="C848" t="s">
        <v>542</v>
      </c>
      <c r="D848" s="44" t="s">
        <v>712</v>
      </c>
      <c r="E848" t="s">
        <v>705</v>
      </c>
      <c r="F848" s="46" t="s">
        <v>536</v>
      </c>
      <c r="G848" s="78">
        <v>8000</v>
      </c>
      <c r="H848" s="46">
        <v>44113</v>
      </c>
      <c r="I848" s="43">
        <v>9</v>
      </c>
    </row>
    <row r="849" spans="1:9" x14ac:dyDescent="0.35">
      <c r="A849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TemucoMiércoles44113malla</v>
      </c>
      <c r="B849" t="s">
        <v>540</v>
      </c>
      <c r="C849" t="s">
        <v>542</v>
      </c>
      <c r="D849" s="44" t="s">
        <v>712</v>
      </c>
      <c r="E849" t="s">
        <v>705</v>
      </c>
      <c r="F849" s="46" t="s">
        <v>534</v>
      </c>
      <c r="G849" s="78">
        <v>8400</v>
      </c>
      <c r="H849" s="46">
        <v>44113</v>
      </c>
      <c r="I849" s="43">
        <v>9</v>
      </c>
    </row>
    <row r="850" spans="1:9" x14ac:dyDescent="0.35">
      <c r="A850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TemucoJueves44113malla</v>
      </c>
      <c r="B850" t="s">
        <v>540</v>
      </c>
      <c r="C850" t="s">
        <v>542</v>
      </c>
      <c r="D850" s="44" t="s">
        <v>712</v>
      </c>
      <c r="E850" t="s">
        <v>705</v>
      </c>
      <c r="F850" s="46" t="s">
        <v>530</v>
      </c>
      <c r="G850" s="78">
        <v>7600</v>
      </c>
      <c r="H850" s="46">
        <v>44113</v>
      </c>
      <c r="I850" s="43">
        <v>9</v>
      </c>
    </row>
    <row r="851" spans="1:9" x14ac:dyDescent="0.35">
      <c r="A851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TemucoViernes44113malla</v>
      </c>
      <c r="B851" t="s">
        <v>540</v>
      </c>
      <c r="C851" t="s">
        <v>542</v>
      </c>
      <c r="D851" s="44" t="s">
        <v>712</v>
      </c>
      <c r="E851" t="s">
        <v>705</v>
      </c>
      <c r="F851" s="46" t="s">
        <v>533</v>
      </c>
      <c r="G851" s="78">
        <v>7773</v>
      </c>
      <c r="H851" s="46">
        <v>44113</v>
      </c>
      <c r="I851" s="43">
        <v>9</v>
      </c>
    </row>
    <row r="852" spans="1:9" x14ac:dyDescent="0.35">
      <c r="A852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TemucoMiércoles44085malla</v>
      </c>
      <c r="B852" t="s">
        <v>540</v>
      </c>
      <c r="C852" t="s">
        <v>542</v>
      </c>
      <c r="D852" s="44" t="s">
        <v>712</v>
      </c>
      <c r="E852" t="s">
        <v>705</v>
      </c>
      <c r="F852" t="s">
        <v>534</v>
      </c>
      <c r="G852">
        <v>8314</v>
      </c>
      <c r="H852" s="46">
        <v>44085</v>
      </c>
      <c r="I852" s="43">
        <v>9</v>
      </c>
    </row>
    <row r="853" spans="1:9" x14ac:dyDescent="0.35">
      <c r="A853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PatagoniaVega Modelo de TemucoViernes44085malla</v>
      </c>
      <c r="B853" t="s">
        <v>531</v>
      </c>
      <c r="C853" t="s">
        <v>542</v>
      </c>
      <c r="D853" s="44" t="s">
        <v>712</v>
      </c>
      <c r="E853" t="s">
        <v>705</v>
      </c>
      <c r="F853" t="s">
        <v>533</v>
      </c>
      <c r="G853">
        <v>8000</v>
      </c>
      <c r="H853" s="46">
        <v>44085</v>
      </c>
      <c r="I853" s="43">
        <v>9</v>
      </c>
    </row>
    <row r="854" spans="1:9" x14ac:dyDescent="0.35">
      <c r="A854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TemucoLunes44085malla</v>
      </c>
      <c r="B854" t="s">
        <v>540</v>
      </c>
      <c r="C854" t="s">
        <v>542</v>
      </c>
      <c r="D854" s="44" t="s">
        <v>712</v>
      </c>
      <c r="E854" t="s">
        <v>705</v>
      </c>
      <c r="F854" t="s">
        <v>535</v>
      </c>
      <c r="G854" s="77">
        <v>7694</v>
      </c>
      <c r="H854" s="46">
        <v>44085</v>
      </c>
      <c r="I854" s="43">
        <v>9</v>
      </c>
    </row>
    <row r="855" spans="1:9" x14ac:dyDescent="0.35">
      <c r="A855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TemucoMartes44085malla</v>
      </c>
      <c r="B855" t="s">
        <v>540</v>
      </c>
      <c r="C855" t="s">
        <v>542</v>
      </c>
      <c r="D855" s="44" t="s">
        <v>712</v>
      </c>
      <c r="E855" t="s">
        <v>705</v>
      </c>
      <c r="F855" t="s">
        <v>536</v>
      </c>
      <c r="G855" s="77">
        <v>7788</v>
      </c>
      <c r="H855" s="46">
        <v>44085</v>
      </c>
      <c r="I855" s="43">
        <v>9</v>
      </c>
    </row>
    <row r="856" spans="1:9" x14ac:dyDescent="0.35">
      <c r="A856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TemucoJueves44085malla</v>
      </c>
      <c r="B856" t="s">
        <v>540</v>
      </c>
      <c r="C856" t="s">
        <v>542</v>
      </c>
      <c r="D856" s="44" t="s">
        <v>712</v>
      </c>
      <c r="E856" t="s">
        <v>705</v>
      </c>
      <c r="F856" t="s">
        <v>530</v>
      </c>
      <c r="G856" s="77">
        <v>8802</v>
      </c>
      <c r="H856" s="46">
        <v>44085</v>
      </c>
      <c r="I856" s="43">
        <v>9</v>
      </c>
    </row>
    <row r="857" spans="1:9" x14ac:dyDescent="0.35">
      <c r="A857" s="44" t="str">
        <f>+_xlfn.CONCAT(Precio_dia_punto_venta[[#This Row],[Variedad]],Precio_dia_punto_venta[[#This Row],[Mercado Mayorista]],Precio_dia_punto_venta[[#This Row],[Día]],Precio_dia_punto_venta[[#This Row],[Semana]],Precio_dia_punto_venta[[#This Row],[Unidad]])</f>
        <v>AsterixVega Modelo de TemucoViernes44085malla</v>
      </c>
      <c r="B857" t="s">
        <v>540</v>
      </c>
      <c r="C857" t="s">
        <v>542</v>
      </c>
      <c r="D857" s="44" t="s">
        <v>712</v>
      </c>
      <c r="E857" t="s">
        <v>705</v>
      </c>
      <c r="F857" t="s">
        <v>533</v>
      </c>
      <c r="G857" s="77">
        <v>8556</v>
      </c>
      <c r="H857" s="46">
        <v>44085</v>
      </c>
      <c r="I857" s="43">
        <v>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871-01CF-4F24-AAF7-7B98BC352871}">
  <dimension ref="A1:M820"/>
  <sheetViews>
    <sheetView topLeftCell="C1" workbookViewId="0">
      <selection activeCell="J5" sqref="J5"/>
    </sheetView>
  </sheetViews>
  <sheetFormatPr baseColWidth="10" defaultRowHeight="14.5" x14ac:dyDescent="0.35"/>
  <cols>
    <col min="1" max="1" width="58" style="43" customWidth="1"/>
    <col min="2" max="2" width="18.81640625" customWidth="1"/>
    <col min="3" max="3" width="32.1796875" customWidth="1"/>
    <col min="4" max="4" width="10.6328125" style="43" customWidth="1"/>
    <col min="5" max="5" width="9.1796875" style="43" customWidth="1"/>
    <col min="6" max="6" width="12.81640625" customWidth="1"/>
    <col min="7" max="7" width="24.90625" customWidth="1"/>
    <col min="8" max="8" width="17.08984375" style="46" customWidth="1"/>
    <col min="12" max="12" width="7" customWidth="1"/>
    <col min="13" max="13" width="14.453125" customWidth="1"/>
  </cols>
  <sheetData>
    <row r="1" spans="1:13" x14ac:dyDescent="0.35">
      <c r="A1" s="43" t="s">
        <v>709</v>
      </c>
      <c r="B1" t="s">
        <v>523</v>
      </c>
      <c r="C1" t="s">
        <v>703</v>
      </c>
      <c r="D1" s="43" t="s">
        <v>35</v>
      </c>
      <c r="E1" s="43" t="s">
        <v>711</v>
      </c>
      <c r="F1" t="s">
        <v>524</v>
      </c>
      <c r="G1" t="s">
        <v>715</v>
      </c>
      <c r="H1" s="46" t="s">
        <v>22</v>
      </c>
      <c r="I1" t="s">
        <v>716</v>
      </c>
      <c r="J1" t="s">
        <v>717</v>
      </c>
      <c r="K1" t="s">
        <v>706</v>
      </c>
      <c r="L1" t="s">
        <v>707</v>
      </c>
      <c r="M1" t="s">
        <v>526</v>
      </c>
    </row>
    <row r="2" spans="1:13" x14ac:dyDescent="0.35">
      <c r="A2" s="43" t="str">
        <f>+_xlfn.CONCAT(volumen_dia[[#This Row],[Variedad]],volumen_dia[[#This Row],[Mercado]],volumen_dia[[#This Row],[Día semana]],volumen_dia[[#This Row],[Semana]],volumen_dia[[#This Row],[Unidad]])</f>
        <v>CardinalAgrícola del Norte S.A. de AricaMartes44169saco</v>
      </c>
      <c r="B2" t="s">
        <v>545</v>
      </c>
      <c r="C2" t="s">
        <v>550</v>
      </c>
      <c r="D2" s="43">
        <f>+VLOOKUP(volumen_dia[[#This Row],[Mercado]],Codigos_mercados_mayoristas[],3,0)</f>
        <v>15</v>
      </c>
      <c r="E2" s="43" t="str">
        <f>+VLOOKUP(volumen_dia[[#This Row],[Unidad de
comercialización ]],Tabla16[],2,0)</f>
        <v>saco</v>
      </c>
      <c r="F2" t="s">
        <v>704</v>
      </c>
      <c r="G2" t="s">
        <v>490</v>
      </c>
      <c r="H2" s="46">
        <f>+VLOOKUP(volumen_dia[[#This Row],[Semana descripcipon]],Codigo_fecha[],2,0)</f>
        <v>44169</v>
      </c>
      <c r="I2" t="s">
        <v>536</v>
      </c>
      <c r="J2">
        <v>1000</v>
      </c>
      <c r="K2">
        <f>+volumen_dia[[#This Row],[Volumen (N° de mallas o sacos de 25 kg)]]*25</f>
        <v>25000</v>
      </c>
      <c r="L2">
        <f>+volumen_dia[[#This Row],[Volumen (Kg)]]/1000</f>
        <v>25</v>
      </c>
      <c r="M2">
        <f>+VLOOKUP(volumen_dia[[#This Row],[Concat]],Precio_dia_punto_venta[],7,0)</f>
        <v>13500</v>
      </c>
    </row>
    <row r="3" spans="1:13" x14ac:dyDescent="0.35">
      <c r="A3" s="43" t="str">
        <f>+_xlfn.CONCAT(volumen_dia[[#This Row],[Variedad]],volumen_dia[[#This Row],[Mercado]],volumen_dia[[#This Row],[Día semana]],volumen_dia[[#This Row],[Semana]],volumen_dia[[#This Row],[Unidad]])</f>
        <v>PukaráAgrícola del Norte S.A. de AricaLunes44148saco</v>
      </c>
      <c r="B3" t="s">
        <v>547</v>
      </c>
      <c r="C3" t="s">
        <v>550</v>
      </c>
      <c r="D3" s="43">
        <f>+VLOOKUP(volumen_dia[[#This Row],[Mercado]],Codigos_mercados_mayoristas[],3,0)</f>
        <v>15</v>
      </c>
      <c r="E3" s="43" t="str">
        <f>+VLOOKUP(volumen_dia[[#This Row],[Unidad de
comercialización ]],Tabla16[],2,0)</f>
        <v>saco</v>
      </c>
      <c r="F3" t="s">
        <v>704</v>
      </c>
      <c r="G3" t="s">
        <v>493</v>
      </c>
      <c r="H3" s="46">
        <f>+VLOOKUP(volumen_dia[[#This Row],[Semana descripcipon]],Codigo_fecha[],2,0)</f>
        <v>44148</v>
      </c>
      <c r="I3" t="s">
        <v>535</v>
      </c>
      <c r="J3">
        <v>1000</v>
      </c>
      <c r="K3">
        <f>+volumen_dia[[#This Row],[Volumen (N° de mallas o sacos de 25 kg)]]*25</f>
        <v>25000</v>
      </c>
      <c r="L3">
        <f>+volumen_dia[[#This Row],[Volumen (Kg)]]/1000</f>
        <v>25</v>
      </c>
      <c r="M3" s="43">
        <f>+VLOOKUP(volumen_dia[[#This Row],[Concat]],Precio_dia_punto_venta[],7,0)</f>
        <v>11500</v>
      </c>
    </row>
    <row r="4" spans="1:13" x14ac:dyDescent="0.35">
      <c r="A4" s="43" t="str">
        <f>+_xlfn.CONCAT(volumen_dia[[#This Row],[Variedad]],volumen_dia[[#This Row],[Mercado]],volumen_dia[[#This Row],[Día semana]],volumen_dia[[#This Row],[Semana]],volumen_dia[[#This Row],[Unidad]])</f>
        <v>CardinalAgrícola del Norte S.A. de AricaLunes44141saco</v>
      </c>
      <c r="B4" t="s">
        <v>545</v>
      </c>
      <c r="C4" t="s">
        <v>550</v>
      </c>
      <c r="D4" s="43">
        <f>+VLOOKUP(volumen_dia[[#This Row],[Mercado]],Codigos_mercados_mayoristas[],3,0)</f>
        <v>15</v>
      </c>
      <c r="E4" s="43" t="str">
        <f>+VLOOKUP(volumen_dia[[#This Row],[Unidad de
comercialización ]],Tabla16[],2,0)</f>
        <v>saco</v>
      </c>
      <c r="F4" t="s">
        <v>704</v>
      </c>
      <c r="G4" t="s">
        <v>494</v>
      </c>
      <c r="H4" s="46">
        <f>+VLOOKUP(volumen_dia[[#This Row],[Semana descripcipon]],Codigo_fecha[],2,0)</f>
        <v>44141</v>
      </c>
      <c r="I4" t="s">
        <v>535</v>
      </c>
      <c r="J4">
        <v>1000</v>
      </c>
      <c r="K4">
        <f>+volumen_dia[[#This Row],[Volumen (N° de mallas o sacos de 25 kg)]]*25</f>
        <v>25000</v>
      </c>
      <c r="L4">
        <f>+volumen_dia[[#This Row],[Volumen (Kg)]]/1000</f>
        <v>25</v>
      </c>
      <c r="M4" s="43">
        <f>+VLOOKUP(volumen_dia[[#This Row],[Concat]],Precio_dia_punto_venta[],7,0)</f>
        <v>10500</v>
      </c>
    </row>
    <row r="5" spans="1:13" x14ac:dyDescent="0.35">
      <c r="A5" s="43" t="str">
        <f>+_xlfn.CONCAT(volumen_dia[[#This Row],[Variedad]],volumen_dia[[#This Row],[Mercado]],volumen_dia[[#This Row],[Día semana]],volumen_dia[[#This Row],[Semana]],volumen_dia[[#This Row],[Unidad]])</f>
        <v>AsterixAgrícola del Norte S.A. de AricaMartes44120saco</v>
      </c>
      <c r="B5" t="s">
        <v>540</v>
      </c>
      <c r="C5" t="s">
        <v>550</v>
      </c>
      <c r="D5" s="43">
        <f>+VLOOKUP(volumen_dia[[#This Row],[Mercado]],Codigos_mercados_mayoristas[],3,0)</f>
        <v>15</v>
      </c>
      <c r="E5" s="43" t="str">
        <f>+VLOOKUP(volumen_dia[[#This Row],[Unidad de
comercialización ]],Tabla16[],2,0)</f>
        <v>saco</v>
      </c>
      <c r="F5" t="s">
        <v>704</v>
      </c>
      <c r="G5" t="s">
        <v>497</v>
      </c>
      <c r="H5" s="46">
        <f>+VLOOKUP(volumen_dia[[#This Row],[Semana descripcipon]],Codigo_fecha[],2,0)</f>
        <v>44120</v>
      </c>
      <c r="I5" t="s">
        <v>536</v>
      </c>
      <c r="J5">
        <v>1000</v>
      </c>
      <c r="K5">
        <f>+volumen_dia[[#This Row],[Volumen (N° de mallas o sacos de 25 kg)]]*25</f>
        <v>25000</v>
      </c>
      <c r="L5">
        <f>+volumen_dia[[#This Row],[Volumen (Kg)]]/1000</f>
        <v>25</v>
      </c>
      <c r="M5" s="43">
        <f>+VLOOKUP(volumen_dia[[#This Row],[Concat]],Precio_dia_punto_venta[],7,0)</f>
        <v>9250</v>
      </c>
    </row>
    <row r="6" spans="1:13" x14ac:dyDescent="0.35">
      <c r="A6" s="43" t="str">
        <f>+_xlfn.CONCAT(volumen_dia[[#This Row],[Variedad]],volumen_dia[[#This Row],[Mercado]],volumen_dia[[#This Row],[Día semana]],volumen_dia[[#This Row],[Semana]],volumen_dia[[#This Row],[Unidad]])</f>
        <v>RodeoAgrícola del Norte S.A. de AricaMiércoles44113saco</v>
      </c>
      <c r="B6" t="s">
        <v>537</v>
      </c>
      <c r="C6" t="s">
        <v>550</v>
      </c>
      <c r="D6" s="43">
        <f>+VLOOKUP(volumen_dia[[#This Row],[Mercado]],Codigos_mercados_mayoristas[],3,0)</f>
        <v>15</v>
      </c>
      <c r="E6" s="43" t="str">
        <f>+VLOOKUP(volumen_dia[[#This Row],[Unidad de
comercialización ]],Tabla16[],2,0)</f>
        <v>saco</v>
      </c>
      <c r="F6" t="s">
        <v>704</v>
      </c>
      <c r="G6" t="s">
        <v>498</v>
      </c>
      <c r="H6" s="46">
        <f>+VLOOKUP(volumen_dia[[#This Row],[Semana descripcipon]],Codigo_fecha[],2,0)</f>
        <v>44113</v>
      </c>
      <c r="I6" t="s">
        <v>534</v>
      </c>
      <c r="J6">
        <v>1000</v>
      </c>
      <c r="K6">
        <f>+volumen_dia[[#This Row],[Volumen (N° de mallas o sacos de 25 kg)]]*25</f>
        <v>25000</v>
      </c>
      <c r="L6">
        <f>+volumen_dia[[#This Row],[Volumen (Kg)]]/1000</f>
        <v>25</v>
      </c>
      <c r="M6" s="43">
        <f>+VLOOKUP(volumen_dia[[#This Row],[Concat]],Precio_dia_punto_venta[],7,0)</f>
        <v>9500</v>
      </c>
    </row>
    <row r="7" spans="1:13" x14ac:dyDescent="0.35">
      <c r="A7" s="43" t="str">
        <f>+_xlfn.CONCAT(volumen_dia[[#This Row],[Variedad]],volumen_dia[[#This Row],[Mercado]],volumen_dia[[#This Row],[Día semana]],volumen_dia[[#This Row],[Semana]],volumen_dia[[#This Row],[Unidad]])</f>
        <v>AsterixAgrícola del Norte S.A. de AricaJueves44106saco</v>
      </c>
      <c r="B7" t="s">
        <v>540</v>
      </c>
      <c r="C7" t="s">
        <v>550</v>
      </c>
      <c r="D7" s="43">
        <f>+VLOOKUP(volumen_dia[[#This Row],[Mercado]],Codigos_mercados_mayoristas[],3,0)</f>
        <v>15</v>
      </c>
      <c r="E7" s="43" t="str">
        <f>+VLOOKUP(volumen_dia[[#This Row],[Unidad de
comercialización ]],Tabla16[],2,0)</f>
        <v>saco</v>
      </c>
      <c r="F7" t="s">
        <v>704</v>
      </c>
      <c r="G7" t="s">
        <v>499</v>
      </c>
      <c r="H7" s="46">
        <f>+VLOOKUP(volumen_dia[[#This Row],[Semana descripcipon]],Codigo_fecha[],2,0)</f>
        <v>44106</v>
      </c>
      <c r="I7" t="s">
        <v>530</v>
      </c>
      <c r="J7">
        <v>1000</v>
      </c>
      <c r="K7">
        <f>+volumen_dia[[#This Row],[Volumen (N° de mallas o sacos de 25 kg)]]*25</f>
        <v>25000</v>
      </c>
      <c r="L7">
        <f>+volumen_dia[[#This Row],[Volumen (Kg)]]/1000</f>
        <v>25</v>
      </c>
      <c r="M7" s="43">
        <f>+VLOOKUP(volumen_dia[[#This Row],[Concat]],Precio_dia_punto_venta[],7,0)</f>
        <v>8750</v>
      </c>
    </row>
    <row r="8" spans="1:13" x14ac:dyDescent="0.35">
      <c r="A8" s="43" t="str">
        <f>+_xlfn.CONCAT(volumen_dia[[#This Row],[Variedad]],volumen_dia[[#This Row],[Mercado]],volumen_dia[[#This Row],[Día semana]],volumen_dia[[#This Row],[Semana]],volumen_dia[[#This Row],[Unidad]])</f>
        <v>PatagoniaAgrícola del Norte S.A. de AricaMiércoles44099saco</v>
      </c>
      <c r="B8" t="s">
        <v>531</v>
      </c>
      <c r="C8" t="s">
        <v>550</v>
      </c>
      <c r="D8" s="43">
        <f>+VLOOKUP(volumen_dia[[#This Row],[Mercado]],Codigos_mercados_mayoristas[],3,0)</f>
        <v>15</v>
      </c>
      <c r="E8" s="43" t="str">
        <f>+VLOOKUP(volumen_dia[[#This Row],[Unidad de
comercialización ]],Tabla16[],2,0)</f>
        <v>saco</v>
      </c>
      <c r="F8" t="s">
        <v>704</v>
      </c>
      <c r="G8" t="s">
        <v>504</v>
      </c>
      <c r="H8" s="46">
        <f>+VLOOKUP(volumen_dia[[#This Row],[Semana descripcipon]],Codigo_fecha[],2,0)</f>
        <v>44099</v>
      </c>
      <c r="I8" t="s">
        <v>534</v>
      </c>
      <c r="J8">
        <v>1000</v>
      </c>
      <c r="K8">
        <f>+volumen_dia[[#This Row],[Volumen (N° de mallas o sacos de 25 kg)]]*25</f>
        <v>25000</v>
      </c>
      <c r="L8">
        <f>+volumen_dia[[#This Row],[Volumen (Kg)]]/1000</f>
        <v>25</v>
      </c>
      <c r="M8" s="43">
        <f>+VLOOKUP(volumen_dia[[#This Row],[Concat]],Precio_dia_punto_venta[],7,0)</f>
        <v>8750</v>
      </c>
    </row>
    <row r="9" spans="1:13" x14ac:dyDescent="0.35">
      <c r="A9" s="43" t="str">
        <f>+_xlfn.CONCAT(volumen_dia[[#This Row],[Variedad]],volumen_dia[[#This Row],[Mercado]],volumen_dia[[#This Row],[Día semana]],volumen_dia[[#This Row],[Semana]],volumen_dia[[#This Row],[Unidad]])</f>
        <v>RosaraAgrícola del Norte S.A. de AricaMiércoles44099saco</v>
      </c>
      <c r="B9" t="s">
        <v>527</v>
      </c>
      <c r="C9" t="s">
        <v>550</v>
      </c>
      <c r="D9" s="43">
        <f>+VLOOKUP(volumen_dia[[#This Row],[Mercado]],Codigos_mercados_mayoristas[],3,0)</f>
        <v>15</v>
      </c>
      <c r="E9" s="43" t="str">
        <f>+VLOOKUP(volumen_dia[[#This Row],[Unidad de
comercialización ]],Tabla16[],2,0)</f>
        <v>saco</v>
      </c>
      <c r="F9" t="s">
        <v>704</v>
      </c>
      <c r="G9" t="s">
        <v>504</v>
      </c>
      <c r="H9" s="46">
        <f>+VLOOKUP(volumen_dia[[#This Row],[Semana descripcipon]],Codigo_fecha[],2,0)</f>
        <v>44099</v>
      </c>
      <c r="I9" t="s">
        <v>534</v>
      </c>
      <c r="J9">
        <v>1000</v>
      </c>
      <c r="K9">
        <f>+volumen_dia[[#This Row],[Volumen (N° de mallas o sacos de 25 kg)]]*25</f>
        <v>25000</v>
      </c>
      <c r="L9">
        <f>+volumen_dia[[#This Row],[Volumen (Kg)]]/1000</f>
        <v>25</v>
      </c>
      <c r="M9" s="43">
        <f>+VLOOKUP(volumen_dia[[#This Row],[Concat]],Precio_dia_punto_venta[],7,0)</f>
        <v>8750</v>
      </c>
    </row>
    <row r="10" spans="1:13" x14ac:dyDescent="0.35">
      <c r="A10" s="43" t="str">
        <f>+_xlfn.CONCAT(volumen_dia[[#This Row],[Variedad]],volumen_dia[[#This Row],[Mercado]],volumen_dia[[#This Row],[Día semana]],volumen_dia[[#This Row],[Semana]],volumen_dia[[#This Row],[Unidad]])</f>
        <v>PatagoniaAgrícola del Norte S.A. de AricaJueves44085saco</v>
      </c>
      <c r="B10" t="s">
        <v>531</v>
      </c>
      <c r="C10" t="s">
        <v>550</v>
      </c>
      <c r="D10" s="43">
        <f>+VLOOKUP(volumen_dia[[#This Row],[Mercado]],Codigos_mercados_mayoristas[],3,0)</f>
        <v>15</v>
      </c>
      <c r="E10" s="43" t="str">
        <f>+VLOOKUP(volumen_dia[[#This Row],[Unidad de
comercialización ]],Tabla16[],2,0)</f>
        <v>saco</v>
      </c>
      <c r="F10" t="s">
        <v>704</v>
      </c>
      <c r="G10" t="s">
        <v>503</v>
      </c>
      <c r="H10" s="46">
        <f>+VLOOKUP(volumen_dia[[#This Row],[Semana descripcipon]],Codigo_fecha[],2,0)</f>
        <v>44085</v>
      </c>
      <c r="I10" t="s">
        <v>530</v>
      </c>
      <c r="J10">
        <v>1000</v>
      </c>
      <c r="K10">
        <f>+volumen_dia[[#This Row],[Volumen (N° de mallas o sacos de 25 kg)]]*25</f>
        <v>25000</v>
      </c>
      <c r="L10">
        <f>+volumen_dia[[#This Row],[Volumen (Kg)]]/1000</f>
        <v>25</v>
      </c>
      <c r="M10" s="43">
        <f>+VLOOKUP(volumen_dia[[#This Row],[Concat]],Precio_dia_punto_venta[],7,0)</f>
        <v>10500</v>
      </c>
    </row>
    <row r="11" spans="1:13" x14ac:dyDescent="0.35">
      <c r="A11" s="43" t="str">
        <f>+_xlfn.CONCAT(volumen_dia[[#This Row],[Variedad]],volumen_dia[[#This Row],[Mercado]],volumen_dia[[#This Row],[Día semana]],volumen_dia[[#This Row],[Semana]],volumen_dia[[#This Row],[Unidad]])</f>
        <v>RodeoAgrícola del Norte S.A. de AricaMartes44085saco</v>
      </c>
      <c r="B11" t="s">
        <v>537</v>
      </c>
      <c r="C11" t="s">
        <v>550</v>
      </c>
      <c r="D11" s="43">
        <f>+VLOOKUP(volumen_dia[[#This Row],[Mercado]],Codigos_mercados_mayoristas[],3,0)</f>
        <v>15</v>
      </c>
      <c r="E11" s="43" t="str">
        <f>+VLOOKUP(volumen_dia[[#This Row],[Unidad de
comercialización ]],Tabla16[],2,0)</f>
        <v>saco</v>
      </c>
      <c r="F11" t="s">
        <v>704</v>
      </c>
      <c r="G11" t="s">
        <v>503</v>
      </c>
      <c r="H11" s="46">
        <f>+VLOOKUP(volumen_dia[[#This Row],[Semana descripcipon]],Codigo_fecha[],2,0)</f>
        <v>44085</v>
      </c>
      <c r="I11" t="s">
        <v>536</v>
      </c>
      <c r="J11">
        <v>1000</v>
      </c>
      <c r="K11">
        <f>+volumen_dia[[#This Row],[Volumen (N° de mallas o sacos de 25 kg)]]*25</f>
        <v>25000</v>
      </c>
      <c r="L11">
        <f>+volumen_dia[[#This Row],[Volumen (Kg)]]/1000</f>
        <v>25</v>
      </c>
      <c r="M11" s="43">
        <f>+VLOOKUP(volumen_dia[[#This Row],[Concat]],Precio_dia_punto_venta[],7,0)</f>
        <v>9750</v>
      </c>
    </row>
    <row r="12" spans="1:13" x14ac:dyDescent="0.35">
      <c r="A12" s="43" t="str">
        <f>+_xlfn.CONCAT(volumen_dia[[#This Row],[Variedad]],volumen_dia[[#This Row],[Mercado]],volumen_dia[[#This Row],[Día semana]],volumen_dia[[#This Row],[Semana]],volumen_dia[[#This Row],[Unidad]])</f>
        <v>RodeoAgrícola del Norte S.A. de AricaJueves44078saco</v>
      </c>
      <c r="B12" t="s">
        <v>537</v>
      </c>
      <c r="C12" t="s">
        <v>550</v>
      </c>
      <c r="D12" s="43">
        <f>+VLOOKUP(volumen_dia[[#This Row],[Mercado]],Codigos_mercados_mayoristas[],3,0)</f>
        <v>15</v>
      </c>
      <c r="E12" s="43" t="str">
        <f>+VLOOKUP(volumen_dia[[#This Row],[Unidad de
comercialización ]],Tabla16[],2,0)</f>
        <v>saco</v>
      </c>
      <c r="F12" t="s">
        <v>704</v>
      </c>
      <c r="G12" t="s">
        <v>500</v>
      </c>
      <c r="H12" s="46">
        <f>+VLOOKUP(volumen_dia[[#This Row],[Semana descripcipon]],Codigo_fecha[],2,0)</f>
        <v>44078</v>
      </c>
      <c r="I12" t="s">
        <v>530</v>
      </c>
      <c r="J12">
        <v>1000</v>
      </c>
      <c r="K12">
        <f>+volumen_dia[[#This Row],[Volumen (N° de mallas o sacos de 25 kg)]]*25</f>
        <v>25000</v>
      </c>
      <c r="L12">
        <f>+volumen_dia[[#This Row],[Volumen (Kg)]]/1000</f>
        <v>25</v>
      </c>
      <c r="M12" s="43">
        <f>+VLOOKUP(volumen_dia[[#This Row],[Concat]],Precio_dia_punto_venta[],7,0)</f>
        <v>9250</v>
      </c>
    </row>
    <row r="13" spans="1:13" x14ac:dyDescent="0.35">
      <c r="A13" s="43" t="str">
        <f>+_xlfn.CONCAT(volumen_dia[[#This Row],[Variedad]],volumen_dia[[#This Row],[Mercado]],volumen_dia[[#This Row],[Día semana]],volumen_dia[[#This Row],[Semana]],volumen_dia[[#This Row],[Unidad]])</f>
        <v>RodeoAgrícola del Norte S.A. de AricaJueves44064saco</v>
      </c>
      <c r="B13" t="s">
        <v>537</v>
      </c>
      <c r="C13" t="s">
        <v>550</v>
      </c>
      <c r="D13" s="43">
        <f>+VLOOKUP(volumen_dia[[#This Row],[Mercado]],Codigos_mercados_mayoristas[],3,0)</f>
        <v>15</v>
      </c>
      <c r="E13" s="43" t="str">
        <f>+VLOOKUP(volumen_dia[[#This Row],[Unidad de
comercialización ]],Tabla16[],2,0)</f>
        <v>saco</v>
      </c>
      <c r="F13" t="s">
        <v>704</v>
      </c>
      <c r="G13" t="s">
        <v>505</v>
      </c>
      <c r="H13" s="46">
        <f>+VLOOKUP(volumen_dia[[#This Row],[Semana descripcipon]],Codigo_fecha[],2,0)</f>
        <v>44064</v>
      </c>
      <c r="I13" t="s">
        <v>530</v>
      </c>
      <c r="J13">
        <v>1000</v>
      </c>
      <c r="K13">
        <f>+volumen_dia[[#This Row],[Volumen (N° de mallas o sacos de 25 kg)]]*25</f>
        <v>25000</v>
      </c>
      <c r="L13">
        <f>+volumen_dia[[#This Row],[Volumen (Kg)]]/1000</f>
        <v>25</v>
      </c>
      <c r="M13" s="43">
        <f>+VLOOKUP(volumen_dia[[#This Row],[Concat]],Precio_dia_punto_venta[],7,0)</f>
        <v>8250</v>
      </c>
    </row>
    <row r="14" spans="1:13" x14ac:dyDescent="0.35">
      <c r="A14" s="43" t="str">
        <f>+_xlfn.CONCAT(volumen_dia[[#This Row],[Variedad]],volumen_dia[[#This Row],[Mercado]],volumen_dia[[#This Row],[Día semana]],volumen_dia[[#This Row],[Semana]],volumen_dia[[#This Row],[Unidad]])</f>
        <v>RodeoAgrícola del Norte S.A. de AricaMartes44057saco</v>
      </c>
      <c r="B14" t="s">
        <v>537</v>
      </c>
      <c r="C14" t="s">
        <v>550</v>
      </c>
      <c r="D14" s="43">
        <f>+VLOOKUP(volumen_dia[[#This Row],[Mercado]],Codigos_mercados_mayoristas[],3,0)</f>
        <v>15</v>
      </c>
      <c r="E14" s="43" t="str">
        <f>+VLOOKUP(volumen_dia[[#This Row],[Unidad de
comercialización ]],Tabla16[],2,0)</f>
        <v>saco</v>
      </c>
      <c r="F14" t="s">
        <v>704</v>
      </c>
      <c r="G14" t="s">
        <v>506</v>
      </c>
      <c r="H14" s="46">
        <f>+VLOOKUP(volumen_dia[[#This Row],[Semana descripcipon]],Codigo_fecha[],2,0)</f>
        <v>44057</v>
      </c>
      <c r="I14" t="s">
        <v>536</v>
      </c>
      <c r="J14">
        <v>1000</v>
      </c>
      <c r="K14">
        <f>+volumen_dia[[#This Row],[Volumen (N° de mallas o sacos de 25 kg)]]*25</f>
        <v>25000</v>
      </c>
      <c r="L14">
        <f>+volumen_dia[[#This Row],[Volumen (Kg)]]/1000</f>
        <v>25</v>
      </c>
      <c r="M14" s="43">
        <f>+VLOOKUP(volumen_dia[[#This Row],[Concat]],Precio_dia_punto_venta[],7,0)</f>
        <v>8250</v>
      </c>
    </row>
    <row r="15" spans="1:13" x14ac:dyDescent="0.35">
      <c r="A15" s="43" t="str">
        <f>+_xlfn.CONCAT(volumen_dia[[#This Row],[Variedad]],volumen_dia[[#This Row],[Mercado]],volumen_dia[[#This Row],[Día semana]],volumen_dia[[#This Row],[Semana]],volumen_dia[[#This Row],[Unidad]])</f>
        <v>AsterixAgrícola del Norte S.A. de AricaMartes44050saco</v>
      </c>
      <c r="B15" t="s">
        <v>540</v>
      </c>
      <c r="C15" t="s">
        <v>550</v>
      </c>
      <c r="D15" s="43">
        <f>+VLOOKUP(volumen_dia[[#This Row],[Mercado]],Codigos_mercados_mayoristas[],3,0)</f>
        <v>15</v>
      </c>
      <c r="E15" s="43" t="str">
        <f>+VLOOKUP(volumen_dia[[#This Row],[Unidad de
comercialización ]],Tabla16[],2,0)</f>
        <v>saco</v>
      </c>
      <c r="F15" t="s">
        <v>704</v>
      </c>
      <c r="G15" t="s">
        <v>508</v>
      </c>
      <c r="H15" s="46">
        <f>+VLOOKUP(volumen_dia[[#This Row],[Semana descripcipon]],Codigo_fecha[],2,0)</f>
        <v>44050</v>
      </c>
      <c r="I15" t="s">
        <v>536</v>
      </c>
      <c r="J15">
        <v>1000</v>
      </c>
      <c r="K15">
        <f>+volumen_dia[[#This Row],[Volumen (N° de mallas o sacos de 25 kg)]]*25</f>
        <v>25000</v>
      </c>
      <c r="L15">
        <f>+volumen_dia[[#This Row],[Volumen (Kg)]]/1000</f>
        <v>25</v>
      </c>
      <c r="M15" s="43">
        <f>+VLOOKUP(volumen_dia[[#This Row],[Concat]],Precio_dia_punto_venta[],7,0)</f>
        <v>8250</v>
      </c>
    </row>
    <row r="16" spans="1:13" x14ac:dyDescent="0.35">
      <c r="A16" s="43" t="str">
        <f>+_xlfn.CONCAT(volumen_dia[[#This Row],[Variedad]],volumen_dia[[#This Row],[Mercado]],volumen_dia[[#This Row],[Día semana]],volumen_dia[[#This Row],[Semana]],volumen_dia[[#This Row],[Unidad]])</f>
        <v>AsterixAgrícola del Norte S.A. de AricaLunes44043saco</v>
      </c>
      <c r="B16" t="s">
        <v>540</v>
      </c>
      <c r="C16" t="s">
        <v>550</v>
      </c>
      <c r="D16" s="43">
        <f>+VLOOKUP(volumen_dia[[#This Row],[Mercado]],Codigos_mercados_mayoristas[],3,0)</f>
        <v>15</v>
      </c>
      <c r="E16" s="43" t="str">
        <f>+VLOOKUP(volumen_dia[[#This Row],[Unidad de
comercialización ]],Tabla16[],2,0)</f>
        <v>saco</v>
      </c>
      <c r="F16" t="s">
        <v>704</v>
      </c>
      <c r="G16" t="s">
        <v>507</v>
      </c>
      <c r="H16" s="46">
        <f>+VLOOKUP(volumen_dia[[#This Row],[Semana descripcipon]],Codigo_fecha[],2,0)</f>
        <v>44043</v>
      </c>
      <c r="I16" t="s">
        <v>535</v>
      </c>
      <c r="J16">
        <v>1000</v>
      </c>
      <c r="K16">
        <f>+volumen_dia[[#This Row],[Volumen (N° de mallas o sacos de 25 kg)]]*25</f>
        <v>25000</v>
      </c>
      <c r="L16">
        <f>+volumen_dia[[#This Row],[Volumen (Kg)]]/1000</f>
        <v>25</v>
      </c>
      <c r="M16" s="43">
        <f>+VLOOKUP(volumen_dia[[#This Row],[Concat]],Precio_dia_punto_venta[],7,0)</f>
        <v>8250</v>
      </c>
    </row>
    <row r="17" spans="1:13" x14ac:dyDescent="0.35">
      <c r="A17" s="43" t="str">
        <f>+_xlfn.CONCAT(volumen_dia[[#This Row],[Variedad]],volumen_dia[[#This Row],[Mercado]],volumen_dia[[#This Row],[Día semana]],volumen_dia[[#This Row],[Semana]],volumen_dia[[#This Row],[Unidad]])</f>
        <v>AsterixAgrícola del Norte S.A. de AricaLunes44036saco</v>
      </c>
      <c r="B17" t="s">
        <v>540</v>
      </c>
      <c r="C17" t="s">
        <v>550</v>
      </c>
      <c r="D17" s="43">
        <f>+VLOOKUP(volumen_dia[[#This Row],[Mercado]],Codigos_mercados_mayoristas[],3,0)</f>
        <v>15</v>
      </c>
      <c r="E17" s="43" t="str">
        <f>+VLOOKUP(volumen_dia[[#This Row],[Unidad de
comercialización ]],Tabla16[],2,0)</f>
        <v>saco</v>
      </c>
      <c r="F17" t="s">
        <v>704</v>
      </c>
      <c r="G17" t="s">
        <v>509</v>
      </c>
      <c r="H17" s="46">
        <f>+VLOOKUP(volumen_dia[[#This Row],[Semana descripcipon]],Codigo_fecha[],2,0)</f>
        <v>44036</v>
      </c>
      <c r="I17" t="s">
        <v>535</v>
      </c>
      <c r="J17">
        <v>1000</v>
      </c>
      <c r="K17">
        <f>+volumen_dia[[#This Row],[Volumen (N° de mallas o sacos de 25 kg)]]*25</f>
        <v>25000</v>
      </c>
      <c r="L17">
        <f>+volumen_dia[[#This Row],[Volumen (Kg)]]/1000</f>
        <v>25</v>
      </c>
      <c r="M17" s="43">
        <f>+VLOOKUP(volumen_dia[[#This Row],[Concat]],Precio_dia_punto_venta[],7,0)</f>
        <v>8750</v>
      </c>
    </row>
    <row r="18" spans="1:13" x14ac:dyDescent="0.35">
      <c r="A18" s="43" t="str">
        <f>+_xlfn.CONCAT(volumen_dia[[#This Row],[Variedad]],volumen_dia[[#This Row],[Mercado]],volumen_dia[[#This Row],[Día semana]],volumen_dia[[#This Row],[Semana]],volumen_dia[[#This Row],[Unidad]])</f>
        <v>RosaraFemacal de La CaleraMiércoles44092saco</v>
      </c>
      <c r="B18" t="s">
        <v>527</v>
      </c>
      <c r="C18" t="s">
        <v>539</v>
      </c>
      <c r="D18" s="43">
        <f>+VLOOKUP(volumen_dia[[#This Row],[Mercado]],Codigos_mercados_mayoristas[],3,0)</f>
        <v>5</v>
      </c>
      <c r="E18" s="43" t="str">
        <f>+VLOOKUP(volumen_dia[[#This Row],[Unidad de
comercialización ]],Tabla16[],2,0)</f>
        <v>saco</v>
      </c>
      <c r="F18" t="s">
        <v>704</v>
      </c>
      <c r="G18" t="s">
        <v>502</v>
      </c>
      <c r="H18" s="46">
        <f>+VLOOKUP(volumen_dia[[#This Row],[Semana descripcipon]],Codigo_fecha[],2,0)</f>
        <v>44092</v>
      </c>
      <c r="I18" t="s">
        <v>534</v>
      </c>
      <c r="J18">
        <v>110</v>
      </c>
      <c r="K18">
        <f>+volumen_dia[[#This Row],[Volumen (N° de mallas o sacos de 25 kg)]]*25</f>
        <v>2750</v>
      </c>
      <c r="L18">
        <f>+volumen_dia[[#This Row],[Volumen (Kg)]]/1000</f>
        <v>2.75</v>
      </c>
      <c r="M18" s="43">
        <f>+VLOOKUP(volumen_dia[[#This Row],[Concat]],Precio_dia_punto_venta[],7,0)</f>
        <v>8000</v>
      </c>
    </row>
    <row r="19" spans="1:13" x14ac:dyDescent="0.35">
      <c r="A19" s="43" t="str">
        <f>+_xlfn.CONCAT(volumen_dia[[#This Row],[Variedad]],volumen_dia[[#This Row],[Mercado]],volumen_dia[[#This Row],[Día semana]],volumen_dia[[#This Row],[Semana]],volumen_dia[[#This Row],[Unidad]])</f>
        <v>CardinalFemacal de La CaleraMartes44092saco</v>
      </c>
      <c r="B19" t="s">
        <v>545</v>
      </c>
      <c r="C19" t="s">
        <v>539</v>
      </c>
      <c r="D19" s="43">
        <f>+VLOOKUP(volumen_dia[[#This Row],[Mercado]],Codigos_mercados_mayoristas[],3,0)</f>
        <v>5</v>
      </c>
      <c r="E19" s="43" t="str">
        <f>+VLOOKUP(volumen_dia[[#This Row],[Unidad de
comercialización ]],Tabla16[],2,0)</f>
        <v>saco</v>
      </c>
      <c r="F19" t="s">
        <v>704</v>
      </c>
      <c r="G19" t="s">
        <v>502</v>
      </c>
      <c r="H19" s="46">
        <f>+VLOOKUP(volumen_dia[[#This Row],[Semana descripcipon]],Codigo_fecha[],2,0)</f>
        <v>44092</v>
      </c>
      <c r="I19" t="s">
        <v>536</v>
      </c>
      <c r="J19">
        <v>120</v>
      </c>
      <c r="K19">
        <f>+volumen_dia[[#This Row],[Volumen (N° de mallas o sacos de 25 kg)]]*25</f>
        <v>3000</v>
      </c>
      <c r="L19">
        <f>+volumen_dia[[#This Row],[Volumen (Kg)]]/1000</f>
        <v>3</v>
      </c>
      <c r="M19" s="43">
        <f>+VLOOKUP(volumen_dia[[#This Row],[Concat]],Precio_dia_punto_venta[],7,0)</f>
        <v>8000</v>
      </c>
    </row>
    <row r="20" spans="1:13" x14ac:dyDescent="0.35">
      <c r="A20" s="43" t="str">
        <f>+_xlfn.CONCAT(volumen_dia[[#This Row],[Variedad]],volumen_dia[[#This Row],[Mercado]],volumen_dia[[#This Row],[Día semana]],volumen_dia[[#This Row],[Semana]],volumen_dia[[#This Row],[Unidad]])</f>
        <v>CardinalFemacal de La CaleraMiércoles44092saco</v>
      </c>
      <c r="B20" t="s">
        <v>545</v>
      </c>
      <c r="C20" t="s">
        <v>539</v>
      </c>
      <c r="D20" s="43">
        <f>+VLOOKUP(volumen_dia[[#This Row],[Mercado]],Codigos_mercados_mayoristas[],3,0)</f>
        <v>5</v>
      </c>
      <c r="E20" s="43" t="str">
        <f>+VLOOKUP(volumen_dia[[#This Row],[Unidad de
comercialización ]],Tabla16[],2,0)</f>
        <v>saco</v>
      </c>
      <c r="F20" t="s">
        <v>704</v>
      </c>
      <c r="G20" t="s">
        <v>502</v>
      </c>
      <c r="H20" s="46">
        <f>+VLOOKUP(volumen_dia[[#This Row],[Semana descripcipon]],Codigo_fecha[],2,0)</f>
        <v>44092</v>
      </c>
      <c r="I20" t="s">
        <v>534</v>
      </c>
      <c r="J20">
        <v>120</v>
      </c>
      <c r="K20">
        <f>+volumen_dia[[#This Row],[Volumen (N° de mallas o sacos de 25 kg)]]*25</f>
        <v>3000</v>
      </c>
      <c r="L20">
        <f>+volumen_dia[[#This Row],[Volumen (Kg)]]/1000</f>
        <v>3</v>
      </c>
      <c r="M20" s="43">
        <f>+VLOOKUP(volumen_dia[[#This Row],[Concat]],Precio_dia_punto_venta[],7,0)</f>
        <v>8000</v>
      </c>
    </row>
    <row r="21" spans="1:13" x14ac:dyDescent="0.35">
      <c r="A21" s="43" t="str">
        <f>+_xlfn.CONCAT(volumen_dia[[#This Row],[Variedad]],volumen_dia[[#This Row],[Mercado]],volumen_dia[[#This Row],[Día semana]],volumen_dia[[#This Row],[Semana]],volumen_dia[[#This Row],[Unidad]])</f>
        <v>RosaraFemacal de La CaleraMiércoles44050saco</v>
      </c>
      <c r="B21" t="s">
        <v>527</v>
      </c>
      <c r="C21" t="s">
        <v>539</v>
      </c>
      <c r="D21" s="43">
        <f>+VLOOKUP(volumen_dia[[#This Row],[Mercado]],Codigos_mercados_mayoristas[],3,0)</f>
        <v>5</v>
      </c>
      <c r="E21" s="43" t="str">
        <f>+VLOOKUP(volumen_dia[[#This Row],[Unidad de
comercialización ]],Tabla16[],2,0)</f>
        <v>saco</v>
      </c>
      <c r="F21" t="s">
        <v>704</v>
      </c>
      <c r="G21" t="s">
        <v>508</v>
      </c>
      <c r="H21" s="46">
        <f>+VLOOKUP(volumen_dia[[#This Row],[Semana descripcipon]],Codigo_fecha[],2,0)</f>
        <v>44050</v>
      </c>
      <c r="I21" t="s">
        <v>534</v>
      </c>
      <c r="J21">
        <v>120</v>
      </c>
      <c r="K21">
        <f>+volumen_dia[[#This Row],[Volumen (N° de mallas o sacos de 25 kg)]]*25</f>
        <v>3000</v>
      </c>
      <c r="L21">
        <f>+volumen_dia[[#This Row],[Volumen (Kg)]]/1000</f>
        <v>3</v>
      </c>
      <c r="M21" s="43">
        <f>+VLOOKUP(volumen_dia[[#This Row],[Concat]],Precio_dia_punto_venta[],7,0)</f>
        <v>6000</v>
      </c>
    </row>
    <row r="22" spans="1:13" x14ac:dyDescent="0.35">
      <c r="A22" s="43" t="str">
        <f>+_xlfn.CONCAT(volumen_dia[[#This Row],[Variedad]],volumen_dia[[#This Row],[Mercado]],volumen_dia[[#This Row],[Día semana]],volumen_dia[[#This Row],[Semana]],volumen_dia[[#This Row],[Unidad]])</f>
        <v>AsterixFemacal de La CaleraLunes44043saco</v>
      </c>
      <c r="B22" t="s">
        <v>540</v>
      </c>
      <c r="C22" t="s">
        <v>539</v>
      </c>
      <c r="D22" s="43">
        <f>+VLOOKUP(volumen_dia[[#This Row],[Mercado]],Codigos_mercados_mayoristas[],3,0)</f>
        <v>5</v>
      </c>
      <c r="E22" s="43" t="str">
        <f>+VLOOKUP(volumen_dia[[#This Row],[Unidad de
comercialización ]],Tabla16[],2,0)</f>
        <v>saco</v>
      </c>
      <c r="F22" t="s">
        <v>704</v>
      </c>
      <c r="G22" t="s">
        <v>507</v>
      </c>
      <c r="H22" s="46">
        <f>+VLOOKUP(volumen_dia[[#This Row],[Semana descripcipon]],Codigo_fecha[],2,0)</f>
        <v>44043</v>
      </c>
      <c r="I22" t="s">
        <v>535</v>
      </c>
      <c r="J22">
        <v>150</v>
      </c>
      <c r="K22">
        <f>+volumen_dia[[#This Row],[Volumen (N° de mallas o sacos de 25 kg)]]*25</f>
        <v>3750</v>
      </c>
      <c r="L22">
        <f>+volumen_dia[[#This Row],[Volumen (Kg)]]/1000</f>
        <v>3.75</v>
      </c>
      <c r="M22" s="43">
        <f>+VLOOKUP(volumen_dia[[#This Row],[Concat]],Precio_dia_punto_venta[],7,0)</f>
        <v>6500</v>
      </c>
    </row>
    <row r="23" spans="1:13" x14ac:dyDescent="0.35">
      <c r="A23" s="43" t="str">
        <f>+_xlfn.CONCAT(volumen_dia[[#This Row],[Variedad]],volumen_dia[[#This Row],[Mercado]],volumen_dia[[#This Row],[Día semana]],volumen_dia[[#This Row],[Semana]],volumen_dia[[#This Row],[Unidad]])</f>
        <v>PatagoniaFemacal de La CaleraMiércoles44036saco</v>
      </c>
      <c r="B23" t="s">
        <v>531</v>
      </c>
      <c r="C23" t="s">
        <v>539</v>
      </c>
      <c r="D23" s="43">
        <f>+VLOOKUP(volumen_dia[[#This Row],[Mercado]],Codigos_mercados_mayoristas[],3,0)</f>
        <v>5</v>
      </c>
      <c r="E23" s="43" t="str">
        <f>+VLOOKUP(volumen_dia[[#This Row],[Unidad de
comercialización ]],Tabla16[],2,0)</f>
        <v>saco</v>
      </c>
      <c r="F23" t="s">
        <v>704</v>
      </c>
      <c r="G23" t="s">
        <v>509</v>
      </c>
      <c r="H23" s="46">
        <f>+VLOOKUP(volumen_dia[[#This Row],[Semana descripcipon]],Codigo_fecha[],2,0)</f>
        <v>44036</v>
      </c>
      <c r="I23" t="s">
        <v>534</v>
      </c>
      <c r="J23">
        <v>153</v>
      </c>
      <c r="K23">
        <f>+volumen_dia[[#This Row],[Volumen (N° de mallas o sacos de 25 kg)]]*25</f>
        <v>3825</v>
      </c>
      <c r="L23">
        <f>+volumen_dia[[#This Row],[Volumen (Kg)]]/1000</f>
        <v>3.8250000000000002</v>
      </c>
      <c r="M23" s="43">
        <f>+VLOOKUP(volumen_dia[[#This Row],[Concat]],Precio_dia_punto_venta[],7,0)</f>
        <v>6245</v>
      </c>
    </row>
    <row r="24" spans="1:13" x14ac:dyDescent="0.35">
      <c r="A24" s="43" t="str">
        <f>+_xlfn.CONCAT(volumen_dia[[#This Row],[Variedad]],volumen_dia[[#This Row],[Mercado]],volumen_dia[[#This Row],[Día semana]],volumen_dia[[#This Row],[Semana]],volumen_dia[[#This Row],[Unidad]])</f>
        <v>AsterixFemacal de La CaleraJueves44036saco</v>
      </c>
      <c r="B24" t="s">
        <v>540</v>
      </c>
      <c r="C24" t="s">
        <v>539</v>
      </c>
      <c r="D24" s="43">
        <f>+VLOOKUP(volumen_dia[[#This Row],[Mercado]],Codigos_mercados_mayoristas[],3,0)</f>
        <v>5</v>
      </c>
      <c r="E24" s="43" t="str">
        <f>+VLOOKUP(volumen_dia[[#This Row],[Unidad de
comercialización ]],Tabla16[],2,0)</f>
        <v>saco</v>
      </c>
      <c r="F24" t="s">
        <v>704</v>
      </c>
      <c r="G24" t="s">
        <v>509</v>
      </c>
      <c r="H24" s="46">
        <f>+VLOOKUP(volumen_dia[[#This Row],[Semana descripcipon]],Codigo_fecha[],2,0)</f>
        <v>44036</v>
      </c>
      <c r="I24" t="s">
        <v>530</v>
      </c>
      <c r="J24">
        <v>157</v>
      </c>
      <c r="K24">
        <f>+volumen_dia[[#This Row],[Volumen (N° de mallas o sacos de 25 kg)]]*25</f>
        <v>3925</v>
      </c>
      <c r="L24">
        <f>+volumen_dia[[#This Row],[Volumen (Kg)]]/1000</f>
        <v>3.9249999999999998</v>
      </c>
      <c r="M24" s="43">
        <f>+VLOOKUP(volumen_dia[[#This Row],[Concat]],Precio_dia_punto_venta[],7,0)</f>
        <v>6000</v>
      </c>
    </row>
    <row r="25" spans="1:13" x14ac:dyDescent="0.35">
      <c r="A25" s="43" t="str">
        <f>+_xlfn.CONCAT(volumen_dia[[#This Row],[Variedad]],volumen_dia[[#This Row],[Mercado]],volumen_dia[[#This Row],[Día semana]],volumen_dia[[#This Row],[Semana]],volumen_dia[[#This Row],[Unidad]])</f>
        <v>RosaraFemacal de La CaleraMiércoles44127saco</v>
      </c>
      <c r="B25" t="s">
        <v>527</v>
      </c>
      <c r="C25" t="s">
        <v>539</v>
      </c>
      <c r="D25" s="43">
        <f>+VLOOKUP(volumen_dia[[#This Row],[Mercado]],Codigos_mercados_mayoristas[],3,0)</f>
        <v>5</v>
      </c>
      <c r="E25" s="43" t="str">
        <f>+VLOOKUP(volumen_dia[[#This Row],[Unidad de
comercialización ]],Tabla16[],2,0)</f>
        <v>saco</v>
      </c>
      <c r="F25" t="s">
        <v>704</v>
      </c>
      <c r="G25" t="s">
        <v>496</v>
      </c>
      <c r="H25" s="46">
        <f>+VLOOKUP(volumen_dia[[#This Row],[Semana descripcipon]],Codigo_fecha[],2,0)</f>
        <v>44127</v>
      </c>
      <c r="I25" t="s">
        <v>534</v>
      </c>
      <c r="J25">
        <v>160</v>
      </c>
      <c r="K25">
        <f>+volumen_dia[[#This Row],[Volumen (N° de mallas o sacos de 25 kg)]]*25</f>
        <v>4000</v>
      </c>
      <c r="L25">
        <f>+volumen_dia[[#This Row],[Volumen (Kg)]]/1000</f>
        <v>4</v>
      </c>
      <c r="M25" s="43">
        <f>+VLOOKUP(volumen_dia[[#This Row],[Concat]],Precio_dia_punto_venta[],7,0)</f>
        <v>9000</v>
      </c>
    </row>
    <row r="26" spans="1:13" x14ac:dyDescent="0.35">
      <c r="A26" s="43" t="str">
        <f>+_xlfn.CONCAT(volumen_dia[[#This Row],[Variedad]],volumen_dia[[#This Row],[Mercado]],volumen_dia[[#This Row],[Día semana]],volumen_dia[[#This Row],[Semana]],volumen_dia[[#This Row],[Unidad]])</f>
        <v>CardinalFemacal de La CaleraLunes44113saco</v>
      </c>
      <c r="B26" t="s">
        <v>545</v>
      </c>
      <c r="C26" t="s">
        <v>539</v>
      </c>
      <c r="D26" s="43">
        <f>+VLOOKUP(volumen_dia[[#This Row],[Mercado]],Codigos_mercados_mayoristas[],3,0)</f>
        <v>5</v>
      </c>
      <c r="E26" s="43" t="str">
        <f>+VLOOKUP(volumen_dia[[#This Row],[Unidad de
comercialización ]],Tabla16[],2,0)</f>
        <v>saco</v>
      </c>
      <c r="F26" t="s">
        <v>704</v>
      </c>
      <c r="G26" t="s">
        <v>498</v>
      </c>
      <c r="H26" s="46">
        <f>+VLOOKUP(volumen_dia[[#This Row],[Semana descripcipon]],Codigo_fecha[],2,0)</f>
        <v>44113</v>
      </c>
      <c r="I26" t="s">
        <v>535</v>
      </c>
      <c r="J26">
        <v>160</v>
      </c>
      <c r="K26">
        <f>+volumen_dia[[#This Row],[Volumen (N° de mallas o sacos de 25 kg)]]*25</f>
        <v>4000</v>
      </c>
      <c r="L26">
        <f>+volumen_dia[[#This Row],[Volumen (Kg)]]/1000</f>
        <v>4</v>
      </c>
      <c r="M26" s="43">
        <f>+VLOOKUP(volumen_dia[[#This Row],[Concat]],Precio_dia_punto_venta[],7,0)</f>
        <v>8000</v>
      </c>
    </row>
    <row r="27" spans="1:13" x14ac:dyDescent="0.35">
      <c r="A27" s="43" t="str">
        <f>+_xlfn.CONCAT(volumen_dia[[#This Row],[Variedad]],volumen_dia[[#This Row],[Mercado]],volumen_dia[[#This Row],[Día semana]],volumen_dia[[#This Row],[Semana]],volumen_dia[[#This Row],[Unidad]])</f>
        <v>RodeoFemacal de La CaleraLunes44036saco</v>
      </c>
      <c r="B27" t="s">
        <v>537</v>
      </c>
      <c r="C27" t="s">
        <v>539</v>
      </c>
      <c r="D27" s="43">
        <f>+VLOOKUP(volumen_dia[[#This Row],[Mercado]],Codigos_mercados_mayoristas[],3,0)</f>
        <v>5</v>
      </c>
      <c r="E27" s="43" t="str">
        <f>+VLOOKUP(volumen_dia[[#This Row],[Unidad de
comercialización ]],Tabla16[],2,0)</f>
        <v>saco</v>
      </c>
      <c r="F27" t="s">
        <v>704</v>
      </c>
      <c r="G27" t="s">
        <v>509</v>
      </c>
      <c r="H27" s="46">
        <f>+VLOOKUP(volumen_dia[[#This Row],[Semana descripcipon]],Codigo_fecha[],2,0)</f>
        <v>44036</v>
      </c>
      <c r="I27" t="s">
        <v>535</v>
      </c>
      <c r="J27">
        <v>175</v>
      </c>
      <c r="K27">
        <f>+volumen_dia[[#This Row],[Volumen (N° de mallas o sacos de 25 kg)]]*25</f>
        <v>4375</v>
      </c>
      <c r="L27">
        <f>+volumen_dia[[#This Row],[Volumen (Kg)]]/1000</f>
        <v>4.375</v>
      </c>
      <c r="M27" s="43">
        <f>+VLOOKUP(volumen_dia[[#This Row],[Concat]],Precio_dia_punto_venta[],7,0)</f>
        <v>6257</v>
      </c>
    </row>
    <row r="28" spans="1:13" x14ac:dyDescent="0.35">
      <c r="A28" s="43" t="str">
        <f>+_xlfn.CONCAT(volumen_dia[[#This Row],[Variedad]],volumen_dia[[#This Row],[Mercado]],volumen_dia[[#This Row],[Día semana]],volumen_dia[[#This Row],[Semana]],volumen_dia[[#This Row],[Unidad]])</f>
        <v>CardinalFemacal de La CaleraMiércoles44106saco</v>
      </c>
      <c r="B28" t="s">
        <v>545</v>
      </c>
      <c r="C28" t="s">
        <v>539</v>
      </c>
      <c r="D28" s="43">
        <f>+VLOOKUP(volumen_dia[[#This Row],[Mercado]],Codigos_mercados_mayoristas[],3,0)</f>
        <v>5</v>
      </c>
      <c r="E28" s="43" t="str">
        <f>+VLOOKUP(volumen_dia[[#This Row],[Unidad de
comercialización ]],Tabla16[],2,0)</f>
        <v>saco</v>
      </c>
      <c r="F28" t="s">
        <v>704</v>
      </c>
      <c r="G28" t="s">
        <v>499</v>
      </c>
      <c r="H28" s="46">
        <f>+VLOOKUP(volumen_dia[[#This Row],[Semana descripcipon]],Codigo_fecha[],2,0)</f>
        <v>44106</v>
      </c>
      <c r="I28" t="s">
        <v>534</v>
      </c>
      <c r="J28">
        <v>180</v>
      </c>
      <c r="K28">
        <f>+volumen_dia[[#This Row],[Volumen (N° de mallas o sacos de 25 kg)]]*25</f>
        <v>4500</v>
      </c>
      <c r="L28">
        <f>+volumen_dia[[#This Row],[Volumen (Kg)]]/1000</f>
        <v>4.5</v>
      </c>
      <c r="M28" s="43">
        <f>+VLOOKUP(volumen_dia[[#This Row],[Concat]],Precio_dia_punto_venta[],7,0)</f>
        <v>8000</v>
      </c>
    </row>
    <row r="29" spans="1:13" x14ac:dyDescent="0.35">
      <c r="A29" s="43" t="str">
        <f>+_xlfn.CONCAT(volumen_dia[[#This Row],[Variedad]],volumen_dia[[#This Row],[Mercado]],volumen_dia[[#This Row],[Día semana]],volumen_dia[[#This Row],[Semana]],volumen_dia[[#This Row],[Unidad]])</f>
        <v>CardinalFemacal de La CaleraJueves44106saco</v>
      </c>
      <c r="B29" t="s">
        <v>545</v>
      </c>
      <c r="C29" t="s">
        <v>539</v>
      </c>
      <c r="D29" s="43">
        <f>+VLOOKUP(volumen_dia[[#This Row],[Mercado]],Codigos_mercados_mayoristas[],3,0)</f>
        <v>5</v>
      </c>
      <c r="E29" s="43" t="str">
        <f>+VLOOKUP(volumen_dia[[#This Row],[Unidad de
comercialización ]],Tabla16[],2,0)</f>
        <v>saco</v>
      </c>
      <c r="F29" t="s">
        <v>704</v>
      </c>
      <c r="G29" t="s">
        <v>499</v>
      </c>
      <c r="H29" s="46">
        <f>+VLOOKUP(volumen_dia[[#This Row],[Semana descripcipon]],Codigo_fecha[],2,0)</f>
        <v>44106</v>
      </c>
      <c r="I29" t="s">
        <v>530</v>
      </c>
      <c r="J29">
        <v>180</v>
      </c>
      <c r="K29">
        <f>+volumen_dia[[#This Row],[Volumen (N° de mallas o sacos de 25 kg)]]*25</f>
        <v>4500</v>
      </c>
      <c r="L29">
        <f>+volumen_dia[[#This Row],[Volumen (Kg)]]/1000</f>
        <v>4.5</v>
      </c>
      <c r="M29" s="43">
        <f>+VLOOKUP(volumen_dia[[#This Row],[Concat]],Precio_dia_punto_venta[],7,0)</f>
        <v>8000</v>
      </c>
    </row>
    <row r="30" spans="1:13" x14ac:dyDescent="0.35">
      <c r="A30" s="43" t="str">
        <f>+_xlfn.CONCAT(volumen_dia[[#This Row],[Variedad]],volumen_dia[[#This Row],[Mercado]],volumen_dia[[#This Row],[Día semana]],volumen_dia[[#This Row],[Semana]],volumen_dia[[#This Row],[Unidad]])</f>
        <v>CardinalFemacal de La CaleraMartes44085saco</v>
      </c>
      <c r="B30" t="s">
        <v>545</v>
      </c>
      <c r="C30" t="s">
        <v>539</v>
      </c>
      <c r="D30" s="43">
        <f>+VLOOKUP(volumen_dia[[#This Row],[Mercado]],Codigos_mercados_mayoristas[],3,0)</f>
        <v>5</v>
      </c>
      <c r="E30" s="43" t="str">
        <f>+VLOOKUP(volumen_dia[[#This Row],[Unidad de
comercialización ]],Tabla16[],2,0)</f>
        <v>saco</v>
      </c>
      <c r="F30" t="s">
        <v>704</v>
      </c>
      <c r="G30" t="s">
        <v>503</v>
      </c>
      <c r="H30" s="46">
        <f>+VLOOKUP(volumen_dia[[#This Row],[Semana descripcipon]],Codigo_fecha[],2,0)</f>
        <v>44085</v>
      </c>
      <c r="I30" t="s">
        <v>536</v>
      </c>
      <c r="J30">
        <v>180</v>
      </c>
      <c r="K30">
        <f>+volumen_dia[[#This Row],[Volumen (N° de mallas o sacos de 25 kg)]]*25</f>
        <v>4500</v>
      </c>
      <c r="L30">
        <f>+volumen_dia[[#This Row],[Volumen (Kg)]]/1000</f>
        <v>4.5</v>
      </c>
      <c r="M30" s="43">
        <f>+VLOOKUP(volumen_dia[[#This Row],[Concat]],Precio_dia_punto_venta[],7,0)</f>
        <v>7500</v>
      </c>
    </row>
    <row r="31" spans="1:13" x14ac:dyDescent="0.35">
      <c r="A31" s="43" t="str">
        <f>+_xlfn.CONCAT(volumen_dia[[#This Row],[Variedad]],volumen_dia[[#This Row],[Mercado]],volumen_dia[[#This Row],[Día semana]],volumen_dia[[#This Row],[Semana]],volumen_dia[[#This Row],[Unidad]])</f>
        <v>CardinalFemacal de La CaleraJueves44085saco</v>
      </c>
      <c r="B31" t="s">
        <v>545</v>
      </c>
      <c r="C31" t="s">
        <v>539</v>
      </c>
      <c r="D31" s="43">
        <f>+VLOOKUP(volumen_dia[[#This Row],[Mercado]],Codigos_mercados_mayoristas[],3,0)</f>
        <v>5</v>
      </c>
      <c r="E31" s="43" t="str">
        <f>+VLOOKUP(volumen_dia[[#This Row],[Unidad de
comercialización ]],Tabla16[],2,0)</f>
        <v>saco</v>
      </c>
      <c r="F31" t="s">
        <v>704</v>
      </c>
      <c r="G31" t="s">
        <v>503</v>
      </c>
      <c r="H31" s="46">
        <f>+VLOOKUP(volumen_dia[[#This Row],[Semana descripcipon]],Codigo_fecha[],2,0)</f>
        <v>44085</v>
      </c>
      <c r="I31" t="s">
        <v>530</v>
      </c>
      <c r="J31">
        <v>180</v>
      </c>
      <c r="K31">
        <f>+volumen_dia[[#This Row],[Volumen (N° de mallas o sacos de 25 kg)]]*25</f>
        <v>4500</v>
      </c>
      <c r="L31">
        <f>+volumen_dia[[#This Row],[Volumen (Kg)]]/1000</f>
        <v>4.5</v>
      </c>
      <c r="M31" s="43">
        <f>+VLOOKUP(volumen_dia[[#This Row],[Concat]],Precio_dia_punto_venta[],7,0)</f>
        <v>8000</v>
      </c>
    </row>
    <row r="32" spans="1:13" x14ac:dyDescent="0.35">
      <c r="A32" s="43" t="str">
        <f>+_xlfn.CONCAT(volumen_dia[[#This Row],[Variedad]],volumen_dia[[#This Row],[Mercado]],volumen_dia[[#This Row],[Día semana]],volumen_dia[[#This Row],[Semana]],volumen_dia[[#This Row],[Unidad]])</f>
        <v>CardinalFemacal de La CaleraLunes44071saco</v>
      </c>
      <c r="B32" t="s">
        <v>545</v>
      </c>
      <c r="C32" t="s">
        <v>539</v>
      </c>
      <c r="D32" s="43">
        <f>+VLOOKUP(volumen_dia[[#This Row],[Mercado]],Codigos_mercados_mayoristas[],3,0)</f>
        <v>5</v>
      </c>
      <c r="E32" s="43" t="str">
        <f>+VLOOKUP(volumen_dia[[#This Row],[Unidad de
comercialización ]],Tabla16[],2,0)</f>
        <v>saco</v>
      </c>
      <c r="F32" t="s">
        <v>704</v>
      </c>
      <c r="G32" t="s">
        <v>501</v>
      </c>
      <c r="H32" s="46">
        <f>+VLOOKUP(volumen_dia[[#This Row],[Semana descripcipon]],Codigo_fecha[],2,0)</f>
        <v>44071</v>
      </c>
      <c r="I32" t="s">
        <v>535</v>
      </c>
      <c r="J32">
        <v>180</v>
      </c>
      <c r="K32">
        <f>+volumen_dia[[#This Row],[Volumen (N° de mallas o sacos de 25 kg)]]*25</f>
        <v>4500</v>
      </c>
      <c r="L32">
        <f>+volumen_dia[[#This Row],[Volumen (Kg)]]/1000</f>
        <v>4.5</v>
      </c>
      <c r="M32" s="43">
        <f>+VLOOKUP(volumen_dia[[#This Row],[Concat]],Precio_dia_punto_venta[],7,0)</f>
        <v>6600</v>
      </c>
    </row>
    <row r="33" spans="1:13" x14ac:dyDescent="0.35">
      <c r="A33" s="43" t="str">
        <f>+_xlfn.CONCAT(volumen_dia[[#This Row],[Variedad]],volumen_dia[[#This Row],[Mercado]],volumen_dia[[#This Row],[Día semana]],volumen_dia[[#This Row],[Semana]],volumen_dia[[#This Row],[Unidad]])</f>
        <v>CardinalFemacal de La CaleraJueves44064saco</v>
      </c>
      <c r="B33" t="s">
        <v>545</v>
      </c>
      <c r="C33" t="s">
        <v>539</v>
      </c>
      <c r="D33" s="43">
        <f>+VLOOKUP(volumen_dia[[#This Row],[Mercado]],Codigos_mercados_mayoristas[],3,0)</f>
        <v>5</v>
      </c>
      <c r="E33" s="43" t="str">
        <f>+VLOOKUP(volumen_dia[[#This Row],[Unidad de
comercialización ]],Tabla16[],2,0)</f>
        <v>saco</v>
      </c>
      <c r="F33" t="s">
        <v>704</v>
      </c>
      <c r="G33" t="s">
        <v>505</v>
      </c>
      <c r="H33" s="46">
        <f>+VLOOKUP(volumen_dia[[#This Row],[Semana descripcipon]],Codigo_fecha[],2,0)</f>
        <v>44064</v>
      </c>
      <c r="I33" t="s">
        <v>530</v>
      </c>
      <c r="J33">
        <v>180</v>
      </c>
      <c r="K33">
        <f>+volumen_dia[[#This Row],[Volumen (N° de mallas o sacos de 25 kg)]]*25</f>
        <v>4500</v>
      </c>
      <c r="L33">
        <f>+volumen_dia[[#This Row],[Volumen (Kg)]]/1000</f>
        <v>4.5</v>
      </c>
      <c r="M33" s="43">
        <f>+VLOOKUP(volumen_dia[[#This Row],[Concat]],Precio_dia_punto_venta[],7,0)</f>
        <v>6000</v>
      </c>
    </row>
    <row r="34" spans="1:13" x14ac:dyDescent="0.35">
      <c r="A34" s="43" t="str">
        <f>+_xlfn.CONCAT(volumen_dia[[#This Row],[Variedad]],volumen_dia[[#This Row],[Mercado]],volumen_dia[[#This Row],[Día semana]],volumen_dia[[#This Row],[Semana]],volumen_dia[[#This Row],[Unidad]])</f>
        <v>RodeoFemacal de La CaleraViernes44036saco</v>
      </c>
      <c r="B34" t="s">
        <v>537</v>
      </c>
      <c r="C34" t="s">
        <v>539</v>
      </c>
      <c r="D34" s="43">
        <f>+VLOOKUP(volumen_dia[[#This Row],[Mercado]],Codigos_mercados_mayoristas[],3,0)</f>
        <v>5</v>
      </c>
      <c r="E34" s="43" t="str">
        <f>+VLOOKUP(volumen_dia[[#This Row],[Unidad de
comercialización ]],Tabla16[],2,0)</f>
        <v>saco</v>
      </c>
      <c r="F34" t="s">
        <v>704</v>
      </c>
      <c r="G34" t="s">
        <v>509</v>
      </c>
      <c r="H34" s="46">
        <f>+VLOOKUP(volumen_dia[[#This Row],[Semana descripcipon]],Codigo_fecha[],2,0)</f>
        <v>44036</v>
      </c>
      <c r="I34" t="s">
        <v>533</v>
      </c>
      <c r="J34">
        <v>180</v>
      </c>
      <c r="K34">
        <f>+volumen_dia[[#This Row],[Volumen (N° de mallas o sacos de 25 kg)]]*25</f>
        <v>4500</v>
      </c>
      <c r="L34">
        <f>+volumen_dia[[#This Row],[Volumen (Kg)]]/1000</f>
        <v>4.5</v>
      </c>
      <c r="M34" s="43">
        <f>+VLOOKUP(volumen_dia[[#This Row],[Concat]],Precio_dia_punto_venta[],7,0)</f>
        <v>6000</v>
      </c>
    </row>
    <row r="35" spans="1:13" x14ac:dyDescent="0.35">
      <c r="A35" s="43" t="str">
        <f>+_xlfn.CONCAT(volumen_dia[[#This Row],[Variedad]],volumen_dia[[#This Row],[Mercado]],volumen_dia[[#This Row],[Día semana]],volumen_dia[[#This Row],[Semana]],volumen_dia[[#This Row],[Unidad]])</f>
        <v>RodeoFemacal de La CaleraJueves44036saco</v>
      </c>
      <c r="B35" t="s">
        <v>537</v>
      </c>
      <c r="C35" t="s">
        <v>539</v>
      </c>
      <c r="D35" s="43">
        <f>+VLOOKUP(volumen_dia[[#This Row],[Mercado]],Codigos_mercados_mayoristas[],3,0)</f>
        <v>5</v>
      </c>
      <c r="E35" s="43" t="str">
        <f>+VLOOKUP(volumen_dia[[#This Row],[Unidad de
comercialización ]],Tabla16[],2,0)</f>
        <v>saco</v>
      </c>
      <c r="F35" t="s">
        <v>704</v>
      </c>
      <c r="G35" t="s">
        <v>509</v>
      </c>
      <c r="H35" s="46">
        <f>+VLOOKUP(volumen_dia[[#This Row],[Semana descripcipon]],Codigo_fecha[],2,0)</f>
        <v>44036</v>
      </c>
      <c r="I35" t="s">
        <v>530</v>
      </c>
      <c r="J35">
        <v>185</v>
      </c>
      <c r="K35">
        <f>+volumen_dia[[#This Row],[Volumen (N° de mallas o sacos de 25 kg)]]*25</f>
        <v>4625</v>
      </c>
      <c r="L35">
        <f>+volumen_dia[[#This Row],[Volumen (Kg)]]/1000</f>
        <v>4.625</v>
      </c>
      <c r="M35" s="43">
        <f>+VLOOKUP(volumen_dia[[#This Row],[Concat]],Precio_dia_punto_venta[],7,0)</f>
        <v>6000</v>
      </c>
    </row>
    <row r="36" spans="1:13" x14ac:dyDescent="0.35">
      <c r="A36" s="43" t="str">
        <f>+_xlfn.CONCAT(volumen_dia[[#This Row],[Variedad]],volumen_dia[[#This Row],[Mercado]],volumen_dia[[#This Row],[Día semana]],volumen_dia[[#This Row],[Semana]],volumen_dia[[#This Row],[Unidad]])</f>
        <v>AsterixFemacal de La CaleraLunes44092saco</v>
      </c>
      <c r="B36" t="s">
        <v>540</v>
      </c>
      <c r="C36" t="s">
        <v>539</v>
      </c>
      <c r="D36" s="43">
        <f>+VLOOKUP(volumen_dia[[#This Row],[Mercado]],Codigos_mercados_mayoristas[],3,0)</f>
        <v>5</v>
      </c>
      <c r="E36" s="43" t="str">
        <f>+VLOOKUP(volumen_dia[[#This Row],[Unidad de
comercialización ]],Tabla16[],2,0)</f>
        <v>saco</v>
      </c>
      <c r="F36" t="s">
        <v>704</v>
      </c>
      <c r="G36" t="s">
        <v>502</v>
      </c>
      <c r="H36" s="46">
        <f>+VLOOKUP(volumen_dia[[#This Row],[Semana descripcipon]],Codigo_fecha[],2,0)</f>
        <v>44092</v>
      </c>
      <c r="I36" t="s">
        <v>535</v>
      </c>
      <c r="J36">
        <v>190</v>
      </c>
      <c r="K36">
        <f>+volumen_dia[[#This Row],[Volumen (N° de mallas o sacos de 25 kg)]]*25</f>
        <v>4750</v>
      </c>
      <c r="L36">
        <f>+volumen_dia[[#This Row],[Volumen (Kg)]]/1000</f>
        <v>4.75</v>
      </c>
      <c r="M36" s="43">
        <f>+VLOOKUP(volumen_dia[[#This Row],[Concat]],Precio_dia_punto_venta[],7,0)</f>
        <v>8000</v>
      </c>
    </row>
    <row r="37" spans="1:13" x14ac:dyDescent="0.35">
      <c r="A37" s="43" t="str">
        <f>+_xlfn.CONCAT(volumen_dia[[#This Row],[Variedad]],volumen_dia[[#This Row],[Mercado]],volumen_dia[[#This Row],[Día semana]],volumen_dia[[#This Row],[Semana]],volumen_dia[[#This Row],[Unidad]])</f>
        <v>RodeoFemacal de La CaleraMiércoles44036saco</v>
      </c>
      <c r="B37" t="s">
        <v>537</v>
      </c>
      <c r="C37" t="s">
        <v>539</v>
      </c>
      <c r="D37" s="43">
        <f>+VLOOKUP(volumen_dia[[#This Row],[Mercado]],Codigos_mercados_mayoristas[],3,0)</f>
        <v>5</v>
      </c>
      <c r="E37" s="43" t="str">
        <f>+VLOOKUP(volumen_dia[[#This Row],[Unidad de
comercialización ]],Tabla16[],2,0)</f>
        <v>saco</v>
      </c>
      <c r="F37" t="s">
        <v>704</v>
      </c>
      <c r="G37" t="s">
        <v>509</v>
      </c>
      <c r="H37" s="46">
        <f>+VLOOKUP(volumen_dia[[#This Row],[Semana descripcipon]],Codigo_fecha[],2,0)</f>
        <v>44036</v>
      </c>
      <c r="I37" t="s">
        <v>534</v>
      </c>
      <c r="J37">
        <v>198</v>
      </c>
      <c r="K37">
        <f>+volumen_dia[[#This Row],[Volumen (N° de mallas o sacos de 25 kg)]]*25</f>
        <v>4950</v>
      </c>
      <c r="L37">
        <f>+volumen_dia[[#This Row],[Volumen (Kg)]]/1000</f>
        <v>4.95</v>
      </c>
      <c r="M37" s="43">
        <f>+VLOOKUP(volumen_dia[[#This Row],[Concat]],Precio_dia_punto_venta[],7,0)</f>
        <v>6247</v>
      </c>
    </row>
    <row r="38" spans="1:13" x14ac:dyDescent="0.35">
      <c r="A38" s="43" t="str">
        <f>+_xlfn.CONCAT(volumen_dia[[#This Row],[Variedad]],volumen_dia[[#This Row],[Mercado]],volumen_dia[[#This Row],[Día semana]],volumen_dia[[#This Row],[Semana]],volumen_dia[[#This Row],[Unidad]])</f>
        <v>RosaraFemacal de La CaleraJueves44036saco</v>
      </c>
      <c r="B38" t="s">
        <v>527</v>
      </c>
      <c r="C38" t="s">
        <v>539</v>
      </c>
      <c r="D38" s="43">
        <f>+VLOOKUP(volumen_dia[[#This Row],[Mercado]],Codigos_mercados_mayoristas[],3,0)</f>
        <v>5</v>
      </c>
      <c r="E38" s="43" t="str">
        <f>+VLOOKUP(volumen_dia[[#This Row],[Unidad de
comercialización ]],Tabla16[],2,0)</f>
        <v>saco</v>
      </c>
      <c r="F38" t="s">
        <v>704</v>
      </c>
      <c r="G38" t="s">
        <v>509</v>
      </c>
      <c r="H38" s="46">
        <f>+VLOOKUP(volumen_dia[[#This Row],[Semana descripcipon]],Codigo_fecha[],2,0)</f>
        <v>44036</v>
      </c>
      <c r="I38" t="s">
        <v>530</v>
      </c>
      <c r="J38">
        <v>200</v>
      </c>
      <c r="K38">
        <f>+volumen_dia[[#This Row],[Volumen (N° de mallas o sacos de 25 kg)]]*25</f>
        <v>5000</v>
      </c>
      <c r="L38">
        <f>+volumen_dia[[#This Row],[Volumen (Kg)]]/1000</f>
        <v>5</v>
      </c>
      <c r="M38" s="43">
        <f>+VLOOKUP(volumen_dia[[#This Row],[Concat]],Precio_dia_punto_venta[],7,0)</f>
        <v>6000</v>
      </c>
    </row>
    <row r="39" spans="1:13" x14ac:dyDescent="0.35">
      <c r="A39" s="43" t="str">
        <f>+_xlfn.CONCAT(volumen_dia[[#This Row],[Variedad]],volumen_dia[[#This Row],[Mercado]],volumen_dia[[#This Row],[Día semana]],volumen_dia[[#This Row],[Semana]],volumen_dia[[#This Row],[Unidad]])</f>
        <v>RosaraFemacal de La CaleraMiércoles44036saco</v>
      </c>
      <c r="B39" t="s">
        <v>527</v>
      </c>
      <c r="C39" t="s">
        <v>539</v>
      </c>
      <c r="D39" s="43">
        <f>+VLOOKUP(volumen_dia[[#This Row],[Mercado]],Codigos_mercados_mayoristas[],3,0)</f>
        <v>5</v>
      </c>
      <c r="E39" s="43" t="str">
        <f>+VLOOKUP(volumen_dia[[#This Row],[Unidad de
comercialización ]],Tabla16[],2,0)</f>
        <v>saco</v>
      </c>
      <c r="F39" t="s">
        <v>704</v>
      </c>
      <c r="G39" t="s">
        <v>509</v>
      </c>
      <c r="H39" s="46">
        <f>+VLOOKUP(volumen_dia[[#This Row],[Semana descripcipon]],Codigo_fecha[],2,0)</f>
        <v>44036</v>
      </c>
      <c r="I39" t="s">
        <v>534</v>
      </c>
      <c r="J39">
        <v>225</v>
      </c>
      <c r="K39">
        <f>+volumen_dia[[#This Row],[Volumen (N° de mallas o sacos de 25 kg)]]*25</f>
        <v>5625</v>
      </c>
      <c r="L39">
        <f>+volumen_dia[[#This Row],[Volumen (Kg)]]/1000</f>
        <v>5.625</v>
      </c>
      <c r="M39" s="43">
        <f>+VLOOKUP(volumen_dia[[#This Row],[Concat]],Precio_dia_punto_venta[],7,0)</f>
        <v>6222</v>
      </c>
    </row>
    <row r="40" spans="1:13" x14ac:dyDescent="0.35">
      <c r="A40" s="43" t="str">
        <f>+_xlfn.CONCAT(volumen_dia[[#This Row],[Variedad]],volumen_dia[[#This Row],[Mercado]],volumen_dia[[#This Row],[Día semana]],volumen_dia[[#This Row],[Semana]],volumen_dia[[#This Row],[Unidad]])</f>
        <v>RosaraFemacal de La CaleraViernes44036saco</v>
      </c>
      <c r="B40" t="s">
        <v>527</v>
      </c>
      <c r="C40" t="s">
        <v>539</v>
      </c>
      <c r="D40" s="43">
        <f>+VLOOKUP(volumen_dia[[#This Row],[Mercado]],Codigos_mercados_mayoristas[],3,0)</f>
        <v>5</v>
      </c>
      <c r="E40" s="43" t="str">
        <f>+VLOOKUP(volumen_dia[[#This Row],[Unidad de
comercialización ]],Tabla16[],2,0)</f>
        <v>saco</v>
      </c>
      <c r="F40" t="s">
        <v>704</v>
      </c>
      <c r="G40" t="s">
        <v>509</v>
      </c>
      <c r="H40" s="46">
        <f>+VLOOKUP(volumen_dia[[#This Row],[Semana descripcipon]],Codigo_fecha[],2,0)</f>
        <v>44036</v>
      </c>
      <c r="I40" t="s">
        <v>533</v>
      </c>
      <c r="J40">
        <v>225</v>
      </c>
      <c r="K40">
        <f>+volumen_dia[[#This Row],[Volumen (N° de mallas o sacos de 25 kg)]]*25</f>
        <v>5625</v>
      </c>
      <c r="L40">
        <f>+volumen_dia[[#This Row],[Volumen (Kg)]]/1000</f>
        <v>5.625</v>
      </c>
      <c r="M40" s="43">
        <f>+VLOOKUP(volumen_dia[[#This Row],[Concat]],Precio_dia_punto_venta[],7,0)</f>
        <v>6000</v>
      </c>
    </row>
    <row r="41" spans="1:13" x14ac:dyDescent="0.35">
      <c r="A41" s="43" t="str">
        <f>+_xlfn.CONCAT(volumen_dia[[#This Row],[Variedad]],volumen_dia[[#This Row],[Mercado]],volumen_dia[[#This Row],[Día semana]],volumen_dia[[#This Row],[Semana]],volumen_dia[[#This Row],[Unidad]])</f>
        <v>RosaraFemacal de La CaleraMartes44134saco</v>
      </c>
      <c r="B41" t="s">
        <v>527</v>
      </c>
      <c r="C41" t="s">
        <v>539</v>
      </c>
      <c r="D41" s="43">
        <f>+VLOOKUP(volumen_dia[[#This Row],[Mercado]],Codigos_mercados_mayoristas[],3,0)</f>
        <v>5</v>
      </c>
      <c r="E41" s="43" t="str">
        <f>+VLOOKUP(volumen_dia[[#This Row],[Unidad de
comercialización ]],Tabla16[],2,0)</f>
        <v>saco</v>
      </c>
      <c r="F41" t="s">
        <v>704</v>
      </c>
      <c r="G41" t="s">
        <v>495</v>
      </c>
      <c r="H41" s="46">
        <f>+VLOOKUP(volumen_dia[[#This Row],[Semana descripcipon]],Codigo_fecha[],2,0)</f>
        <v>44134</v>
      </c>
      <c r="I41" t="s">
        <v>536</v>
      </c>
      <c r="J41">
        <v>230</v>
      </c>
      <c r="K41">
        <f>+volumen_dia[[#This Row],[Volumen (N° de mallas o sacos de 25 kg)]]*25</f>
        <v>5750</v>
      </c>
      <c r="L41">
        <f>+volumen_dia[[#This Row],[Volumen (Kg)]]/1000</f>
        <v>5.75</v>
      </c>
      <c r="M41" s="43">
        <f>+VLOOKUP(volumen_dia[[#This Row],[Concat]],Precio_dia_punto_venta[],7,0)</f>
        <v>8239</v>
      </c>
    </row>
    <row r="42" spans="1:13" x14ac:dyDescent="0.35">
      <c r="A42" s="43" t="str">
        <f>+_xlfn.CONCAT(volumen_dia[[#This Row],[Variedad]],volumen_dia[[#This Row],[Mercado]],volumen_dia[[#This Row],[Día semana]],volumen_dia[[#This Row],[Semana]],volumen_dia[[#This Row],[Unidad]])</f>
        <v>RosaraFemacal de La CaleraJueves44148saco</v>
      </c>
      <c r="B42" t="s">
        <v>527</v>
      </c>
      <c r="C42" t="s">
        <v>539</v>
      </c>
      <c r="D42" s="43">
        <f>+VLOOKUP(volumen_dia[[#This Row],[Mercado]],Codigos_mercados_mayoristas[],3,0)</f>
        <v>5</v>
      </c>
      <c r="E42" s="43" t="str">
        <f>+VLOOKUP(volumen_dia[[#This Row],[Unidad de
comercialización ]],Tabla16[],2,0)</f>
        <v>saco</v>
      </c>
      <c r="F42" t="s">
        <v>704</v>
      </c>
      <c r="G42" t="s">
        <v>493</v>
      </c>
      <c r="H42" s="46">
        <f>+VLOOKUP(volumen_dia[[#This Row],[Semana descripcipon]],Codigo_fecha[],2,0)</f>
        <v>44148</v>
      </c>
      <c r="I42" t="s">
        <v>530</v>
      </c>
      <c r="J42">
        <v>240</v>
      </c>
      <c r="K42">
        <f>+volumen_dia[[#This Row],[Volumen (N° de mallas o sacos de 25 kg)]]*25</f>
        <v>6000</v>
      </c>
      <c r="L42">
        <f>+volumen_dia[[#This Row],[Volumen (Kg)]]/1000</f>
        <v>6</v>
      </c>
      <c r="M42" s="43">
        <f>+VLOOKUP(volumen_dia[[#This Row],[Concat]],Precio_dia_punto_venta[],7,0)</f>
        <v>9667</v>
      </c>
    </row>
    <row r="43" spans="1:13" x14ac:dyDescent="0.35">
      <c r="A43" s="43" t="str">
        <f>+_xlfn.CONCAT(volumen_dia[[#This Row],[Variedad]],volumen_dia[[#This Row],[Mercado]],volumen_dia[[#This Row],[Día semana]],volumen_dia[[#This Row],[Semana]],volumen_dia[[#This Row],[Unidad]])</f>
        <v>CardinalFemacal de La CaleraMartes44106saco</v>
      </c>
      <c r="B43" t="s">
        <v>545</v>
      </c>
      <c r="C43" t="s">
        <v>539</v>
      </c>
      <c r="D43" s="43">
        <f>+VLOOKUP(volumen_dia[[#This Row],[Mercado]],Codigos_mercados_mayoristas[],3,0)</f>
        <v>5</v>
      </c>
      <c r="E43" s="43" t="str">
        <f>+VLOOKUP(volumen_dia[[#This Row],[Unidad de
comercialización ]],Tabla16[],2,0)</f>
        <v>saco</v>
      </c>
      <c r="F43" t="s">
        <v>704</v>
      </c>
      <c r="G43" t="s">
        <v>499</v>
      </c>
      <c r="H43" s="46">
        <f>+VLOOKUP(volumen_dia[[#This Row],[Semana descripcipon]],Codigo_fecha[],2,0)</f>
        <v>44106</v>
      </c>
      <c r="I43" t="s">
        <v>536</v>
      </c>
      <c r="J43">
        <v>240</v>
      </c>
      <c r="K43">
        <f>+volumen_dia[[#This Row],[Volumen (N° de mallas o sacos de 25 kg)]]*25</f>
        <v>6000</v>
      </c>
      <c r="L43">
        <f>+volumen_dia[[#This Row],[Volumen (Kg)]]/1000</f>
        <v>6</v>
      </c>
      <c r="M43" s="43">
        <f>+VLOOKUP(volumen_dia[[#This Row],[Concat]],Precio_dia_punto_venta[],7,0)</f>
        <v>8138</v>
      </c>
    </row>
    <row r="44" spans="1:13" x14ac:dyDescent="0.35">
      <c r="A44" s="43" t="str">
        <f>+_xlfn.CONCAT(volumen_dia[[#This Row],[Variedad]],volumen_dia[[#This Row],[Mercado]],volumen_dia[[#This Row],[Día semana]],volumen_dia[[#This Row],[Semana]],volumen_dia[[#This Row],[Unidad]])</f>
        <v>RosaraFemacal de La CaleraViernes44162saco</v>
      </c>
      <c r="B44" t="s">
        <v>527</v>
      </c>
      <c r="C44" t="s">
        <v>539</v>
      </c>
      <c r="D44" s="43">
        <f>+VLOOKUP(volumen_dia[[#This Row],[Mercado]],Codigos_mercados_mayoristas[],3,0)</f>
        <v>5</v>
      </c>
      <c r="E44" s="43" t="str">
        <f>+VLOOKUP(volumen_dia[[#This Row],[Unidad de
comercialización ]],Tabla16[],2,0)</f>
        <v>saco</v>
      </c>
      <c r="F44" t="s">
        <v>704</v>
      </c>
      <c r="G44" t="s">
        <v>491</v>
      </c>
      <c r="H44" s="46">
        <f>+VLOOKUP(volumen_dia[[#This Row],[Semana descripcipon]],Codigo_fecha[],2,0)</f>
        <v>44162</v>
      </c>
      <c r="I44" t="s">
        <v>533</v>
      </c>
      <c r="J44">
        <v>250</v>
      </c>
      <c r="K44">
        <f>+volumen_dia[[#This Row],[Volumen (N° de mallas o sacos de 25 kg)]]*25</f>
        <v>6250</v>
      </c>
      <c r="L44">
        <f>+volumen_dia[[#This Row],[Volumen (Kg)]]/1000</f>
        <v>6.25</v>
      </c>
      <c r="M44" s="43">
        <f>+VLOOKUP(volumen_dia[[#This Row],[Concat]],Precio_dia_punto_venta[],7,0)</f>
        <v>9260</v>
      </c>
    </row>
    <row r="45" spans="1:13" x14ac:dyDescent="0.35">
      <c r="A45" s="43" t="str">
        <f>+_xlfn.CONCAT(volumen_dia[[#This Row],[Variedad]],volumen_dia[[#This Row],[Mercado]],volumen_dia[[#This Row],[Día semana]],volumen_dia[[#This Row],[Semana]],volumen_dia[[#This Row],[Unidad]])</f>
        <v>RosaraFemacal de La CaleraViernes44071saco</v>
      </c>
      <c r="B45" t="s">
        <v>527</v>
      </c>
      <c r="C45" t="s">
        <v>539</v>
      </c>
      <c r="D45" s="43">
        <f>+VLOOKUP(volumen_dia[[#This Row],[Mercado]],Codigos_mercados_mayoristas[],3,0)</f>
        <v>5</v>
      </c>
      <c r="E45" s="43" t="str">
        <f>+VLOOKUP(volumen_dia[[#This Row],[Unidad de
comercialización ]],Tabla16[],2,0)</f>
        <v>saco</v>
      </c>
      <c r="F45" t="s">
        <v>704</v>
      </c>
      <c r="G45" t="s">
        <v>501</v>
      </c>
      <c r="H45" s="46">
        <f>+VLOOKUP(volumen_dia[[#This Row],[Semana descripcipon]],Codigo_fecha[],2,0)</f>
        <v>44071</v>
      </c>
      <c r="I45" t="s">
        <v>533</v>
      </c>
      <c r="J45">
        <v>250</v>
      </c>
      <c r="K45">
        <f>+volumen_dia[[#This Row],[Volumen (N° de mallas o sacos de 25 kg)]]*25</f>
        <v>6250</v>
      </c>
      <c r="L45">
        <f>+volumen_dia[[#This Row],[Volumen (Kg)]]/1000</f>
        <v>6.25</v>
      </c>
      <c r="M45" s="43">
        <f>+VLOOKUP(volumen_dia[[#This Row],[Concat]],Precio_dia_punto_venta[],7,0)</f>
        <v>6156</v>
      </c>
    </row>
    <row r="46" spans="1:13" x14ac:dyDescent="0.35">
      <c r="A46" s="43" t="str">
        <f>+_xlfn.CONCAT(volumen_dia[[#This Row],[Variedad]],volumen_dia[[#This Row],[Mercado]],volumen_dia[[#This Row],[Día semana]],volumen_dia[[#This Row],[Semana]],volumen_dia[[#This Row],[Unidad]])</f>
        <v>RosaraFemacal de La CaleraViernes44050saco</v>
      </c>
      <c r="B46" t="s">
        <v>527</v>
      </c>
      <c r="C46" t="s">
        <v>539</v>
      </c>
      <c r="D46" s="43">
        <f>+VLOOKUP(volumen_dia[[#This Row],[Mercado]],Codigos_mercados_mayoristas[],3,0)</f>
        <v>5</v>
      </c>
      <c r="E46" s="43" t="str">
        <f>+VLOOKUP(volumen_dia[[#This Row],[Unidad de
comercialización ]],Tabla16[],2,0)</f>
        <v>saco</v>
      </c>
      <c r="F46" t="s">
        <v>704</v>
      </c>
      <c r="G46" t="s">
        <v>508</v>
      </c>
      <c r="H46" s="46">
        <f>+VLOOKUP(volumen_dia[[#This Row],[Semana descripcipon]],Codigo_fecha[],2,0)</f>
        <v>44050</v>
      </c>
      <c r="I46" t="s">
        <v>533</v>
      </c>
      <c r="J46">
        <v>250</v>
      </c>
      <c r="K46">
        <f>+volumen_dia[[#This Row],[Volumen (N° de mallas o sacos de 25 kg)]]*25</f>
        <v>6250</v>
      </c>
      <c r="L46">
        <f>+volumen_dia[[#This Row],[Volumen (Kg)]]/1000</f>
        <v>6.25</v>
      </c>
      <c r="M46" s="43">
        <f>+VLOOKUP(volumen_dia[[#This Row],[Concat]],Precio_dia_punto_venta[],7,0)</f>
        <v>5700</v>
      </c>
    </row>
    <row r="47" spans="1:13" x14ac:dyDescent="0.35">
      <c r="A47" s="43" t="str">
        <f>+_xlfn.CONCAT(volumen_dia[[#This Row],[Variedad]],volumen_dia[[#This Row],[Mercado]],volumen_dia[[#This Row],[Día semana]],volumen_dia[[#This Row],[Semana]],volumen_dia[[#This Row],[Unidad]])</f>
        <v>RosaraFemacal de La CaleraLunes44113saco</v>
      </c>
      <c r="B47" t="s">
        <v>527</v>
      </c>
      <c r="C47" t="s">
        <v>539</v>
      </c>
      <c r="D47" s="43">
        <f>+VLOOKUP(volumen_dia[[#This Row],[Mercado]],Codigos_mercados_mayoristas[],3,0)</f>
        <v>5</v>
      </c>
      <c r="E47" s="43" t="str">
        <f>+VLOOKUP(volumen_dia[[#This Row],[Unidad de
comercialización ]],Tabla16[],2,0)</f>
        <v>saco</v>
      </c>
      <c r="F47" t="s">
        <v>704</v>
      </c>
      <c r="G47" t="s">
        <v>498</v>
      </c>
      <c r="H47" s="46">
        <f>+VLOOKUP(volumen_dia[[#This Row],[Semana descripcipon]],Codigo_fecha[],2,0)</f>
        <v>44113</v>
      </c>
      <c r="I47" t="s">
        <v>535</v>
      </c>
      <c r="J47">
        <v>260</v>
      </c>
      <c r="K47">
        <f>+volumen_dia[[#This Row],[Volumen (N° de mallas o sacos de 25 kg)]]*25</f>
        <v>6500</v>
      </c>
      <c r="L47">
        <f>+volumen_dia[[#This Row],[Volumen (Kg)]]/1000</f>
        <v>6.5</v>
      </c>
      <c r="M47" s="43">
        <f>+VLOOKUP(volumen_dia[[#This Row],[Concat]],Precio_dia_punto_venta[],7,0)</f>
        <v>8250</v>
      </c>
    </row>
    <row r="48" spans="1:13" x14ac:dyDescent="0.35">
      <c r="A48" s="43" t="str">
        <f>+_xlfn.CONCAT(volumen_dia[[#This Row],[Variedad]],volumen_dia[[#This Row],[Mercado]],volumen_dia[[#This Row],[Día semana]],volumen_dia[[#This Row],[Semana]],volumen_dia[[#This Row],[Unidad]])</f>
        <v>RosaraFemacal de La CaleraJueves44092saco</v>
      </c>
      <c r="B48" t="s">
        <v>527</v>
      </c>
      <c r="C48" t="s">
        <v>539</v>
      </c>
      <c r="D48" s="43">
        <f>+VLOOKUP(volumen_dia[[#This Row],[Mercado]],Codigos_mercados_mayoristas[],3,0)</f>
        <v>5</v>
      </c>
      <c r="E48" s="43" t="str">
        <f>+VLOOKUP(volumen_dia[[#This Row],[Unidad de
comercialización ]],Tabla16[],2,0)</f>
        <v>saco</v>
      </c>
      <c r="F48" t="s">
        <v>704</v>
      </c>
      <c r="G48" t="s">
        <v>502</v>
      </c>
      <c r="H48" s="46">
        <f>+VLOOKUP(volumen_dia[[#This Row],[Semana descripcipon]],Codigo_fecha[],2,0)</f>
        <v>44092</v>
      </c>
      <c r="I48" t="s">
        <v>530</v>
      </c>
      <c r="J48">
        <v>260</v>
      </c>
      <c r="K48">
        <f>+volumen_dia[[#This Row],[Volumen (N° de mallas o sacos de 25 kg)]]*25</f>
        <v>6500</v>
      </c>
      <c r="L48">
        <f>+volumen_dia[[#This Row],[Volumen (Kg)]]/1000</f>
        <v>6.5</v>
      </c>
      <c r="M48" s="43">
        <f>+VLOOKUP(volumen_dia[[#This Row],[Concat]],Precio_dia_punto_venta[],7,0)</f>
        <v>8269</v>
      </c>
    </row>
    <row r="49" spans="1:13" x14ac:dyDescent="0.35">
      <c r="A49" s="43" t="str">
        <f>+_xlfn.CONCAT(volumen_dia[[#This Row],[Variedad]],volumen_dia[[#This Row],[Mercado]],volumen_dia[[#This Row],[Día semana]],volumen_dia[[#This Row],[Semana]],volumen_dia[[#This Row],[Unidad]])</f>
        <v>RosaraFemacal de La CaleraViernes44127saco</v>
      </c>
      <c r="B49" t="s">
        <v>527</v>
      </c>
      <c r="C49" t="s">
        <v>539</v>
      </c>
      <c r="D49" s="43">
        <f>+VLOOKUP(volumen_dia[[#This Row],[Mercado]],Codigos_mercados_mayoristas[],3,0)</f>
        <v>5</v>
      </c>
      <c r="E49" s="43" t="str">
        <f>+VLOOKUP(volumen_dia[[#This Row],[Unidad de
comercialización ]],Tabla16[],2,0)</f>
        <v>saco</v>
      </c>
      <c r="F49" t="s">
        <v>704</v>
      </c>
      <c r="G49" t="s">
        <v>496</v>
      </c>
      <c r="H49" s="46">
        <f>+VLOOKUP(volumen_dia[[#This Row],[Semana descripcipon]],Codigo_fecha[],2,0)</f>
        <v>44127</v>
      </c>
      <c r="I49" t="s">
        <v>533</v>
      </c>
      <c r="J49">
        <v>270</v>
      </c>
      <c r="K49">
        <f>+volumen_dia[[#This Row],[Volumen (N° de mallas o sacos de 25 kg)]]*25</f>
        <v>6750</v>
      </c>
      <c r="L49">
        <f>+volumen_dia[[#This Row],[Volumen (Kg)]]/1000</f>
        <v>6.75</v>
      </c>
      <c r="M49" s="43">
        <f>+VLOOKUP(volumen_dia[[#This Row],[Concat]],Precio_dia_punto_venta[],7,0)</f>
        <v>8778</v>
      </c>
    </row>
    <row r="50" spans="1:13" x14ac:dyDescent="0.35">
      <c r="A50" s="43" t="str">
        <f>+_xlfn.CONCAT(volumen_dia[[#This Row],[Variedad]],volumen_dia[[#This Row],[Mercado]],volumen_dia[[#This Row],[Día semana]],volumen_dia[[#This Row],[Semana]],volumen_dia[[#This Row],[Unidad]])</f>
        <v>RosaraFemacal de La CaleraMartes44057saco</v>
      </c>
      <c r="B50" t="s">
        <v>527</v>
      </c>
      <c r="C50" t="s">
        <v>539</v>
      </c>
      <c r="D50" s="43">
        <f>+VLOOKUP(volumen_dia[[#This Row],[Mercado]],Codigos_mercados_mayoristas[],3,0)</f>
        <v>5</v>
      </c>
      <c r="E50" s="43" t="str">
        <f>+VLOOKUP(volumen_dia[[#This Row],[Unidad de
comercialización ]],Tabla16[],2,0)</f>
        <v>saco</v>
      </c>
      <c r="F50" t="s">
        <v>704</v>
      </c>
      <c r="G50" t="s">
        <v>506</v>
      </c>
      <c r="H50" s="46">
        <f>+VLOOKUP(volumen_dia[[#This Row],[Semana descripcipon]],Codigo_fecha[],2,0)</f>
        <v>44057</v>
      </c>
      <c r="I50" t="s">
        <v>536</v>
      </c>
      <c r="J50">
        <v>270</v>
      </c>
      <c r="K50">
        <f>+volumen_dia[[#This Row],[Volumen (N° de mallas o sacos de 25 kg)]]*25</f>
        <v>6750</v>
      </c>
      <c r="L50">
        <f>+volumen_dia[[#This Row],[Volumen (Kg)]]/1000</f>
        <v>6.75</v>
      </c>
      <c r="M50" s="43">
        <f>+VLOOKUP(volumen_dia[[#This Row],[Concat]],Precio_dia_punto_venta[],7,0)</f>
        <v>5911</v>
      </c>
    </row>
    <row r="51" spans="1:13" x14ac:dyDescent="0.35">
      <c r="A51" s="43" t="str">
        <f>+_xlfn.CONCAT(volumen_dia[[#This Row],[Variedad]],volumen_dia[[#This Row],[Mercado]],volumen_dia[[#This Row],[Día semana]],volumen_dia[[#This Row],[Semana]],volumen_dia[[#This Row],[Unidad]])</f>
        <v>RosaraFemacal de La CaleraMiércoles44176saco</v>
      </c>
      <c r="B51" t="s">
        <v>527</v>
      </c>
      <c r="C51" t="s">
        <v>539</v>
      </c>
      <c r="D51" s="43">
        <f>+VLOOKUP(volumen_dia[[#This Row],[Mercado]],Codigos_mercados_mayoristas[],3,0)</f>
        <v>5</v>
      </c>
      <c r="E51" s="43" t="str">
        <f>+VLOOKUP(volumen_dia[[#This Row],[Unidad de
comercialización ]],Tabla16[],2,0)</f>
        <v>saco</v>
      </c>
      <c r="F51" t="s">
        <v>704</v>
      </c>
      <c r="G51" t="s">
        <v>700</v>
      </c>
      <c r="H51" s="46">
        <f>+VLOOKUP(volumen_dia[[#This Row],[Semana descripcipon]],Codigo_fecha[],2,0)</f>
        <v>44176</v>
      </c>
      <c r="I51" t="s">
        <v>534</v>
      </c>
      <c r="J51">
        <v>280</v>
      </c>
      <c r="K51">
        <f>+volumen_dia[[#This Row],[Volumen (N° de mallas o sacos de 25 kg)]]*25</f>
        <v>7000</v>
      </c>
      <c r="L51">
        <f>+volumen_dia[[#This Row],[Volumen (Kg)]]/1000</f>
        <v>7</v>
      </c>
      <c r="M51" s="43">
        <f>+VLOOKUP(volumen_dia[[#This Row],[Concat]],Precio_dia_punto_venta[],7,0)</f>
        <v>9786</v>
      </c>
    </row>
    <row r="52" spans="1:13" x14ac:dyDescent="0.35">
      <c r="A52" s="43" t="str">
        <f>+_xlfn.CONCAT(volumen_dia[[#This Row],[Variedad]],volumen_dia[[#This Row],[Mercado]],volumen_dia[[#This Row],[Día semana]],volumen_dia[[#This Row],[Semana]],volumen_dia[[#This Row],[Unidad]])</f>
        <v>RosaraFemacal de La CaleraMiércoles44141saco</v>
      </c>
      <c r="B52" t="s">
        <v>527</v>
      </c>
      <c r="C52" t="s">
        <v>539</v>
      </c>
      <c r="D52" s="43">
        <f>+VLOOKUP(volumen_dia[[#This Row],[Mercado]],Codigos_mercados_mayoristas[],3,0)</f>
        <v>5</v>
      </c>
      <c r="E52" s="43" t="str">
        <f>+VLOOKUP(volumen_dia[[#This Row],[Unidad de
comercialización ]],Tabla16[],2,0)</f>
        <v>saco</v>
      </c>
      <c r="F52" t="s">
        <v>704</v>
      </c>
      <c r="G52" t="s">
        <v>494</v>
      </c>
      <c r="H52" s="46">
        <f>+VLOOKUP(volumen_dia[[#This Row],[Semana descripcipon]],Codigo_fecha[],2,0)</f>
        <v>44141</v>
      </c>
      <c r="I52" t="s">
        <v>534</v>
      </c>
      <c r="J52">
        <v>280</v>
      </c>
      <c r="K52">
        <f>+volumen_dia[[#This Row],[Volumen (N° de mallas o sacos de 25 kg)]]*25</f>
        <v>7000</v>
      </c>
      <c r="L52">
        <f>+volumen_dia[[#This Row],[Volumen (Kg)]]/1000</f>
        <v>7</v>
      </c>
      <c r="M52" s="43">
        <f>+VLOOKUP(volumen_dia[[#This Row],[Concat]],Precio_dia_punto_venta[],7,0)</f>
        <v>7768</v>
      </c>
    </row>
    <row r="53" spans="1:13" x14ac:dyDescent="0.35">
      <c r="A53" s="43" t="str">
        <f>+_xlfn.CONCAT(volumen_dia[[#This Row],[Variedad]],volumen_dia[[#This Row],[Mercado]],volumen_dia[[#This Row],[Día semana]],volumen_dia[[#This Row],[Semana]],volumen_dia[[#This Row],[Unidad]])</f>
        <v>RosaraFemacal de La CaleraMiércoles44134saco</v>
      </c>
      <c r="B53" t="s">
        <v>527</v>
      </c>
      <c r="C53" t="s">
        <v>539</v>
      </c>
      <c r="D53" s="43">
        <f>+VLOOKUP(volumen_dia[[#This Row],[Mercado]],Codigos_mercados_mayoristas[],3,0)</f>
        <v>5</v>
      </c>
      <c r="E53" s="43" t="str">
        <f>+VLOOKUP(volumen_dia[[#This Row],[Unidad de
comercialización ]],Tabla16[],2,0)</f>
        <v>saco</v>
      </c>
      <c r="F53" t="s">
        <v>704</v>
      </c>
      <c r="G53" t="s">
        <v>495</v>
      </c>
      <c r="H53" s="46">
        <f>+VLOOKUP(volumen_dia[[#This Row],[Semana descripcipon]],Codigo_fecha[],2,0)</f>
        <v>44134</v>
      </c>
      <c r="I53" t="s">
        <v>534</v>
      </c>
      <c r="J53">
        <v>280</v>
      </c>
      <c r="K53">
        <f>+volumen_dia[[#This Row],[Volumen (N° de mallas o sacos de 25 kg)]]*25</f>
        <v>7000</v>
      </c>
      <c r="L53">
        <f>+volumen_dia[[#This Row],[Volumen (Kg)]]/1000</f>
        <v>7</v>
      </c>
      <c r="M53" s="43">
        <f>+VLOOKUP(volumen_dia[[#This Row],[Concat]],Precio_dia_punto_venta[],7,0)</f>
        <v>8286</v>
      </c>
    </row>
    <row r="54" spans="1:13" x14ac:dyDescent="0.35">
      <c r="A54" s="43" t="str">
        <f>+_xlfn.CONCAT(volumen_dia[[#This Row],[Variedad]],volumen_dia[[#This Row],[Mercado]],volumen_dia[[#This Row],[Día semana]],volumen_dia[[#This Row],[Semana]],volumen_dia[[#This Row],[Unidad]])</f>
        <v>RosaraFemacal de La CaleraMartes44106saco</v>
      </c>
      <c r="B54" t="s">
        <v>527</v>
      </c>
      <c r="C54" t="s">
        <v>539</v>
      </c>
      <c r="D54" s="43">
        <f>+VLOOKUP(volumen_dia[[#This Row],[Mercado]],Codigos_mercados_mayoristas[],3,0)</f>
        <v>5</v>
      </c>
      <c r="E54" s="43" t="str">
        <f>+VLOOKUP(volumen_dia[[#This Row],[Unidad de
comercialización ]],Tabla16[],2,0)</f>
        <v>saco</v>
      </c>
      <c r="F54" t="s">
        <v>704</v>
      </c>
      <c r="G54" t="s">
        <v>499</v>
      </c>
      <c r="H54" s="46">
        <f>+VLOOKUP(volumen_dia[[#This Row],[Semana descripcipon]],Codigo_fecha[],2,0)</f>
        <v>44106</v>
      </c>
      <c r="I54" t="s">
        <v>536</v>
      </c>
      <c r="J54">
        <v>280</v>
      </c>
      <c r="K54">
        <f>+volumen_dia[[#This Row],[Volumen (N° de mallas o sacos de 25 kg)]]*25</f>
        <v>7000</v>
      </c>
      <c r="L54">
        <f>+volumen_dia[[#This Row],[Volumen (Kg)]]/1000</f>
        <v>7</v>
      </c>
      <c r="M54" s="43">
        <f>+VLOOKUP(volumen_dia[[#This Row],[Concat]],Precio_dia_punto_venta[],7,0)</f>
        <v>8232</v>
      </c>
    </row>
    <row r="55" spans="1:13" x14ac:dyDescent="0.35">
      <c r="A55" s="43" t="str">
        <f>+_xlfn.CONCAT(volumen_dia[[#This Row],[Variedad]],volumen_dia[[#This Row],[Mercado]],volumen_dia[[#This Row],[Día semana]],volumen_dia[[#This Row],[Semana]],volumen_dia[[#This Row],[Unidad]])</f>
        <v>RosaraFemacal de La CaleraMartes44085saco</v>
      </c>
      <c r="B55" t="s">
        <v>527</v>
      </c>
      <c r="C55" t="s">
        <v>539</v>
      </c>
      <c r="D55" s="43">
        <f>+VLOOKUP(volumen_dia[[#This Row],[Mercado]],Codigos_mercados_mayoristas[],3,0)</f>
        <v>5</v>
      </c>
      <c r="E55" s="43" t="str">
        <f>+VLOOKUP(volumen_dia[[#This Row],[Unidad de
comercialización ]],Tabla16[],2,0)</f>
        <v>saco</v>
      </c>
      <c r="F55" t="s">
        <v>704</v>
      </c>
      <c r="G55" t="s">
        <v>503</v>
      </c>
      <c r="H55" s="46">
        <f>+VLOOKUP(volumen_dia[[#This Row],[Semana descripcipon]],Codigo_fecha[],2,0)</f>
        <v>44085</v>
      </c>
      <c r="I55" t="s">
        <v>536</v>
      </c>
      <c r="J55">
        <v>280</v>
      </c>
      <c r="K55">
        <f>+volumen_dia[[#This Row],[Volumen (N° de mallas o sacos de 25 kg)]]*25</f>
        <v>7000</v>
      </c>
      <c r="L55">
        <f>+volumen_dia[[#This Row],[Volumen (Kg)]]/1000</f>
        <v>7</v>
      </c>
      <c r="M55" s="43">
        <f>+VLOOKUP(volumen_dia[[#This Row],[Concat]],Precio_dia_punto_venta[],7,0)</f>
        <v>8214</v>
      </c>
    </row>
    <row r="56" spans="1:13" x14ac:dyDescent="0.35">
      <c r="A56" s="43" t="str">
        <f>+_xlfn.CONCAT(volumen_dia[[#This Row],[Variedad]],volumen_dia[[#This Row],[Mercado]],volumen_dia[[#This Row],[Día semana]],volumen_dia[[#This Row],[Semana]],volumen_dia[[#This Row],[Unidad]])</f>
        <v>RosaraFemacal de La CaleraMiércoles44085saco</v>
      </c>
      <c r="B56" t="s">
        <v>527</v>
      </c>
      <c r="C56" t="s">
        <v>539</v>
      </c>
      <c r="D56" s="43">
        <f>+VLOOKUP(volumen_dia[[#This Row],[Mercado]],Codigos_mercados_mayoristas[],3,0)</f>
        <v>5</v>
      </c>
      <c r="E56" s="43" t="str">
        <f>+VLOOKUP(volumen_dia[[#This Row],[Unidad de
comercialización ]],Tabla16[],2,0)</f>
        <v>saco</v>
      </c>
      <c r="F56" t="s">
        <v>704</v>
      </c>
      <c r="G56" t="s">
        <v>503</v>
      </c>
      <c r="H56" s="46">
        <f>+VLOOKUP(volumen_dia[[#This Row],[Semana descripcipon]],Codigo_fecha[],2,0)</f>
        <v>44085</v>
      </c>
      <c r="I56" t="s">
        <v>534</v>
      </c>
      <c r="J56">
        <v>280</v>
      </c>
      <c r="K56">
        <f>+volumen_dia[[#This Row],[Volumen (N° de mallas o sacos de 25 kg)]]*25</f>
        <v>7000</v>
      </c>
      <c r="L56">
        <f>+volumen_dia[[#This Row],[Volumen (Kg)]]/1000</f>
        <v>7</v>
      </c>
      <c r="M56" s="43">
        <f>+VLOOKUP(volumen_dia[[#This Row],[Concat]],Precio_dia_punto_venta[],7,0)</f>
        <v>8286</v>
      </c>
    </row>
    <row r="57" spans="1:13" x14ac:dyDescent="0.35">
      <c r="A57" s="43" t="str">
        <f>+_xlfn.CONCAT(volumen_dia[[#This Row],[Variedad]],volumen_dia[[#This Row],[Mercado]],volumen_dia[[#This Row],[Día semana]],volumen_dia[[#This Row],[Semana]],volumen_dia[[#This Row],[Unidad]])</f>
        <v>RosaraFemacal de La CaleraJueves44078saco</v>
      </c>
      <c r="B57" t="s">
        <v>527</v>
      </c>
      <c r="C57" t="s">
        <v>539</v>
      </c>
      <c r="D57" s="43">
        <f>+VLOOKUP(volumen_dia[[#This Row],[Mercado]],Codigos_mercados_mayoristas[],3,0)</f>
        <v>5</v>
      </c>
      <c r="E57" s="43" t="str">
        <f>+VLOOKUP(volumen_dia[[#This Row],[Unidad de
comercialización ]],Tabla16[],2,0)</f>
        <v>saco</v>
      </c>
      <c r="F57" t="s">
        <v>704</v>
      </c>
      <c r="G57" t="s">
        <v>500</v>
      </c>
      <c r="H57" s="46">
        <f>+VLOOKUP(volumen_dia[[#This Row],[Semana descripcipon]],Codigo_fecha[],2,0)</f>
        <v>44078</v>
      </c>
      <c r="I57" t="s">
        <v>530</v>
      </c>
      <c r="J57">
        <v>280</v>
      </c>
      <c r="K57">
        <f>+volumen_dia[[#This Row],[Volumen (N° de mallas o sacos de 25 kg)]]*25</f>
        <v>7000</v>
      </c>
      <c r="L57">
        <f>+volumen_dia[[#This Row],[Volumen (Kg)]]/1000</f>
        <v>7</v>
      </c>
      <c r="M57" s="43">
        <f>+VLOOKUP(volumen_dia[[#This Row],[Concat]],Precio_dia_punto_venta[],7,0)</f>
        <v>8286</v>
      </c>
    </row>
    <row r="58" spans="1:13" x14ac:dyDescent="0.35">
      <c r="A58" s="43" t="str">
        <f>+_xlfn.CONCAT(volumen_dia[[#This Row],[Variedad]],volumen_dia[[#This Row],[Mercado]],volumen_dia[[#This Row],[Día semana]],volumen_dia[[#This Row],[Semana]],volumen_dia[[#This Row],[Unidad]])</f>
        <v>AsterixFemacal de La CaleraViernes44078saco</v>
      </c>
      <c r="B58" t="s">
        <v>540</v>
      </c>
      <c r="C58" t="s">
        <v>539</v>
      </c>
      <c r="D58" s="43">
        <f>+VLOOKUP(volumen_dia[[#This Row],[Mercado]],Codigos_mercados_mayoristas[],3,0)</f>
        <v>5</v>
      </c>
      <c r="E58" s="43" t="str">
        <f>+VLOOKUP(volumen_dia[[#This Row],[Unidad de
comercialización ]],Tabla16[],2,0)</f>
        <v>saco</v>
      </c>
      <c r="F58" t="s">
        <v>704</v>
      </c>
      <c r="G58" t="s">
        <v>500</v>
      </c>
      <c r="H58" s="46">
        <f>+VLOOKUP(volumen_dia[[#This Row],[Semana descripcipon]],Codigo_fecha[],2,0)</f>
        <v>44078</v>
      </c>
      <c r="I58" t="s">
        <v>533</v>
      </c>
      <c r="J58">
        <v>290</v>
      </c>
      <c r="K58">
        <f>+volumen_dia[[#This Row],[Volumen (N° de mallas o sacos de 25 kg)]]*25</f>
        <v>7250</v>
      </c>
      <c r="L58">
        <f>+volumen_dia[[#This Row],[Volumen (Kg)]]/1000</f>
        <v>7.25</v>
      </c>
      <c r="M58" s="43">
        <f>+VLOOKUP(volumen_dia[[#This Row],[Concat]],Precio_dia_punto_venta[],7,0)</f>
        <v>8241</v>
      </c>
    </row>
    <row r="59" spans="1:13" x14ac:dyDescent="0.35">
      <c r="A59" s="43" t="str">
        <f>+_xlfn.CONCAT(volumen_dia[[#This Row],[Variedad]],volumen_dia[[#This Row],[Mercado]],volumen_dia[[#This Row],[Día semana]],volumen_dia[[#This Row],[Semana]],volumen_dia[[#This Row],[Unidad]])</f>
        <v>RosaraFemacal de La CaleraLunes44148saco</v>
      </c>
      <c r="B59" t="s">
        <v>527</v>
      </c>
      <c r="C59" t="s">
        <v>539</v>
      </c>
      <c r="D59" s="43">
        <f>+VLOOKUP(volumen_dia[[#This Row],[Mercado]],Codigos_mercados_mayoristas[],3,0)</f>
        <v>5</v>
      </c>
      <c r="E59" s="43" t="str">
        <f>+VLOOKUP(volumen_dia[[#This Row],[Unidad de
comercialización ]],Tabla16[],2,0)</f>
        <v>saco</v>
      </c>
      <c r="F59" t="s">
        <v>704</v>
      </c>
      <c r="G59" t="s">
        <v>493</v>
      </c>
      <c r="H59" s="46">
        <f>+VLOOKUP(volumen_dia[[#This Row],[Semana descripcipon]],Codigo_fecha[],2,0)</f>
        <v>44148</v>
      </c>
      <c r="I59" t="s">
        <v>535</v>
      </c>
      <c r="J59">
        <v>300</v>
      </c>
      <c r="K59">
        <f>+volumen_dia[[#This Row],[Volumen (N° de mallas o sacos de 25 kg)]]*25</f>
        <v>7500</v>
      </c>
      <c r="L59">
        <f>+volumen_dia[[#This Row],[Volumen (Kg)]]/1000</f>
        <v>7.5</v>
      </c>
      <c r="M59" s="43">
        <f>+VLOOKUP(volumen_dia[[#This Row],[Concat]],Precio_dia_punto_venta[],7,0)</f>
        <v>9250</v>
      </c>
    </row>
    <row r="60" spans="1:13" x14ac:dyDescent="0.35">
      <c r="A60" s="43" t="str">
        <f>+_xlfn.CONCAT(volumen_dia[[#This Row],[Variedad]],volumen_dia[[#This Row],[Mercado]],volumen_dia[[#This Row],[Día semana]],volumen_dia[[#This Row],[Semana]],volumen_dia[[#This Row],[Unidad]])</f>
        <v>RosaraFemacal de La CaleraViernes44057saco</v>
      </c>
      <c r="B60" t="s">
        <v>527</v>
      </c>
      <c r="C60" t="s">
        <v>539</v>
      </c>
      <c r="D60" s="43">
        <f>+VLOOKUP(volumen_dia[[#This Row],[Mercado]],Codigos_mercados_mayoristas[],3,0)</f>
        <v>5</v>
      </c>
      <c r="E60" s="43" t="str">
        <f>+VLOOKUP(volumen_dia[[#This Row],[Unidad de
comercialización ]],Tabla16[],2,0)</f>
        <v>saco</v>
      </c>
      <c r="F60" t="s">
        <v>704</v>
      </c>
      <c r="G60" t="s">
        <v>506</v>
      </c>
      <c r="H60" s="46">
        <f>+VLOOKUP(volumen_dia[[#This Row],[Semana descripcipon]],Codigo_fecha[],2,0)</f>
        <v>44057</v>
      </c>
      <c r="I60" t="s">
        <v>533</v>
      </c>
      <c r="J60">
        <v>300</v>
      </c>
      <c r="K60">
        <f>+volumen_dia[[#This Row],[Volumen (N° de mallas o sacos de 25 kg)]]*25</f>
        <v>7500</v>
      </c>
      <c r="L60">
        <f>+volumen_dia[[#This Row],[Volumen (Kg)]]/1000</f>
        <v>7.5</v>
      </c>
      <c r="M60" s="43">
        <f>+VLOOKUP(volumen_dia[[#This Row],[Concat]],Precio_dia_punto_venta[],7,0)</f>
        <v>5700</v>
      </c>
    </row>
    <row r="61" spans="1:13" x14ac:dyDescent="0.35">
      <c r="A61" s="43" t="str">
        <f>+_xlfn.CONCAT(volumen_dia[[#This Row],[Variedad]],volumen_dia[[#This Row],[Mercado]],volumen_dia[[#This Row],[Día semana]],volumen_dia[[#This Row],[Semana]],volumen_dia[[#This Row],[Unidad]])</f>
        <v>RosaraFemacal de La CaleraLunes44036saco</v>
      </c>
      <c r="B61" t="s">
        <v>527</v>
      </c>
      <c r="C61" t="s">
        <v>539</v>
      </c>
      <c r="D61" s="43">
        <f>+VLOOKUP(volumen_dia[[#This Row],[Mercado]],Codigos_mercados_mayoristas[],3,0)</f>
        <v>5</v>
      </c>
      <c r="E61" s="43" t="str">
        <f>+VLOOKUP(volumen_dia[[#This Row],[Unidad de
comercialización ]],Tabla16[],2,0)</f>
        <v>saco</v>
      </c>
      <c r="F61" t="s">
        <v>704</v>
      </c>
      <c r="G61" t="s">
        <v>509</v>
      </c>
      <c r="H61" s="46">
        <f>+VLOOKUP(volumen_dia[[#This Row],[Semana descripcipon]],Codigo_fecha[],2,0)</f>
        <v>44036</v>
      </c>
      <c r="I61" t="s">
        <v>535</v>
      </c>
      <c r="J61">
        <v>305</v>
      </c>
      <c r="K61">
        <f>+volumen_dia[[#This Row],[Volumen (N° de mallas o sacos de 25 kg)]]*25</f>
        <v>7625</v>
      </c>
      <c r="L61">
        <f>+volumen_dia[[#This Row],[Volumen (Kg)]]/1000</f>
        <v>7.625</v>
      </c>
      <c r="M61" s="43">
        <f>+VLOOKUP(volumen_dia[[#This Row],[Concat]],Precio_dia_punto_venta[],7,0)</f>
        <v>6143</v>
      </c>
    </row>
    <row r="62" spans="1:13" x14ac:dyDescent="0.35">
      <c r="A62" s="43" t="str">
        <f>+_xlfn.CONCAT(volumen_dia[[#This Row],[Variedad]],volumen_dia[[#This Row],[Mercado]],volumen_dia[[#This Row],[Día semana]],volumen_dia[[#This Row],[Semana]],volumen_dia[[#This Row],[Unidad]])</f>
        <v>RosaraFemacal de La CaleraLunes44176saco</v>
      </c>
      <c r="B62" t="s">
        <v>527</v>
      </c>
      <c r="C62" t="s">
        <v>539</v>
      </c>
      <c r="D62" s="43">
        <f>+VLOOKUP(volumen_dia[[#This Row],[Mercado]],Codigos_mercados_mayoristas[],3,0)</f>
        <v>5</v>
      </c>
      <c r="E62" s="43" t="str">
        <f>+VLOOKUP(volumen_dia[[#This Row],[Unidad de
comercialización ]],Tabla16[],2,0)</f>
        <v>saco</v>
      </c>
      <c r="F62" t="s">
        <v>704</v>
      </c>
      <c r="G62" t="s">
        <v>700</v>
      </c>
      <c r="H62" s="46">
        <f>+VLOOKUP(volumen_dia[[#This Row],[Semana descripcipon]],Codigo_fecha[],2,0)</f>
        <v>44176</v>
      </c>
      <c r="I62" t="s">
        <v>535</v>
      </c>
      <c r="J62">
        <v>310</v>
      </c>
      <c r="K62">
        <f>+volumen_dia[[#This Row],[Volumen (N° de mallas o sacos de 25 kg)]]*25</f>
        <v>7750</v>
      </c>
      <c r="L62">
        <f>+volumen_dia[[#This Row],[Volumen (Kg)]]/1000</f>
        <v>7.75</v>
      </c>
      <c r="M62" s="43">
        <f>+VLOOKUP(volumen_dia[[#This Row],[Concat]],Precio_dia_punto_venta[],7,0)</f>
        <v>9516</v>
      </c>
    </row>
    <row r="63" spans="1:13" x14ac:dyDescent="0.35">
      <c r="A63" s="43" t="str">
        <f>+_xlfn.CONCAT(volumen_dia[[#This Row],[Variedad]],volumen_dia[[#This Row],[Mercado]],volumen_dia[[#This Row],[Día semana]],volumen_dia[[#This Row],[Semana]],volumen_dia[[#This Row],[Unidad]])</f>
        <v>RosaraFemacal de La CaleraJueves44169saco</v>
      </c>
      <c r="B63" t="s">
        <v>527</v>
      </c>
      <c r="C63" t="s">
        <v>539</v>
      </c>
      <c r="D63" s="43">
        <f>+VLOOKUP(volumen_dia[[#This Row],[Mercado]],Codigos_mercados_mayoristas[],3,0)</f>
        <v>5</v>
      </c>
      <c r="E63" s="43" t="str">
        <f>+VLOOKUP(volumen_dia[[#This Row],[Unidad de
comercialización ]],Tabla16[],2,0)</f>
        <v>saco</v>
      </c>
      <c r="F63" t="s">
        <v>704</v>
      </c>
      <c r="G63" t="s">
        <v>490</v>
      </c>
      <c r="H63" s="46">
        <f>+VLOOKUP(volumen_dia[[#This Row],[Semana descripcipon]],Codigo_fecha[],2,0)</f>
        <v>44169</v>
      </c>
      <c r="I63" t="s">
        <v>530</v>
      </c>
      <c r="J63">
        <v>310</v>
      </c>
      <c r="K63">
        <f>+volumen_dia[[#This Row],[Volumen (N° de mallas o sacos de 25 kg)]]*25</f>
        <v>7750</v>
      </c>
      <c r="L63">
        <f>+volumen_dia[[#This Row],[Volumen (Kg)]]/1000</f>
        <v>7.75</v>
      </c>
      <c r="M63" s="43">
        <f>+VLOOKUP(volumen_dia[[#This Row],[Concat]],Precio_dia_punto_venta[],7,0)</f>
        <v>9258</v>
      </c>
    </row>
    <row r="64" spans="1:13" x14ac:dyDescent="0.35">
      <c r="A64" s="43" t="str">
        <f>+_xlfn.CONCAT(volumen_dia[[#This Row],[Variedad]],volumen_dia[[#This Row],[Mercado]],volumen_dia[[#This Row],[Día semana]],volumen_dia[[#This Row],[Semana]],volumen_dia[[#This Row],[Unidad]])</f>
        <v>RosaraFemacal de La CaleraMiércoles44148saco</v>
      </c>
      <c r="B64" t="s">
        <v>527</v>
      </c>
      <c r="C64" t="s">
        <v>539</v>
      </c>
      <c r="D64" s="43">
        <f>+VLOOKUP(volumen_dia[[#This Row],[Mercado]],Codigos_mercados_mayoristas[],3,0)</f>
        <v>5</v>
      </c>
      <c r="E64" s="43" t="str">
        <f>+VLOOKUP(volumen_dia[[#This Row],[Unidad de
comercialización ]],Tabla16[],2,0)</f>
        <v>saco</v>
      </c>
      <c r="F64" t="s">
        <v>704</v>
      </c>
      <c r="G64" t="s">
        <v>493</v>
      </c>
      <c r="H64" s="46">
        <f>+VLOOKUP(volumen_dia[[#This Row],[Semana descripcipon]],Codigo_fecha[],2,0)</f>
        <v>44148</v>
      </c>
      <c r="I64" t="s">
        <v>534</v>
      </c>
      <c r="J64">
        <v>310</v>
      </c>
      <c r="K64">
        <f>+volumen_dia[[#This Row],[Volumen (N° de mallas o sacos de 25 kg)]]*25</f>
        <v>7750</v>
      </c>
      <c r="L64">
        <f>+volumen_dia[[#This Row],[Volumen (Kg)]]/1000</f>
        <v>7.75</v>
      </c>
      <c r="M64" s="43">
        <f>+VLOOKUP(volumen_dia[[#This Row],[Concat]],Precio_dia_punto_venta[],7,0)</f>
        <v>9258</v>
      </c>
    </row>
    <row r="65" spans="1:13" x14ac:dyDescent="0.35">
      <c r="A65" s="43" t="str">
        <f>+_xlfn.CONCAT(volumen_dia[[#This Row],[Variedad]],volumen_dia[[#This Row],[Mercado]],volumen_dia[[#This Row],[Día semana]],volumen_dia[[#This Row],[Semana]],volumen_dia[[#This Row],[Unidad]])</f>
        <v>RosaraFemacal de La CaleraMartes44141saco</v>
      </c>
      <c r="B65" t="s">
        <v>527</v>
      </c>
      <c r="C65" t="s">
        <v>539</v>
      </c>
      <c r="D65" s="43">
        <f>+VLOOKUP(volumen_dia[[#This Row],[Mercado]],Codigos_mercados_mayoristas[],3,0)</f>
        <v>5</v>
      </c>
      <c r="E65" s="43" t="str">
        <f>+VLOOKUP(volumen_dia[[#This Row],[Unidad de
comercialización ]],Tabla16[],2,0)</f>
        <v>saco</v>
      </c>
      <c r="F65" t="s">
        <v>704</v>
      </c>
      <c r="G65" t="s">
        <v>494</v>
      </c>
      <c r="H65" s="46">
        <f>+VLOOKUP(volumen_dia[[#This Row],[Semana descripcipon]],Codigo_fecha[],2,0)</f>
        <v>44141</v>
      </c>
      <c r="I65" t="s">
        <v>536</v>
      </c>
      <c r="J65">
        <v>310</v>
      </c>
      <c r="K65">
        <f>+volumen_dia[[#This Row],[Volumen (N° de mallas o sacos de 25 kg)]]*25</f>
        <v>7750</v>
      </c>
      <c r="L65">
        <f>+volumen_dia[[#This Row],[Volumen (Kg)]]/1000</f>
        <v>7.75</v>
      </c>
      <c r="M65" s="43">
        <f>+VLOOKUP(volumen_dia[[#This Row],[Concat]],Precio_dia_punto_venta[],7,0)</f>
        <v>7742</v>
      </c>
    </row>
    <row r="66" spans="1:13" x14ac:dyDescent="0.35">
      <c r="A66" s="43" t="str">
        <f>+_xlfn.CONCAT(volumen_dia[[#This Row],[Variedad]],volumen_dia[[#This Row],[Mercado]],volumen_dia[[#This Row],[Día semana]],volumen_dia[[#This Row],[Semana]],volumen_dia[[#This Row],[Unidad]])</f>
        <v>RosaraFemacal de La CaleraLunes44134saco</v>
      </c>
      <c r="B66" t="s">
        <v>527</v>
      </c>
      <c r="C66" t="s">
        <v>539</v>
      </c>
      <c r="D66" s="43">
        <f>+VLOOKUP(volumen_dia[[#This Row],[Mercado]],Codigos_mercados_mayoristas[],3,0)</f>
        <v>5</v>
      </c>
      <c r="E66" s="43" t="str">
        <f>+VLOOKUP(volumen_dia[[#This Row],[Unidad de
comercialización ]],Tabla16[],2,0)</f>
        <v>saco</v>
      </c>
      <c r="F66" t="s">
        <v>704</v>
      </c>
      <c r="G66" t="s">
        <v>495</v>
      </c>
      <c r="H66" s="46">
        <f>+VLOOKUP(volumen_dia[[#This Row],[Semana descripcipon]],Codigo_fecha[],2,0)</f>
        <v>44134</v>
      </c>
      <c r="I66" t="s">
        <v>535</v>
      </c>
      <c r="J66">
        <v>310</v>
      </c>
      <c r="K66">
        <f>+volumen_dia[[#This Row],[Volumen (N° de mallas o sacos de 25 kg)]]*25</f>
        <v>7750</v>
      </c>
      <c r="L66">
        <f>+volumen_dia[[#This Row],[Volumen (Kg)]]/1000</f>
        <v>7.75</v>
      </c>
      <c r="M66" s="43">
        <f>+VLOOKUP(volumen_dia[[#This Row],[Concat]],Precio_dia_punto_venta[],7,0)</f>
        <v>8258</v>
      </c>
    </row>
    <row r="67" spans="1:13" x14ac:dyDescent="0.35">
      <c r="A67" s="43" t="str">
        <f>+_xlfn.CONCAT(volumen_dia[[#This Row],[Variedad]],volumen_dia[[#This Row],[Mercado]],volumen_dia[[#This Row],[Día semana]],volumen_dia[[#This Row],[Semana]],volumen_dia[[#This Row],[Unidad]])</f>
        <v>RosaraFemacal de La CaleraJueves44134saco</v>
      </c>
      <c r="B67" t="s">
        <v>527</v>
      </c>
      <c r="C67" t="s">
        <v>539</v>
      </c>
      <c r="D67" s="43">
        <f>+VLOOKUP(volumen_dia[[#This Row],[Mercado]],Codigos_mercados_mayoristas[],3,0)</f>
        <v>5</v>
      </c>
      <c r="E67" s="43" t="str">
        <f>+VLOOKUP(volumen_dia[[#This Row],[Unidad de
comercialización ]],Tabla16[],2,0)</f>
        <v>saco</v>
      </c>
      <c r="F67" t="s">
        <v>704</v>
      </c>
      <c r="G67" t="s">
        <v>495</v>
      </c>
      <c r="H67" s="46">
        <f>+VLOOKUP(volumen_dia[[#This Row],[Semana descripcipon]],Codigo_fecha[],2,0)</f>
        <v>44134</v>
      </c>
      <c r="I67" t="s">
        <v>530</v>
      </c>
      <c r="J67">
        <v>310</v>
      </c>
      <c r="K67">
        <f>+volumen_dia[[#This Row],[Volumen (N° de mallas o sacos de 25 kg)]]*25</f>
        <v>7750</v>
      </c>
      <c r="L67">
        <f>+volumen_dia[[#This Row],[Volumen (Kg)]]/1000</f>
        <v>7.75</v>
      </c>
      <c r="M67" s="43">
        <f>+VLOOKUP(volumen_dia[[#This Row],[Concat]],Precio_dia_punto_venta[],7,0)</f>
        <v>8242</v>
      </c>
    </row>
    <row r="68" spans="1:13" x14ac:dyDescent="0.35">
      <c r="A68" s="43" t="str">
        <f>+_xlfn.CONCAT(volumen_dia[[#This Row],[Variedad]],volumen_dia[[#This Row],[Mercado]],volumen_dia[[#This Row],[Día semana]],volumen_dia[[#This Row],[Semana]],volumen_dia[[#This Row],[Unidad]])</f>
        <v>RosaraFemacal de La CaleraJueves44127saco</v>
      </c>
      <c r="B68" t="s">
        <v>527</v>
      </c>
      <c r="C68" t="s">
        <v>539</v>
      </c>
      <c r="D68" s="43">
        <f>+VLOOKUP(volumen_dia[[#This Row],[Mercado]],Codigos_mercados_mayoristas[],3,0)</f>
        <v>5</v>
      </c>
      <c r="E68" s="43" t="str">
        <f>+VLOOKUP(volumen_dia[[#This Row],[Unidad de
comercialización ]],Tabla16[],2,0)</f>
        <v>saco</v>
      </c>
      <c r="F68" t="s">
        <v>704</v>
      </c>
      <c r="G68" t="s">
        <v>496</v>
      </c>
      <c r="H68" s="46">
        <f>+VLOOKUP(volumen_dia[[#This Row],[Semana descripcipon]],Codigo_fecha[],2,0)</f>
        <v>44127</v>
      </c>
      <c r="I68" t="s">
        <v>530</v>
      </c>
      <c r="J68">
        <v>310</v>
      </c>
      <c r="K68">
        <f>+volumen_dia[[#This Row],[Volumen (N° de mallas o sacos de 25 kg)]]*25</f>
        <v>7750</v>
      </c>
      <c r="L68">
        <f>+volumen_dia[[#This Row],[Volumen (Kg)]]/1000</f>
        <v>7.75</v>
      </c>
      <c r="M68" s="43">
        <f>+VLOOKUP(volumen_dia[[#This Row],[Concat]],Precio_dia_punto_venta[],7,0)</f>
        <v>8258</v>
      </c>
    </row>
    <row r="69" spans="1:13" x14ac:dyDescent="0.35">
      <c r="A69" s="43" t="str">
        <f>+_xlfn.CONCAT(volumen_dia[[#This Row],[Variedad]],volumen_dia[[#This Row],[Mercado]],volumen_dia[[#This Row],[Día semana]],volumen_dia[[#This Row],[Semana]],volumen_dia[[#This Row],[Unidad]])</f>
        <v>CardinalFemacal de La CaleraLunes44085saco</v>
      </c>
      <c r="B69" t="s">
        <v>545</v>
      </c>
      <c r="C69" t="s">
        <v>539</v>
      </c>
      <c r="D69" s="43">
        <f>+VLOOKUP(volumen_dia[[#This Row],[Mercado]],Codigos_mercados_mayoristas[],3,0)</f>
        <v>5</v>
      </c>
      <c r="E69" s="43" t="str">
        <f>+VLOOKUP(volumen_dia[[#This Row],[Unidad de
comercialización ]],Tabla16[],2,0)</f>
        <v>saco</v>
      </c>
      <c r="F69" t="s">
        <v>704</v>
      </c>
      <c r="G69" t="s">
        <v>503</v>
      </c>
      <c r="H69" s="46">
        <f>+VLOOKUP(volumen_dia[[#This Row],[Semana descripcipon]],Codigo_fecha[],2,0)</f>
        <v>44085</v>
      </c>
      <c r="I69" t="s">
        <v>535</v>
      </c>
      <c r="J69">
        <v>310</v>
      </c>
      <c r="K69">
        <f>+volumen_dia[[#This Row],[Volumen (N° de mallas o sacos de 25 kg)]]*25</f>
        <v>7750</v>
      </c>
      <c r="L69">
        <f>+volumen_dia[[#This Row],[Volumen (Kg)]]/1000</f>
        <v>7.75</v>
      </c>
      <c r="M69" s="43">
        <f>+VLOOKUP(volumen_dia[[#This Row],[Concat]],Precio_dia_punto_venta[],7,0)</f>
        <v>7710</v>
      </c>
    </row>
    <row r="70" spans="1:13" x14ac:dyDescent="0.35">
      <c r="A70" s="43" t="str">
        <f>+_xlfn.CONCAT(volumen_dia[[#This Row],[Variedad]],volumen_dia[[#This Row],[Mercado]],volumen_dia[[#This Row],[Día semana]],volumen_dia[[#This Row],[Semana]],volumen_dia[[#This Row],[Unidad]])</f>
        <v>RosaraFemacal de La CaleraLunes44085saco</v>
      </c>
      <c r="B70" t="s">
        <v>527</v>
      </c>
      <c r="C70" t="s">
        <v>539</v>
      </c>
      <c r="D70" s="43">
        <f>+VLOOKUP(volumen_dia[[#This Row],[Mercado]],Codigos_mercados_mayoristas[],3,0)</f>
        <v>5</v>
      </c>
      <c r="E70" s="43" t="str">
        <f>+VLOOKUP(volumen_dia[[#This Row],[Unidad de
comercialización ]],Tabla16[],2,0)</f>
        <v>saco</v>
      </c>
      <c r="F70" t="s">
        <v>704</v>
      </c>
      <c r="G70" t="s">
        <v>503</v>
      </c>
      <c r="H70" s="46">
        <f>+VLOOKUP(volumen_dia[[#This Row],[Semana descripcipon]],Codigo_fecha[],2,0)</f>
        <v>44085</v>
      </c>
      <c r="I70" t="s">
        <v>535</v>
      </c>
      <c r="J70">
        <v>310</v>
      </c>
      <c r="K70">
        <f>+volumen_dia[[#This Row],[Volumen (N° de mallas o sacos de 25 kg)]]*25</f>
        <v>7750</v>
      </c>
      <c r="L70">
        <f>+volumen_dia[[#This Row],[Volumen (Kg)]]/1000</f>
        <v>7.75</v>
      </c>
      <c r="M70" s="43">
        <f>+VLOOKUP(volumen_dia[[#This Row],[Concat]],Precio_dia_punto_venta[],7,0)</f>
        <v>7742</v>
      </c>
    </row>
    <row r="71" spans="1:13" x14ac:dyDescent="0.35">
      <c r="A71" s="43" t="str">
        <f>+_xlfn.CONCAT(volumen_dia[[#This Row],[Variedad]],volumen_dia[[#This Row],[Mercado]],volumen_dia[[#This Row],[Día semana]],volumen_dia[[#This Row],[Semana]],volumen_dia[[#This Row],[Unidad]])</f>
        <v>RosaraFemacal de La CaleraMiércoles44057saco</v>
      </c>
      <c r="B71" t="s">
        <v>527</v>
      </c>
      <c r="C71" t="s">
        <v>539</v>
      </c>
      <c r="D71" s="43">
        <f>+VLOOKUP(volumen_dia[[#This Row],[Mercado]],Codigos_mercados_mayoristas[],3,0)</f>
        <v>5</v>
      </c>
      <c r="E71" s="43" t="str">
        <f>+VLOOKUP(volumen_dia[[#This Row],[Unidad de
comercialización ]],Tabla16[],2,0)</f>
        <v>saco</v>
      </c>
      <c r="F71" t="s">
        <v>704</v>
      </c>
      <c r="G71" t="s">
        <v>506</v>
      </c>
      <c r="H71" s="46">
        <f>+VLOOKUP(volumen_dia[[#This Row],[Semana descripcipon]],Codigo_fecha[],2,0)</f>
        <v>44057</v>
      </c>
      <c r="I71" t="s">
        <v>534</v>
      </c>
      <c r="J71">
        <v>310</v>
      </c>
      <c r="K71">
        <f>+volumen_dia[[#This Row],[Volumen (N° de mallas o sacos de 25 kg)]]*25</f>
        <v>7750</v>
      </c>
      <c r="L71">
        <f>+volumen_dia[[#This Row],[Volumen (Kg)]]/1000</f>
        <v>7.75</v>
      </c>
      <c r="M71" s="43">
        <f>+VLOOKUP(volumen_dia[[#This Row],[Concat]],Precio_dia_punto_venta[],7,0)</f>
        <v>5903</v>
      </c>
    </row>
    <row r="72" spans="1:13" x14ac:dyDescent="0.35">
      <c r="A72" s="43" t="str">
        <f>+_xlfn.CONCAT(volumen_dia[[#This Row],[Variedad]],volumen_dia[[#This Row],[Mercado]],volumen_dia[[#This Row],[Día semana]],volumen_dia[[#This Row],[Semana]],volumen_dia[[#This Row],[Unidad]])</f>
        <v>RosaraFemacal de La CaleraJueves44071malla</v>
      </c>
      <c r="B72" t="s">
        <v>527</v>
      </c>
      <c r="C72" t="s">
        <v>539</v>
      </c>
      <c r="D72" s="43">
        <f>+VLOOKUP(volumen_dia[[#This Row],[Mercado]],Codigos_mercados_mayoristas[],3,0)</f>
        <v>5</v>
      </c>
      <c r="E72" s="43" t="str">
        <f>+VLOOKUP(volumen_dia[[#This Row],[Unidad de
comercialización ]],Tabla16[],2,0)</f>
        <v>malla</v>
      </c>
      <c r="F72" t="s">
        <v>705</v>
      </c>
      <c r="G72" t="s">
        <v>501</v>
      </c>
      <c r="H72" s="46">
        <f>+VLOOKUP(volumen_dia[[#This Row],[Semana descripcipon]],Codigo_fecha[],2,0)</f>
        <v>44071</v>
      </c>
      <c r="I72" t="s">
        <v>530</v>
      </c>
      <c r="J72">
        <v>315</v>
      </c>
      <c r="K72">
        <f>+volumen_dia[[#This Row],[Volumen (N° de mallas o sacos de 25 kg)]]*25</f>
        <v>7875</v>
      </c>
      <c r="L72">
        <f>+volumen_dia[[#This Row],[Volumen (Kg)]]/1000</f>
        <v>7.875</v>
      </c>
      <c r="M72" s="43">
        <f>+VLOOKUP(volumen_dia[[#This Row],[Concat]],Precio_dia_punto_venta[],7,0)</f>
        <v>6152</v>
      </c>
    </row>
    <row r="73" spans="1:13" x14ac:dyDescent="0.35">
      <c r="A73" s="43" t="str">
        <f>+_xlfn.CONCAT(volumen_dia[[#This Row],[Variedad]],volumen_dia[[#This Row],[Mercado]],volumen_dia[[#This Row],[Día semana]],volumen_dia[[#This Row],[Semana]],volumen_dia[[#This Row],[Unidad]])</f>
        <v>RosaraFemacal de La CaleraMartes44148saco</v>
      </c>
      <c r="B73" t="s">
        <v>527</v>
      </c>
      <c r="C73" t="s">
        <v>539</v>
      </c>
      <c r="D73" s="43">
        <f>+VLOOKUP(volumen_dia[[#This Row],[Mercado]],Codigos_mercados_mayoristas[],3,0)</f>
        <v>5</v>
      </c>
      <c r="E73" s="43" t="str">
        <f>+VLOOKUP(volumen_dia[[#This Row],[Unidad de
comercialización ]],Tabla16[],2,0)</f>
        <v>saco</v>
      </c>
      <c r="F73" t="s">
        <v>704</v>
      </c>
      <c r="G73" t="s">
        <v>493</v>
      </c>
      <c r="H73" s="46">
        <f>+VLOOKUP(volumen_dia[[#This Row],[Semana descripcipon]],Codigo_fecha[],2,0)</f>
        <v>44148</v>
      </c>
      <c r="I73" t="s">
        <v>536</v>
      </c>
      <c r="J73">
        <v>318</v>
      </c>
      <c r="K73">
        <f>+volumen_dia[[#This Row],[Volumen (N° de mallas o sacos de 25 kg)]]*25</f>
        <v>7950</v>
      </c>
      <c r="L73">
        <f>+volumen_dia[[#This Row],[Volumen (Kg)]]/1000</f>
        <v>7.95</v>
      </c>
      <c r="M73" s="43">
        <f>+VLOOKUP(volumen_dia[[#This Row],[Concat]],Precio_dia_punto_venta[],7,0)</f>
        <v>9236</v>
      </c>
    </row>
    <row r="74" spans="1:13" x14ac:dyDescent="0.35">
      <c r="A74" s="43" t="str">
        <f>+_xlfn.CONCAT(volumen_dia[[#This Row],[Variedad]],volumen_dia[[#This Row],[Mercado]],volumen_dia[[#This Row],[Día semana]],volumen_dia[[#This Row],[Semana]],volumen_dia[[#This Row],[Unidad]])</f>
        <v>RosaraFemacal de La CaleraViernes44078saco</v>
      </c>
      <c r="B74" t="s">
        <v>527</v>
      </c>
      <c r="C74" t="s">
        <v>539</v>
      </c>
      <c r="D74" s="43">
        <f>+VLOOKUP(volumen_dia[[#This Row],[Mercado]],Codigos_mercados_mayoristas[],3,0)</f>
        <v>5</v>
      </c>
      <c r="E74" s="43" t="str">
        <f>+VLOOKUP(volumen_dia[[#This Row],[Unidad de
comercialización ]],Tabla16[],2,0)</f>
        <v>saco</v>
      </c>
      <c r="F74" t="s">
        <v>704</v>
      </c>
      <c r="G74" t="s">
        <v>500</v>
      </c>
      <c r="H74" s="46">
        <f>+VLOOKUP(volumen_dia[[#This Row],[Semana descripcipon]],Codigo_fecha[],2,0)</f>
        <v>44078</v>
      </c>
      <c r="I74" t="s">
        <v>533</v>
      </c>
      <c r="J74">
        <v>320</v>
      </c>
      <c r="K74">
        <f>+volumen_dia[[#This Row],[Volumen (N° de mallas o sacos de 25 kg)]]*25</f>
        <v>8000</v>
      </c>
      <c r="L74">
        <f>+volumen_dia[[#This Row],[Volumen (Kg)]]/1000</f>
        <v>8</v>
      </c>
      <c r="M74" s="43">
        <f>+VLOOKUP(volumen_dia[[#This Row],[Concat]],Precio_dia_punto_venta[],7,0)</f>
        <v>8219</v>
      </c>
    </row>
    <row r="75" spans="1:13" x14ac:dyDescent="0.35">
      <c r="A75" s="43" t="str">
        <f>+_xlfn.CONCAT(volumen_dia[[#This Row],[Variedad]],volumen_dia[[#This Row],[Mercado]],volumen_dia[[#This Row],[Día semana]],volumen_dia[[#This Row],[Semana]],volumen_dia[[#This Row],[Unidad]])</f>
        <v>RosaraFemacal de La CaleraViernes44148saco</v>
      </c>
      <c r="B75" t="s">
        <v>527</v>
      </c>
      <c r="C75" t="s">
        <v>539</v>
      </c>
      <c r="D75" s="43">
        <f>+VLOOKUP(volumen_dia[[#This Row],[Mercado]],Codigos_mercados_mayoristas[],3,0)</f>
        <v>5</v>
      </c>
      <c r="E75" s="43" t="str">
        <f>+VLOOKUP(volumen_dia[[#This Row],[Unidad de
comercialización ]],Tabla16[],2,0)</f>
        <v>saco</v>
      </c>
      <c r="F75" t="s">
        <v>704</v>
      </c>
      <c r="G75" t="s">
        <v>493</v>
      </c>
      <c r="H75" s="46">
        <f>+VLOOKUP(volumen_dia[[#This Row],[Semana descripcipon]],Codigo_fecha[],2,0)</f>
        <v>44148</v>
      </c>
      <c r="I75" t="s">
        <v>533</v>
      </c>
      <c r="J75">
        <v>330</v>
      </c>
      <c r="K75">
        <f>+volumen_dia[[#This Row],[Volumen (N° de mallas o sacos de 25 kg)]]*25</f>
        <v>8250</v>
      </c>
      <c r="L75">
        <f>+volumen_dia[[#This Row],[Volumen (Kg)]]/1000</f>
        <v>8.25</v>
      </c>
      <c r="M75" s="43">
        <f>+VLOOKUP(volumen_dia[[#This Row],[Concat]],Precio_dia_punto_venta[],7,0)</f>
        <v>9227</v>
      </c>
    </row>
    <row r="76" spans="1:13" x14ac:dyDescent="0.35">
      <c r="A76" s="43" t="str">
        <f>+_xlfn.CONCAT(volumen_dia[[#This Row],[Variedad]],volumen_dia[[#This Row],[Mercado]],volumen_dia[[#This Row],[Día semana]],volumen_dia[[#This Row],[Semana]],volumen_dia[[#This Row],[Unidad]])</f>
        <v>RosaraFemacal de La CaleraViernes44141saco</v>
      </c>
      <c r="B76" t="s">
        <v>527</v>
      </c>
      <c r="C76" t="s">
        <v>539</v>
      </c>
      <c r="D76" s="43">
        <f>+VLOOKUP(volumen_dia[[#This Row],[Mercado]],Codigos_mercados_mayoristas[],3,0)</f>
        <v>5</v>
      </c>
      <c r="E76" s="43" t="str">
        <f>+VLOOKUP(volumen_dia[[#This Row],[Unidad de
comercialización ]],Tabla16[],2,0)</f>
        <v>saco</v>
      </c>
      <c r="F76" t="s">
        <v>704</v>
      </c>
      <c r="G76" t="s">
        <v>494</v>
      </c>
      <c r="H76" s="46">
        <f>+VLOOKUP(volumen_dia[[#This Row],[Semana descripcipon]],Codigo_fecha[],2,0)</f>
        <v>44141</v>
      </c>
      <c r="I76" t="s">
        <v>533</v>
      </c>
      <c r="J76">
        <v>330</v>
      </c>
      <c r="K76">
        <f>+volumen_dia[[#This Row],[Volumen (N° de mallas o sacos de 25 kg)]]*25</f>
        <v>8250</v>
      </c>
      <c r="L76">
        <f>+volumen_dia[[#This Row],[Volumen (Kg)]]/1000</f>
        <v>8.25</v>
      </c>
      <c r="M76" s="43">
        <f>+VLOOKUP(volumen_dia[[#This Row],[Concat]],Precio_dia_punto_venta[],7,0)</f>
        <v>10227</v>
      </c>
    </row>
    <row r="77" spans="1:13" x14ac:dyDescent="0.35">
      <c r="A77" s="43" t="str">
        <f>+_xlfn.CONCAT(volumen_dia[[#This Row],[Variedad]],volumen_dia[[#This Row],[Mercado]],volumen_dia[[#This Row],[Día semana]],volumen_dia[[#This Row],[Semana]],volumen_dia[[#This Row],[Unidad]])</f>
        <v>CardinalFemacal de La CaleraLunes44078saco</v>
      </c>
      <c r="B77" t="s">
        <v>545</v>
      </c>
      <c r="C77" t="s">
        <v>539</v>
      </c>
      <c r="D77" s="43">
        <f>+VLOOKUP(volumen_dia[[#This Row],[Mercado]],Codigos_mercados_mayoristas[],3,0)</f>
        <v>5</v>
      </c>
      <c r="E77" s="43" t="str">
        <f>+VLOOKUP(volumen_dia[[#This Row],[Unidad de
comercialización ]],Tabla16[],2,0)</f>
        <v>saco</v>
      </c>
      <c r="F77" t="s">
        <v>704</v>
      </c>
      <c r="G77" t="s">
        <v>500</v>
      </c>
      <c r="H77" s="46">
        <f>+VLOOKUP(volumen_dia[[#This Row],[Semana descripcipon]],Codigo_fecha[],2,0)</f>
        <v>44078</v>
      </c>
      <c r="I77" t="s">
        <v>535</v>
      </c>
      <c r="J77">
        <v>330</v>
      </c>
      <c r="K77">
        <f>+volumen_dia[[#This Row],[Volumen (N° de mallas o sacos de 25 kg)]]*25</f>
        <v>8250</v>
      </c>
      <c r="L77">
        <f>+volumen_dia[[#This Row],[Volumen (Kg)]]/1000</f>
        <v>8.25</v>
      </c>
      <c r="M77" s="43">
        <f>+VLOOKUP(volumen_dia[[#This Row],[Concat]],Precio_dia_punto_venta[],7,0)</f>
        <v>7664</v>
      </c>
    </row>
    <row r="78" spans="1:13" x14ac:dyDescent="0.35">
      <c r="A78" s="43" t="str">
        <f>+_xlfn.CONCAT(volumen_dia[[#This Row],[Variedad]],volumen_dia[[#This Row],[Mercado]],volumen_dia[[#This Row],[Día semana]],volumen_dia[[#This Row],[Semana]],volumen_dia[[#This Row],[Unidad]])</f>
        <v>RosaraFemacal de La CaleraMartes44064saco</v>
      </c>
      <c r="B78" t="s">
        <v>527</v>
      </c>
      <c r="C78" t="s">
        <v>539</v>
      </c>
      <c r="D78" s="43">
        <f>+VLOOKUP(volumen_dia[[#This Row],[Mercado]],Codigos_mercados_mayoristas[],3,0)</f>
        <v>5</v>
      </c>
      <c r="E78" s="43" t="str">
        <f>+VLOOKUP(volumen_dia[[#This Row],[Unidad de
comercialización ]],Tabla16[],2,0)</f>
        <v>saco</v>
      </c>
      <c r="F78" t="s">
        <v>704</v>
      </c>
      <c r="G78" t="s">
        <v>505</v>
      </c>
      <c r="H78" s="46">
        <f>+VLOOKUP(volumen_dia[[#This Row],[Semana descripcipon]],Codigo_fecha[],2,0)</f>
        <v>44064</v>
      </c>
      <c r="I78" t="s">
        <v>536</v>
      </c>
      <c r="J78">
        <v>330</v>
      </c>
      <c r="K78">
        <f>+volumen_dia[[#This Row],[Volumen (N° de mallas o sacos de 25 kg)]]*25</f>
        <v>8250</v>
      </c>
      <c r="L78">
        <f>+volumen_dia[[#This Row],[Volumen (Kg)]]/1000</f>
        <v>8.25</v>
      </c>
      <c r="M78" s="43">
        <f>+VLOOKUP(volumen_dia[[#This Row],[Concat]],Precio_dia_punto_venta[],7,0)</f>
        <v>5909</v>
      </c>
    </row>
    <row r="79" spans="1:13" x14ac:dyDescent="0.35">
      <c r="A79" s="43" t="str">
        <f>+_xlfn.CONCAT(volumen_dia[[#This Row],[Variedad]],volumen_dia[[#This Row],[Mercado]],volumen_dia[[#This Row],[Día semana]],volumen_dia[[#This Row],[Semana]],volumen_dia[[#This Row],[Unidad]])</f>
        <v>RosaraFemacal de La CaleraJueves44176saco</v>
      </c>
      <c r="B79" t="s">
        <v>527</v>
      </c>
      <c r="C79" t="s">
        <v>539</v>
      </c>
      <c r="D79" s="43">
        <f>+VLOOKUP(volumen_dia[[#This Row],[Mercado]],Codigos_mercados_mayoristas[],3,0)</f>
        <v>5</v>
      </c>
      <c r="E79" s="43" t="str">
        <f>+VLOOKUP(volumen_dia[[#This Row],[Unidad de
comercialización ]],Tabla16[],2,0)</f>
        <v>saco</v>
      </c>
      <c r="F79" t="s">
        <v>704</v>
      </c>
      <c r="G79" t="s">
        <v>700</v>
      </c>
      <c r="H79" s="46">
        <f>+VLOOKUP(volumen_dia[[#This Row],[Semana descripcipon]],Codigo_fecha[],2,0)</f>
        <v>44176</v>
      </c>
      <c r="I79" t="s">
        <v>530</v>
      </c>
      <c r="J79">
        <v>340</v>
      </c>
      <c r="K79">
        <f>+volumen_dia[[#This Row],[Volumen (N° de mallas o sacos de 25 kg)]]*25</f>
        <v>8500</v>
      </c>
      <c r="L79">
        <f>+volumen_dia[[#This Row],[Volumen (Kg)]]/1000</f>
        <v>8.5</v>
      </c>
      <c r="M79" s="43">
        <f>+VLOOKUP(volumen_dia[[#This Row],[Concat]],Precio_dia_punto_venta[],7,0)</f>
        <v>9471</v>
      </c>
    </row>
    <row r="80" spans="1:13" x14ac:dyDescent="0.35">
      <c r="A80" s="43" t="str">
        <f>+_xlfn.CONCAT(volumen_dia[[#This Row],[Variedad]],volumen_dia[[#This Row],[Mercado]],volumen_dia[[#This Row],[Día semana]],volumen_dia[[#This Row],[Semana]],volumen_dia[[#This Row],[Unidad]])</f>
        <v>RosaraFemacal de La CaleraMartes44162saco</v>
      </c>
      <c r="B80" t="s">
        <v>527</v>
      </c>
      <c r="C80" t="s">
        <v>539</v>
      </c>
      <c r="D80" s="43">
        <f>+VLOOKUP(volumen_dia[[#This Row],[Mercado]],Codigos_mercados_mayoristas[],3,0)</f>
        <v>5</v>
      </c>
      <c r="E80" s="43" t="str">
        <f>+VLOOKUP(volumen_dia[[#This Row],[Unidad de
comercialización ]],Tabla16[],2,0)</f>
        <v>saco</v>
      </c>
      <c r="F80" t="s">
        <v>704</v>
      </c>
      <c r="G80" t="s">
        <v>491</v>
      </c>
      <c r="H80" s="46">
        <f>+VLOOKUP(volumen_dia[[#This Row],[Semana descripcipon]],Codigo_fecha[],2,0)</f>
        <v>44162</v>
      </c>
      <c r="I80" t="s">
        <v>536</v>
      </c>
      <c r="J80">
        <v>340</v>
      </c>
      <c r="K80">
        <f>+volumen_dia[[#This Row],[Volumen (N° de mallas o sacos de 25 kg)]]*25</f>
        <v>8500</v>
      </c>
      <c r="L80">
        <f>+volumen_dia[[#This Row],[Volumen (Kg)]]/1000</f>
        <v>8.5</v>
      </c>
      <c r="M80" s="43">
        <f>+VLOOKUP(volumen_dia[[#This Row],[Concat]],Precio_dia_punto_venta[],7,0)</f>
        <v>9235</v>
      </c>
    </row>
    <row r="81" spans="1:13" x14ac:dyDescent="0.35">
      <c r="A81" s="43" t="str">
        <f>+_xlfn.CONCAT(volumen_dia[[#This Row],[Variedad]],volumen_dia[[#This Row],[Mercado]],volumen_dia[[#This Row],[Día semana]],volumen_dia[[#This Row],[Semana]],volumen_dia[[#This Row],[Unidad]])</f>
        <v>RosaraFemacal de La CaleraMartes44155saco</v>
      </c>
      <c r="B81" t="s">
        <v>527</v>
      </c>
      <c r="C81" t="s">
        <v>539</v>
      </c>
      <c r="D81" s="43">
        <f>+VLOOKUP(volumen_dia[[#This Row],[Mercado]],Codigos_mercados_mayoristas[],3,0)</f>
        <v>5</v>
      </c>
      <c r="E81" s="43" t="str">
        <f>+VLOOKUP(volumen_dia[[#This Row],[Unidad de
comercialización ]],Tabla16[],2,0)</f>
        <v>saco</v>
      </c>
      <c r="F81" t="s">
        <v>704</v>
      </c>
      <c r="G81" t="s">
        <v>492</v>
      </c>
      <c r="H81" s="46">
        <f>+VLOOKUP(volumen_dia[[#This Row],[Semana descripcipon]],Codigo_fecha[],2,0)</f>
        <v>44155</v>
      </c>
      <c r="I81" t="s">
        <v>536</v>
      </c>
      <c r="J81">
        <v>340</v>
      </c>
      <c r="K81">
        <f>+volumen_dia[[#This Row],[Volumen (N° de mallas o sacos de 25 kg)]]*25</f>
        <v>8500</v>
      </c>
      <c r="L81">
        <f>+volumen_dia[[#This Row],[Volumen (Kg)]]/1000</f>
        <v>8.5</v>
      </c>
      <c r="M81" s="43">
        <f>+VLOOKUP(volumen_dia[[#This Row],[Concat]],Precio_dia_punto_venta[],7,0)</f>
        <v>8765</v>
      </c>
    </row>
    <row r="82" spans="1:13" x14ac:dyDescent="0.35">
      <c r="A82" s="43" t="str">
        <f>+_xlfn.CONCAT(volumen_dia[[#This Row],[Variedad]],volumen_dia[[#This Row],[Mercado]],volumen_dia[[#This Row],[Día semana]],volumen_dia[[#This Row],[Semana]],volumen_dia[[#This Row],[Unidad]])</f>
        <v>RosaraFemacal de La CaleraMiércoles44155saco</v>
      </c>
      <c r="B82" t="s">
        <v>527</v>
      </c>
      <c r="C82" t="s">
        <v>539</v>
      </c>
      <c r="D82" s="43">
        <f>+VLOOKUP(volumen_dia[[#This Row],[Mercado]],Codigos_mercados_mayoristas[],3,0)</f>
        <v>5</v>
      </c>
      <c r="E82" s="43" t="str">
        <f>+VLOOKUP(volumen_dia[[#This Row],[Unidad de
comercialización ]],Tabla16[],2,0)</f>
        <v>saco</v>
      </c>
      <c r="F82" t="s">
        <v>704</v>
      </c>
      <c r="G82" t="s">
        <v>492</v>
      </c>
      <c r="H82" s="46">
        <f>+VLOOKUP(volumen_dia[[#This Row],[Semana descripcipon]],Codigo_fecha[],2,0)</f>
        <v>44155</v>
      </c>
      <c r="I82" t="s">
        <v>534</v>
      </c>
      <c r="J82">
        <v>340</v>
      </c>
      <c r="K82">
        <f>+volumen_dia[[#This Row],[Volumen (N° de mallas o sacos de 25 kg)]]*25</f>
        <v>8500</v>
      </c>
      <c r="L82">
        <f>+volumen_dia[[#This Row],[Volumen (Kg)]]/1000</f>
        <v>8.5</v>
      </c>
      <c r="M82" s="43">
        <f>+VLOOKUP(volumen_dia[[#This Row],[Concat]],Precio_dia_punto_venta[],7,0)</f>
        <v>8235</v>
      </c>
    </row>
    <row r="83" spans="1:13" x14ac:dyDescent="0.35">
      <c r="A83" s="43" t="str">
        <f>+_xlfn.CONCAT(volumen_dia[[#This Row],[Variedad]],volumen_dia[[#This Row],[Mercado]],volumen_dia[[#This Row],[Día semana]],volumen_dia[[#This Row],[Semana]],volumen_dia[[#This Row],[Unidad]])</f>
        <v>RosaraFemacal de La CaleraViernes44155saco</v>
      </c>
      <c r="B83" t="s">
        <v>527</v>
      </c>
      <c r="C83" t="s">
        <v>539</v>
      </c>
      <c r="D83" s="43">
        <f>+VLOOKUP(volumen_dia[[#This Row],[Mercado]],Codigos_mercados_mayoristas[],3,0)</f>
        <v>5</v>
      </c>
      <c r="E83" s="43" t="str">
        <f>+VLOOKUP(volumen_dia[[#This Row],[Unidad de
comercialización ]],Tabla16[],2,0)</f>
        <v>saco</v>
      </c>
      <c r="F83" t="s">
        <v>704</v>
      </c>
      <c r="G83" t="s">
        <v>492</v>
      </c>
      <c r="H83" s="46">
        <f>+VLOOKUP(volumen_dia[[#This Row],[Semana descripcipon]],Codigo_fecha[],2,0)</f>
        <v>44155</v>
      </c>
      <c r="I83" t="s">
        <v>533</v>
      </c>
      <c r="J83">
        <v>340</v>
      </c>
      <c r="K83">
        <f>+volumen_dia[[#This Row],[Volumen (N° de mallas o sacos de 25 kg)]]*25</f>
        <v>8500</v>
      </c>
      <c r="L83">
        <f>+volumen_dia[[#This Row],[Volumen (Kg)]]/1000</f>
        <v>8.5</v>
      </c>
      <c r="M83" s="43">
        <f>+VLOOKUP(volumen_dia[[#This Row],[Concat]],Precio_dia_punto_venta[],7,0)</f>
        <v>9765</v>
      </c>
    </row>
    <row r="84" spans="1:13" x14ac:dyDescent="0.35">
      <c r="A84" s="43" t="str">
        <f>+_xlfn.CONCAT(volumen_dia[[#This Row],[Variedad]],volumen_dia[[#This Row],[Mercado]],volumen_dia[[#This Row],[Día semana]],volumen_dia[[#This Row],[Semana]],volumen_dia[[#This Row],[Unidad]])</f>
        <v>RosaraFemacal de La CaleraLunes44127saco</v>
      </c>
      <c r="B84" t="s">
        <v>527</v>
      </c>
      <c r="C84" t="s">
        <v>539</v>
      </c>
      <c r="D84" s="43">
        <f>+VLOOKUP(volumen_dia[[#This Row],[Mercado]],Codigos_mercados_mayoristas[],3,0)</f>
        <v>5</v>
      </c>
      <c r="E84" s="43" t="str">
        <f>+VLOOKUP(volumen_dia[[#This Row],[Unidad de
comercialización ]],Tabla16[],2,0)</f>
        <v>saco</v>
      </c>
      <c r="F84" t="s">
        <v>704</v>
      </c>
      <c r="G84" t="s">
        <v>496</v>
      </c>
      <c r="H84" s="46">
        <f>+VLOOKUP(volumen_dia[[#This Row],[Semana descripcipon]],Codigo_fecha[],2,0)</f>
        <v>44127</v>
      </c>
      <c r="I84" t="s">
        <v>535</v>
      </c>
      <c r="J84">
        <v>340</v>
      </c>
      <c r="K84">
        <f>+volumen_dia[[#This Row],[Volumen (N° de mallas o sacos de 25 kg)]]*25</f>
        <v>8500</v>
      </c>
      <c r="L84">
        <f>+volumen_dia[[#This Row],[Volumen (Kg)]]/1000</f>
        <v>8.5</v>
      </c>
      <c r="M84" s="43">
        <f>+VLOOKUP(volumen_dia[[#This Row],[Concat]],Precio_dia_punto_venta[],7,0)</f>
        <v>9235</v>
      </c>
    </row>
    <row r="85" spans="1:13" x14ac:dyDescent="0.35">
      <c r="A85" s="43" t="str">
        <f>+_xlfn.CONCAT(volumen_dia[[#This Row],[Variedad]],volumen_dia[[#This Row],[Mercado]],volumen_dia[[#This Row],[Día semana]],volumen_dia[[#This Row],[Semana]],volumen_dia[[#This Row],[Unidad]])</f>
        <v>RosaraFemacal de La CaleraMartes44113saco</v>
      </c>
      <c r="B85" t="s">
        <v>527</v>
      </c>
      <c r="C85" t="s">
        <v>539</v>
      </c>
      <c r="D85" s="43">
        <f>+VLOOKUP(volumen_dia[[#This Row],[Mercado]],Codigos_mercados_mayoristas[],3,0)</f>
        <v>5</v>
      </c>
      <c r="E85" s="43" t="str">
        <f>+VLOOKUP(volumen_dia[[#This Row],[Unidad de
comercialización ]],Tabla16[],2,0)</f>
        <v>saco</v>
      </c>
      <c r="F85" t="s">
        <v>704</v>
      </c>
      <c r="G85" t="s">
        <v>498</v>
      </c>
      <c r="H85" s="46">
        <f>+VLOOKUP(volumen_dia[[#This Row],[Semana descripcipon]],Codigo_fecha[],2,0)</f>
        <v>44113</v>
      </c>
      <c r="I85" t="s">
        <v>536</v>
      </c>
      <c r="J85">
        <v>340</v>
      </c>
      <c r="K85">
        <f>+volumen_dia[[#This Row],[Volumen (N° de mallas o sacos de 25 kg)]]*25</f>
        <v>8500</v>
      </c>
      <c r="L85">
        <f>+volumen_dia[[#This Row],[Volumen (Kg)]]/1000</f>
        <v>8.5</v>
      </c>
      <c r="M85" s="43">
        <f>+VLOOKUP(volumen_dia[[#This Row],[Concat]],Precio_dia_punto_venta[],7,0)</f>
        <v>7735</v>
      </c>
    </row>
    <row r="86" spans="1:13" x14ac:dyDescent="0.35">
      <c r="A86" s="43" t="str">
        <f>+_xlfn.CONCAT(volumen_dia[[#This Row],[Variedad]],volumen_dia[[#This Row],[Mercado]],volumen_dia[[#This Row],[Día semana]],volumen_dia[[#This Row],[Semana]],volumen_dia[[#This Row],[Unidad]])</f>
        <v>RosaraFemacal de La CaleraMartes44092saco</v>
      </c>
      <c r="B86" t="s">
        <v>527</v>
      </c>
      <c r="C86" t="s">
        <v>539</v>
      </c>
      <c r="D86" s="43">
        <f>+VLOOKUP(volumen_dia[[#This Row],[Mercado]],Codigos_mercados_mayoristas[],3,0)</f>
        <v>5</v>
      </c>
      <c r="E86" s="43" t="str">
        <f>+VLOOKUP(volumen_dia[[#This Row],[Unidad de
comercialización ]],Tabla16[],2,0)</f>
        <v>saco</v>
      </c>
      <c r="F86" t="s">
        <v>704</v>
      </c>
      <c r="G86" t="s">
        <v>502</v>
      </c>
      <c r="H86" s="46">
        <f>+VLOOKUP(volumen_dia[[#This Row],[Semana descripcipon]],Codigo_fecha[],2,0)</f>
        <v>44092</v>
      </c>
      <c r="I86" t="s">
        <v>536</v>
      </c>
      <c r="J86">
        <v>340</v>
      </c>
      <c r="K86">
        <f>+volumen_dia[[#This Row],[Volumen (N° de mallas o sacos de 25 kg)]]*25</f>
        <v>8500</v>
      </c>
      <c r="L86">
        <f>+volumen_dia[[#This Row],[Volumen (Kg)]]/1000</f>
        <v>8.5</v>
      </c>
      <c r="M86" s="43">
        <f>+VLOOKUP(volumen_dia[[#This Row],[Concat]],Precio_dia_punto_venta[],7,0)</f>
        <v>8141</v>
      </c>
    </row>
    <row r="87" spans="1:13" x14ac:dyDescent="0.35">
      <c r="A87" s="43" t="str">
        <f>+_xlfn.CONCAT(volumen_dia[[#This Row],[Variedad]],volumen_dia[[#This Row],[Mercado]],volumen_dia[[#This Row],[Día semana]],volumen_dia[[#This Row],[Semana]],volumen_dia[[#This Row],[Unidad]])</f>
        <v>RosaraFemacal de La CaleraViernes44085saco</v>
      </c>
      <c r="B87" t="s">
        <v>527</v>
      </c>
      <c r="C87" t="s">
        <v>539</v>
      </c>
      <c r="D87" s="43">
        <f>+VLOOKUP(volumen_dia[[#This Row],[Mercado]],Codigos_mercados_mayoristas[],3,0)</f>
        <v>5</v>
      </c>
      <c r="E87" s="43" t="str">
        <f>+VLOOKUP(volumen_dia[[#This Row],[Unidad de
comercialización ]],Tabla16[],2,0)</f>
        <v>saco</v>
      </c>
      <c r="F87" t="s">
        <v>704</v>
      </c>
      <c r="G87" t="s">
        <v>503</v>
      </c>
      <c r="H87" s="46">
        <f>+VLOOKUP(volumen_dia[[#This Row],[Semana descripcipon]],Codigo_fecha[],2,0)</f>
        <v>44085</v>
      </c>
      <c r="I87" t="s">
        <v>533</v>
      </c>
      <c r="J87">
        <v>340</v>
      </c>
      <c r="K87">
        <f>+volumen_dia[[#This Row],[Volumen (N° de mallas o sacos de 25 kg)]]*25</f>
        <v>8500</v>
      </c>
      <c r="L87">
        <f>+volumen_dia[[#This Row],[Volumen (Kg)]]/1000</f>
        <v>8.5</v>
      </c>
      <c r="M87" s="43">
        <f>+VLOOKUP(volumen_dia[[#This Row],[Concat]],Precio_dia_punto_venta[],7,0)</f>
        <v>7765</v>
      </c>
    </row>
    <row r="88" spans="1:13" x14ac:dyDescent="0.35">
      <c r="A88" s="43" t="str">
        <f>+_xlfn.CONCAT(volumen_dia[[#This Row],[Variedad]],volumen_dia[[#This Row],[Mercado]],volumen_dia[[#This Row],[Día semana]],volumen_dia[[#This Row],[Semana]],volumen_dia[[#This Row],[Unidad]])</f>
        <v>RosaraFemacal de La CaleraMiércoles44078saco</v>
      </c>
      <c r="B88" t="s">
        <v>527</v>
      </c>
      <c r="C88" t="s">
        <v>539</v>
      </c>
      <c r="D88" s="43">
        <f>+VLOOKUP(volumen_dia[[#This Row],[Mercado]],Codigos_mercados_mayoristas[],3,0)</f>
        <v>5</v>
      </c>
      <c r="E88" s="43" t="str">
        <f>+VLOOKUP(volumen_dia[[#This Row],[Unidad de
comercialización ]],Tabla16[],2,0)</f>
        <v>saco</v>
      </c>
      <c r="F88" t="s">
        <v>704</v>
      </c>
      <c r="G88" t="s">
        <v>500</v>
      </c>
      <c r="H88" s="46">
        <f>+VLOOKUP(volumen_dia[[#This Row],[Semana descripcipon]],Codigo_fecha[],2,0)</f>
        <v>44078</v>
      </c>
      <c r="I88" t="s">
        <v>534</v>
      </c>
      <c r="J88">
        <v>340</v>
      </c>
      <c r="K88">
        <f>+volumen_dia[[#This Row],[Volumen (N° de mallas o sacos de 25 kg)]]*25</f>
        <v>8500</v>
      </c>
      <c r="L88">
        <f>+volumen_dia[[#This Row],[Volumen (Kg)]]/1000</f>
        <v>8.5</v>
      </c>
      <c r="M88" s="43">
        <f>+VLOOKUP(volumen_dia[[#This Row],[Concat]],Precio_dia_punto_venta[],7,0)</f>
        <v>8765</v>
      </c>
    </row>
    <row r="89" spans="1:13" x14ac:dyDescent="0.35">
      <c r="A89" s="43" t="str">
        <f>+_xlfn.CONCAT(volumen_dia[[#This Row],[Variedad]],volumen_dia[[#This Row],[Mercado]],volumen_dia[[#This Row],[Día semana]],volumen_dia[[#This Row],[Semana]],volumen_dia[[#This Row],[Unidad]])</f>
        <v>RosaraFemacal de La CaleraLunes44071saco</v>
      </c>
      <c r="B89" t="s">
        <v>527</v>
      </c>
      <c r="C89" t="s">
        <v>539</v>
      </c>
      <c r="D89" s="43">
        <f>+VLOOKUP(volumen_dia[[#This Row],[Mercado]],Codigos_mercados_mayoristas[],3,0)</f>
        <v>5</v>
      </c>
      <c r="E89" s="43" t="str">
        <f>+VLOOKUP(volumen_dia[[#This Row],[Unidad de
comercialización ]],Tabla16[],2,0)</f>
        <v>saco</v>
      </c>
      <c r="F89" t="s">
        <v>704</v>
      </c>
      <c r="G89" t="s">
        <v>501</v>
      </c>
      <c r="H89" s="46">
        <f>+VLOOKUP(volumen_dia[[#This Row],[Semana descripcipon]],Codigo_fecha[],2,0)</f>
        <v>44071</v>
      </c>
      <c r="I89" t="s">
        <v>535</v>
      </c>
      <c r="J89">
        <v>340</v>
      </c>
      <c r="K89">
        <f>+volumen_dia[[#This Row],[Volumen (N° de mallas o sacos de 25 kg)]]*25</f>
        <v>8500</v>
      </c>
      <c r="L89">
        <f>+volumen_dia[[#This Row],[Volumen (Kg)]]/1000</f>
        <v>8.5</v>
      </c>
      <c r="M89" s="43">
        <f>+VLOOKUP(volumen_dia[[#This Row],[Concat]],Precio_dia_punto_venta[],7,0)</f>
        <v>6406</v>
      </c>
    </row>
    <row r="90" spans="1:13" x14ac:dyDescent="0.35">
      <c r="A90" s="43" t="str">
        <f>+_xlfn.CONCAT(volumen_dia[[#This Row],[Variedad]],volumen_dia[[#This Row],[Mercado]],volumen_dia[[#This Row],[Día semana]],volumen_dia[[#This Row],[Semana]],volumen_dia[[#This Row],[Unidad]])</f>
        <v>RosaraFemacal de La CaleraMiércoles44064saco</v>
      </c>
      <c r="B90" t="s">
        <v>527</v>
      </c>
      <c r="C90" t="s">
        <v>539</v>
      </c>
      <c r="D90" s="43">
        <f>+VLOOKUP(volumen_dia[[#This Row],[Mercado]],Codigos_mercados_mayoristas[],3,0)</f>
        <v>5</v>
      </c>
      <c r="E90" s="43" t="str">
        <f>+VLOOKUP(volumen_dia[[#This Row],[Unidad de
comercialización ]],Tabla16[],2,0)</f>
        <v>saco</v>
      </c>
      <c r="F90" t="s">
        <v>704</v>
      </c>
      <c r="G90" t="s">
        <v>505</v>
      </c>
      <c r="H90" s="46">
        <f>+VLOOKUP(volumen_dia[[#This Row],[Semana descripcipon]],Codigo_fecha[],2,0)</f>
        <v>44064</v>
      </c>
      <c r="I90" t="s">
        <v>534</v>
      </c>
      <c r="J90">
        <v>340</v>
      </c>
      <c r="K90">
        <f>+volumen_dia[[#This Row],[Volumen (N° de mallas o sacos de 25 kg)]]*25</f>
        <v>8500</v>
      </c>
      <c r="L90">
        <f>+volumen_dia[[#This Row],[Volumen (Kg)]]/1000</f>
        <v>8.5</v>
      </c>
      <c r="M90" s="43">
        <f>+VLOOKUP(volumen_dia[[#This Row],[Concat]],Precio_dia_punto_venta[],7,0)</f>
        <v>5894</v>
      </c>
    </row>
    <row r="91" spans="1:13" x14ac:dyDescent="0.35">
      <c r="A91" s="43" t="str">
        <f>+_xlfn.CONCAT(volumen_dia[[#This Row],[Variedad]],volumen_dia[[#This Row],[Mercado]],volumen_dia[[#This Row],[Día semana]],volumen_dia[[#This Row],[Semana]],volumen_dia[[#This Row],[Unidad]])</f>
        <v>RosaraFemacal de La CaleraViernes44064saco</v>
      </c>
      <c r="B91" t="s">
        <v>527</v>
      </c>
      <c r="C91" t="s">
        <v>539</v>
      </c>
      <c r="D91" s="43">
        <f>+VLOOKUP(volumen_dia[[#This Row],[Mercado]],Codigos_mercados_mayoristas[],3,0)</f>
        <v>5</v>
      </c>
      <c r="E91" s="43" t="str">
        <f>+VLOOKUP(volumen_dia[[#This Row],[Unidad de
comercialización ]],Tabla16[],2,0)</f>
        <v>saco</v>
      </c>
      <c r="F91" t="s">
        <v>704</v>
      </c>
      <c r="G91" t="s">
        <v>505</v>
      </c>
      <c r="H91" s="46">
        <f>+VLOOKUP(volumen_dia[[#This Row],[Semana descripcipon]],Codigo_fecha[],2,0)</f>
        <v>44064</v>
      </c>
      <c r="I91" t="s">
        <v>533</v>
      </c>
      <c r="J91">
        <v>340</v>
      </c>
      <c r="K91">
        <f>+volumen_dia[[#This Row],[Volumen (N° de mallas o sacos de 25 kg)]]*25</f>
        <v>8500</v>
      </c>
      <c r="L91">
        <f>+volumen_dia[[#This Row],[Volumen (Kg)]]/1000</f>
        <v>8.5</v>
      </c>
      <c r="M91" s="43">
        <f>+VLOOKUP(volumen_dia[[#This Row],[Concat]],Precio_dia_punto_venta[],7,0)</f>
        <v>6141</v>
      </c>
    </row>
    <row r="92" spans="1:13" x14ac:dyDescent="0.35">
      <c r="A92" s="43" t="str">
        <f>+_xlfn.CONCAT(volumen_dia[[#This Row],[Variedad]],volumen_dia[[#This Row],[Mercado]],volumen_dia[[#This Row],[Día semana]],volumen_dia[[#This Row],[Semana]],volumen_dia[[#This Row],[Unidad]])</f>
        <v>RosaraFemacal de La CaleraLunes44043saco</v>
      </c>
      <c r="B92" t="s">
        <v>527</v>
      </c>
      <c r="C92" t="s">
        <v>539</v>
      </c>
      <c r="D92" s="43">
        <f>+VLOOKUP(volumen_dia[[#This Row],[Mercado]],Codigos_mercados_mayoristas[],3,0)</f>
        <v>5</v>
      </c>
      <c r="E92" s="43" t="str">
        <f>+VLOOKUP(volumen_dia[[#This Row],[Unidad de
comercialización ]],Tabla16[],2,0)</f>
        <v>saco</v>
      </c>
      <c r="F92" t="s">
        <v>704</v>
      </c>
      <c r="G92" t="s">
        <v>507</v>
      </c>
      <c r="H92" s="46">
        <f>+VLOOKUP(volumen_dia[[#This Row],[Semana descripcipon]],Codigo_fecha[],2,0)</f>
        <v>44043</v>
      </c>
      <c r="I92" t="s">
        <v>535</v>
      </c>
      <c r="J92">
        <v>340</v>
      </c>
      <c r="K92">
        <f>+volumen_dia[[#This Row],[Volumen (N° de mallas o sacos de 25 kg)]]*25</f>
        <v>8500</v>
      </c>
      <c r="L92">
        <f>+volumen_dia[[#This Row],[Volumen (Kg)]]/1000</f>
        <v>8.5</v>
      </c>
      <c r="M92" s="43">
        <f>+VLOOKUP(volumen_dia[[#This Row],[Concat]],Precio_dia_punto_venta[],7,0)</f>
        <v>6265</v>
      </c>
    </row>
    <row r="93" spans="1:13" x14ac:dyDescent="0.35">
      <c r="A93" s="43" t="str">
        <f>+_xlfn.CONCAT(volumen_dia[[#This Row],[Variedad]],volumen_dia[[#This Row],[Mercado]],volumen_dia[[#This Row],[Día semana]],volumen_dia[[#This Row],[Semana]],volumen_dia[[#This Row],[Unidad]])</f>
        <v>RosaraFemacal de La CaleraLunes44092saco</v>
      </c>
      <c r="B93" t="s">
        <v>527</v>
      </c>
      <c r="C93" t="s">
        <v>539</v>
      </c>
      <c r="D93" s="43">
        <f>+VLOOKUP(volumen_dia[[#This Row],[Mercado]],Codigos_mercados_mayoristas[],3,0)</f>
        <v>5</v>
      </c>
      <c r="E93" s="43" t="str">
        <f>+VLOOKUP(volumen_dia[[#This Row],[Unidad de
comercialización ]],Tabla16[],2,0)</f>
        <v>saco</v>
      </c>
      <c r="F93" t="s">
        <v>704</v>
      </c>
      <c r="G93" t="s">
        <v>502</v>
      </c>
      <c r="H93" s="46">
        <f>+VLOOKUP(volumen_dia[[#This Row],[Semana descripcipon]],Codigo_fecha[],2,0)</f>
        <v>44092</v>
      </c>
      <c r="I93" t="s">
        <v>535</v>
      </c>
      <c r="J93">
        <v>350</v>
      </c>
      <c r="K93">
        <f>+volumen_dia[[#This Row],[Volumen (N° de mallas o sacos de 25 kg)]]*25</f>
        <v>8750</v>
      </c>
      <c r="L93">
        <f>+volumen_dia[[#This Row],[Volumen (Kg)]]/1000</f>
        <v>8.75</v>
      </c>
      <c r="M93" s="43">
        <f>+VLOOKUP(volumen_dia[[#This Row],[Concat]],Precio_dia_punto_venta[],7,0)</f>
        <v>8257</v>
      </c>
    </row>
    <row r="94" spans="1:13" x14ac:dyDescent="0.35">
      <c r="A94" s="43" t="str">
        <f>+_xlfn.CONCAT(volumen_dia[[#This Row],[Variedad]],volumen_dia[[#This Row],[Mercado]],volumen_dia[[#This Row],[Día semana]],volumen_dia[[#This Row],[Semana]],volumen_dia[[#This Row],[Unidad]])</f>
        <v>RosaraFemacal de La CaleraViernes44176saco</v>
      </c>
      <c r="B94" t="s">
        <v>527</v>
      </c>
      <c r="C94" t="s">
        <v>539</v>
      </c>
      <c r="D94" s="43">
        <f>+VLOOKUP(volumen_dia[[#This Row],[Mercado]],Codigos_mercados_mayoristas[],3,0)</f>
        <v>5</v>
      </c>
      <c r="E94" s="43" t="str">
        <f>+VLOOKUP(volumen_dia[[#This Row],[Unidad de
comercialización ]],Tabla16[],2,0)</f>
        <v>saco</v>
      </c>
      <c r="F94" t="s">
        <v>704</v>
      </c>
      <c r="G94" t="s">
        <v>700</v>
      </c>
      <c r="H94" s="46">
        <f>+VLOOKUP(volumen_dia[[#This Row],[Semana descripcipon]],Codigo_fecha[],2,0)</f>
        <v>44176</v>
      </c>
      <c r="I94" t="s">
        <v>533</v>
      </c>
      <c r="J94">
        <v>370</v>
      </c>
      <c r="K94">
        <f>+volumen_dia[[#This Row],[Volumen (N° de mallas o sacos de 25 kg)]]*25</f>
        <v>9250</v>
      </c>
      <c r="L94">
        <f>+volumen_dia[[#This Row],[Volumen (Kg)]]/1000</f>
        <v>9.25</v>
      </c>
      <c r="M94" s="43">
        <f>+VLOOKUP(volumen_dia[[#This Row],[Concat]],Precio_dia_punto_venta[],7,0)</f>
        <v>9243</v>
      </c>
    </row>
    <row r="95" spans="1:13" x14ac:dyDescent="0.35">
      <c r="A95" s="43" t="str">
        <f>+_xlfn.CONCAT(volumen_dia[[#This Row],[Variedad]],volumen_dia[[#This Row],[Mercado]],volumen_dia[[#This Row],[Día semana]],volumen_dia[[#This Row],[Semana]],volumen_dia[[#This Row],[Unidad]])</f>
        <v>RosaraFemacal de La CaleraMiércoles44169saco</v>
      </c>
      <c r="B95" t="s">
        <v>527</v>
      </c>
      <c r="C95" t="s">
        <v>539</v>
      </c>
      <c r="D95" s="43">
        <f>+VLOOKUP(volumen_dia[[#This Row],[Mercado]],Codigos_mercados_mayoristas[],3,0)</f>
        <v>5</v>
      </c>
      <c r="E95" s="43" t="str">
        <f>+VLOOKUP(volumen_dia[[#This Row],[Unidad de
comercialización ]],Tabla16[],2,0)</f>
        <v>saco</v>
      </c>
      <c r="F95" t="s">
        <v>704</v>
      </c>
      <c r="G95" t="s">
        <v>490</v>
      </c>
      <c r="H95" s="46">
        <f>+VLOOKUP(volumen_dia[[#This Row],[Semana descripcipon]],Codigo_fecha[],2,0)</f>
        <v>44169</v>
      </c>
      <c r="I95" t="s">
        <v>534</v>
      </c>
      <c r="J95">
        <v>370</v>
      </c>
      <c r="K95">
        <f>+volumen_dia[[#This Row],[Volumen (N° de mallas o sacos de 25 kg)]]*25</f>
        <v>9250</v>
      </c>
      <c r="L95">
        <f>+volumen_dia[[#This Row],[Volumen (Kg)]]/1000</f>
        <v>9.25</v>
      </c>
      <c r="M95" s="43">
        <f>+VLOOKUP(volumen_dia[[#This Row],[Concat]],Precio_dia_punto_venta[],7,0)</f>
        <v>9243</v>
      </c>
    </row>
    <row r="96" spans="1:13" x14ac:dyDescent="0.35">
      <c r="A96" s="43" t="str">
        <f>+_xlfn.CONCAT(volumen_dia[[#This Row],[Variedad]],volumen_dia[[#This Row],[Mercado]],volumen_dia[[#This Row],[Día semana]],volumen_dia[[#This Row],[Semana]],volumen_dia[[#This Row],[Unidad]])</f>
        <v>RosaraFemacal de La CaleraViernes44169saco</v>
      </c>
      <c r="B96" t="s">
        <v>527</v>
      </c>
      <c r="C96" t="s">
        <v>539</v>
      </c>
      <c r="D96" s="43">
        <f>+VLOOKUP(volumen_dia[[#This Row],[Mercado]],Codigos_mercados_mayoristas[],3,0)</f>
        <v>5</v>
      </c>
      <c r="E96" s="43" t="str">
        <f>+VLOOKUP(volumen_dia[[#This Row],[Unidad de
comercialización ]],Tabla16[],2,0)</f>
        <v>saco</v>
      </c>
      <c r="F96" t="s">
        <v>704</v>
      </c>
      <c r="G96" t="s">
        <v>490</v>
      </c>
      <c r="H96" s="46">
        <f>+VLOOKUP(volumen_dia[[#This Row],[Semana descripcipon]],Codigo_fecha[],2,0)</f>
        <v>44169</v>
      </c>
      <c r="I96" t="s">
        <v>533</v>
      </c>
      <c r="J96">
        <v>370</v>
      </c>
      <c r="K96">
        <f>+volumen_dia[[#This Row],[Volumen (N° de mallas o sacos de 25 kg)]]*25</f>
        <v>9250</v>
      </c>
      <c r="L96">
        <f>+volumen_dia[[#This Row],[Volumen (Kg)]]/1000</f>
        <v>9.25</v>
      </c>
      <c r="M96" s="43">
        <f>+VLOOKUP(volumen_dia[[#This Row],[Concat]],Precio_dia_punto_venta[],7,0)</f>
        <v>8757</v>
      </c>
    </row>
    <row r="97" spans="1:13" x14ac:dyDescent="0.35">
      <c r="A97" s="43" t="str">
        <f>+_xlfn.CONCAT(volumen_dia[[#This Row],[Variedad]],volumen_dia[[#This Row],[Mercado]],volumen_dia[[#This Row],[Día semana]],volumen_dia[[#This Row],[Semana]],volumen_dia[[#This Row],[Unidad]])</f>
        <v>RosaraFemacal de La CaleraLunes44162saco</v>
      </c>
      <c r="B97" t="s">
        <v>527</v>
      </c>
      <c r="C97" t="s">
        <v>539</v>
      </c>
      <c r="D97" s="43">
        <f>+VLOOKUP(volumen_dia[[#This Row],[Mercado]],Codigos_mercados_mayoristas[],3,0)</f>
        <v>5</v>
      </c>
      <c r="E97" s="43" t="str">
        <f>+VLOOKUP(volumen_dia[[#This Row],[Unidad de
comercialización ]],Tabla16[],2,0)</f>
        <v>saco</v>
      </c>
      <c r="F97" t="s">
        <v>704</v>
      </c>
      <c r="G97" t="s">
        <v>491</v>
      </c>
      <c r="H97" s="46">
        <f>+VLOOKUP(volumen_dia[[#This Row],[Semana descripcipon]],Codigo_fecha[],2,0)</f>
        <v>44162</v>
      </c>
      <c r="I97" t="s">
        <v>535</v>
      </c>
      <c r="J97">
        <v>370</v>
      </c>
      <c r="K97">
        <f>+volumen_dia[[#This Row],[Volumen (N° de mallas o sacos de 25 kg)]]*25</f>
        <v>9250</v>
      </c>
      <c r="L97">
        <f>+volumen_dia[[#This Row],[Volumen (Kg)]]/1000</f>
        <v>9.25</v>
      </c>
      <c r="M97" s="43">
        <f>+VLOOKUP(volumen_dia[[#This Row],[Concat]],Precio_dia_punto_venta[],7,0)</f>
        <v>9257</v>
      </c>
    </row>
    <row r="98" spans="1:13" x14ac:dyDescent="0.35">
      <c r="A98" s="43" t="str">
        <f>+_xlfn.CONCAT(volumen_dia[[#This Row],[Variedad]],volumen_dia[[#This Row],[Mercado]],volumen_dia[[#This Row],[Día semana]],volumen_dia[[#This Row],[Semana]],volumen_dia[[#This Row],[Unidad]])</f>
        <v>RosaraFemacal de La CaleraMiércoles44162saco</v>
      </c>
      <c r="B98" t="s">
        <v>527</v>
      </c>
      <c r="C98" t="s">
        <v>539</v>
      </c>
      <c r="D98" s="43">
        <f>+VLOOKUP(volumen_dia[[#This Row],[Mercado]],Codigos_mercados_mayoristas[],3,0)</f>
        <v>5</v>
      </c>
      <c r="E98" s="43" t="str">
        <f>+VLOOKUP(volumen_dia[[#This Row],[Unidad de
comercialización ]],Tabla16[],2,0)</f>
        <v>saco</v>
      </c>
      <c r="F98" t="s">
        <v>704</v>
      </c>
      <c r="G98" t="s">
        <v>491</v>
      </c>
      <c r="H98" s="46">
        <f>+VLOOKUP(volumen_dia[[#This Row],[Semana descripcipon]],Codigo_fecha[],2,0)</f>
        <v>44162</v>
      </c>
      <c r="I98" t="s">
        <v>534</v>
      </c>
      <c r="J98">
        <v>370</v>
      </c>
      <c r="K98">
        <f>+volumen_dia[[#This Row],[Volumen (N° de mallas o sacos de 25 kg)]]*25</f>
        <v>9250</v>
      </c>
      <c r="L98">
        <f>+volumen_dia[[#This Row],[Volumen (Kg)]]/1000</f>
        <v>9.25</v>
      </c>
      <c r="M98" s="43">
        <f>+VLOOKUP(volumen_dia[[#This Row],[Concat]],Precio_dia_punto_venta[],7,0)</f>
        <v>9243</v>
      </c>
    </row>
    <row r="99" spans="1:13" x14ac:dyDescent="0.35">
      <c r="A99" s="43" t="str">
        <f>+_xlfn.CONCAT(volumen_dia[[#This Row],[Variedad]],volumen_dia[[#This Row],[Mercado]],volumen_dia[[#This Row],[Día semana]],volumen_dia[[#This Row],[Semana]],volumen_dia[[#This Row],[Unidad]])</f>
        <v>RosaraFemacal de La CaleraLunes44155saco</v>
      </c>
      <c r="B99" t="s">
        <v>527</v>
      </c>
      <c r="C99" t="s">
        <v>539</v>
      </c>
      <c r="D99" s="43">
        <f>+VLOOKUP(volumen_dia[[#This Row],[Mercado]],Codigos_mercados_mayoristas[],3,0)</f>
        <v>5</v>
      </c>
      <c r="E99" s="43" t="str">
        <f>+VLOOKUP(volumen_dia[[#This Row],[Unidad de
comercialización ]],Tabla16[],2,0)</f>
        <v>saco</v>
      </c>
      <c r="F99" t="s">
        <v>704</v>
      </c>
      <c r="G99" t="s">
        <v>492</v>
      </c>
      <c r="H99" s="46">
        <f>+VLOOKUP(volumen_dia[[#This Row],[Semana descripcipon]],Codigo_fecha[],2,0)</f>
        <v>44155</v>
      </c>
      <c r="I99" t="s">
        <v>535</v>
      </c>
      <c r="J99">
        <v>370</v>
      </c>
      <c r="K99">
        <f>+volumen_dia[[#This Row],[Volumen (N° de mallas o sacos de 25 kg)]]*25</f>
        <v>9250</v>
      </c>
      <c r="L99">
        <f>+volumen_dia[[#This Row],[Volumen (Kg)]]/1000</f>
        <v>9.25</v>
      </c>
      <c r="M99" s="43">
        <f>+VLOOKUP(volumen_dia[[#This Row],[Concat]],Precio_dia_punto_venta[],7,0)</f>
        <v>8743</v>
      </c>
    </row>
    <row r="100" spans="1:13" x14ac:dyDescent="0.35">
      <c r="A100" s="43" t="str">
        <f>+_xlfn.CONCAT(volumen_dia[[#This Row],[Variedad]],volumen_dia[[#This Row],[Mercado]],volumen_dia[[#This Row],[Día semana]],volumen_dia[[#This Row],[Semana]],volumen_dia[[#This Row],[Unidad]])</f>
        <v>RosaraFemacal de La CaleraLunes44141saco</v>
      </c>
      <c r="B100" t="s">
        <v>527</v>
      </c>
      <c r="C100" t="s">
        <v>539</v>
      </c>
      <c r="D100" s="43">
        <f>+VLOOKUP(volumen_dia[[#This Row],[Mercado]],Codigos_mercados_mayoristas[],3,0)</f>
        <v>5</v>
      </c>
      <c r="E100" s="43" t="str">
        <f>+VLOOKUP(volumen_dia[[#This Row],[Unidad de
comercialización ]],Tabla16[],2,0)</f>
        <v>saco</v>
      </c>
      <c r="F100" t="s">
        <v>704</v>
      </c>
      <c r="G100" t="s">
        <v>494</v>
      </c>
      <c r="H100" s="46">
        <f>+VLOOKUP(volumen_dia[[#This Row],[Semana descripcipon]],Codigo_fecha[],2,0)</f>
        <v>44141</v>
      </c>
      <c r="I100" t="s">
        <v>535</v>
      </c>
      <c r="J100">
        <v>370</v>
      </c>
      <c r="K100">
        <f>+volumen_dia[[#This Row],[Volumen (N° de mallas o sacos de 25 kg)]]*25</f>
        <v>9250</v>
      </c>
      <c r="L100">
        <f>+volumen_dia[[#This Row],[Volumen (Kg)]]/1000</f>
        <v>9.25</v>
      </c>
      <c r="M100" s="43">
        <f>+VLOOKUP(volumen_dia[[#This Row],[Concat]],Precio_dia_punto_venta[],7,0)</f>
        <v>8243</v>
      </c>
    </row>
    <row r="101" spans="1:13" x14ac:dyDescent="0.35">
      <c r="A101" s="43" t="str">
        <f>+_xlfn.CONCAT(volumen_dia[[#This Row],[Variedad]],volumen_dia[[#This Row],[Mercado]],volumen_dia[[#This Row],[Día semana]],volumen_dia[[#This Row],[Semana]],volumen_dia[[#This Row],[Unidad]])</f>
        <v>RosaraFemacal de La CaleraMiércoles44113saco</v>
      </c>
      <c r="B101" t="s">
        <v>527</v>
      </c>
      <c r="C101" t="s">
        <v>539</v>
      </c>
      <c r="D101" s="43">
        <f>+VLOOKUP(volumen_dia[[#This Row],[Mercado]],Codigos_mercados_mayoristas[],3,0)</f>
        <v>5</v>
      </c>
      <c r="E101" s="43" t="str">
        <f>+VLOOKUP(volumen_dia[[#This Row],[Unidad de
comercialización ]],Tabla16[],2,0)</f>
        <v>saco</v>
      </c>
      <c r="F101" t="s">
        <v>704</v>
      </c>
      <c r="G101" t="s">
        <v>498</v>
      </c>
      <c r="H101" s="46">
        <f>+VLOOKUP(volumen_dia[[#This Row],[Semana descripcipon]],Codigo_fecha[],2,0)</f>
        <v>44113</v>
      </c>
      <c r="I101" t="s">
        <v>534</v>
      </c>
      <c r="J101">
        <v>370</v>
      </c>
      <c r="K101">
        <f>+volumen_dia[[#This Row],[Volumen (N° de mallas o sacos de 25 kg)]]*25</f>
        <v>9250</v>
      </c>
      <c r="L101">
        <f>+volumen_dia[[#This Row],[Volumen (Kg)]]/1000</f>
        <v>9.25</v>
      </c>
      <c r="M101" s="43">
        <f>+VLOOKUP(volumen_dia[[#This Row],[Concat]],Precio_dia_punto_venta[],7,0)</f>
        <v>7527</v>
      </c>
    </row>
    <row r="102" spans="1:13" x14ac:dyDescent="0.35">
      <c r="A102" s="43" t="str">
        <f>+_xlfn.CONCAT(volumen_dia[[#This Row],[Variedad]],volumen_dia[[#This Row],[Mercado]],volumen_dia[[#This Row],[Día semana]],volumen_dia[[#This Row],[Semana]],volumen_dia[[#This Row],[Unidad]])</f>
        <v>RosaraFemacal de La CaleraJueves44113saco</v>
      </c>
      <c r="B102" t="s">
        <v>527</v>
      </c>
      <c r="C102" t="s">
        <v>539</v>
      </c>
      <c r="D102" s="43">
        <f>+VLOOKUP(volumen_dia[[#This Row],[Mercado]],Codigos_mercados_mayoristas[],3,0)</f>
        <v>5</v>
      </c>
      <c r="E102" s="43" t="str">
        <f>+VLOOKUP(volumen_dia[[#This Row],[Unidad de
comercialización ]],Tabla16[],2,0)</f>
        <v>saco</v>
      </c>
      <c r="F102" t="s">
        <v>704</v>
      </c>
      <c r="G102" t="s">
        <v>498</v>
      </c>
      <c r="H102" s="46">
        <f>+VLOOKUP(volumen_dia[[#This Row],[Semana descripcipon]],Codigo_fecha[],2,0)</f>
        <v>44113</v>
      </c>
      <c r="I102" t="s">
        <v>530</v>
      </c>
      <c r="J102">
        <v>370</v>
      </c>
      <c r="K102">
        <f>+volumen_dia[[#This Row],[Volumen (N° de mallas o sacos de 25 kg)]]*25</f>
        <v>9250</v>
      </c>
      <c r="L102">
        <f>+volumen_dia[[#This Row],[Volumen (Kg)]]/1000</f>
        <v>9.25</v>
      </c>
      <c r="M102" s="43">
        <f>+VLOOKUP(volumen_dia[[#This Row],[Concat]],Precio_dia_punto_venta[],7,0)</f>
        <v>7646</v>
      </c>
    </row>
    <row r="103" spans="1:13" x14ac:dyDescent="0.35">
      <c r="A103" s="43" t="str">
        <f>+_xlfn.CONCAT(volumen_dia[[#This Row],[Variedad]],volumen_dia[[#This Row],[Mercado]],volumen_dia[[#This Row],[Día semana]],volumen_dia[[#This Row],[Semana]],volumen_dia[[#This Row],[Unidad]])</f>
        <v>RosaraFemacal de La CaleraViernes44113saco</v>
      </c>
      <c r="B103" t="s">
        <v>527</v>
      </c>
      <c r="C103" t="s">
        <v>539</v>
      </c>
      <c r="D103" s="43">
        <f>+VLOOKUP(volumen_dia[[#This Row],[Mercado]],Codigos_mercados_mayoristas[],3,0)</f>
        <v>5</v>
      </c>
      <c r="E103" s="43" t="str">
        <f>+VLOOKUP(volumen_dia[[#This Row],[Unidad de
comercialización ]],Tabla16[],2,0)</f>
        <v>saco</v>
      </c>
      <c r="F103" t="s">
        <v>704</v>
      </c>
      <c r="G103" t="s">
        <v>498</v>
      </c>
      <c r="H103" s="46">
        <f>+VLOOKUP(volumen_dia[[#This Row],[Semana descripcipon]],Codigo_fecha[],2,0)</f>
        <v>44113</v>
      </c>
      <c r="I103" t="s">
        <v>533</v>
      </c>
      <c r="J103">
        <v>370</v>
      </c>
      <c r="K103">
        <f>+volumen_dia[[#This Row],[Volumen (N° de mallas o sacos de 25 kg)]]*25</f>
        <v>9250</v>
      </c>
      <c r="L103">
        <f>+volumen_dia[[#This Row],[Volumen (Kg)]]/1000</f>
        <v>9.25</v>
      </c>
      <c r="M103" s="43">
        <f>+VLOOKUP(volumen_dia[[#This Row],[Concat]],Precio_dia_punto_venta[],7,0)</f>
        <v>7646</v>
      </c>
    </row>
    <row r="104" spans="1:13" x14ac:dyDescent="0.35">
      <c r="A104" s="43" t="str">
        <f>+_xlfn.CONCAT(volumen_dia[[#This Row],[Variedad]],volumen_dia[[#This Row],[Mercado]],volumen_dia[[#This Row],[Día semana]],volumen_dia[[#This Row],[Semana]],volumen_dia[[#This Row],[Unidad]])</f>
        <v>RosaraFemacal de La CaleraViernes44106saco</v>
      </c>
      <c r="B104" t="s">
        <v>527</v>
      </c>
      <c r="C104" t="s">
        <v>539</v>
      </c>
      <c r="D104" s="43">
        <f>+VLOOKUP(volumen_dia[[#This Row],[Mercado]],Codigos_mercados_mayoristas[],3,0)</f>
        <v>5</v>
      </c>
      <c r="E104" s="43" t="str">
        <f>+VLOOKUP(volumen_dia[[#This Row],[Unidad de
comercialización ]],Tabla16[],2,0)</f>
        <v>saco</v>
      </c>
      <c r="F104" t="s">
        <v>704</v>
      </c>
      <c r="G104" t="s">
        <v>499</v>
      </c>
      <c r="H104" s="46">
        <f>+VLOOKUP(volumen_dia[[#This Row],[Semana descripcipon]],Codigo_fecha[],2,0)</f>
        <v>44106</v>
      </c>
      <c r="I104" t="s">
        <v>533</v>
      </c>
      <c r="J104">
        <v>370</v>
      </c>
      <c r="K104">
        <f>+volumen_dia[[#This Row],[Volumen (N° de mallas o sacos de 25 kg)]]*25</f>
        <v>9250</v>
      </c>
      <c r="L104">
        <f>+volumen_dia[[#This Row],[Volumen (Kg)]]/1000</f>
        <v>9.25</v>
      </c>
      <c r="M104" s="43">
        <f>+VLOOKUP(volumen_dia[[#This Row],[Concat]],Precio_dia_punto_venta[],7,0)</f>
        <v>7757</v>
      </c>
    </row>
    <row r="105" spans="1:13" x14ac:dyDescent="0.35">
      <c r="A105" s="43" t="str">
        <f>+_xlfn.CONCAT(volumen_dia[[#This Row],[Variedad]],volumen_dia[[#This Row],[Mercado]],volumen_dia[[#This Row],[Día semana]],volumen_dia[[#This Row],[Semana]],volumen_dia[[#This Row],[Unidad]])</f>
        <v>RosaraFemacal de La CaleraJueves44085saco</v>
      </c>
      <c r="B105" t="s">
        <v>527</v>
      </c>
      <c r="C105" t="s">
        <v>539</v>
      </c>
      <c r="D105" s="43">
        <f>+VLOOKUP(volumen_dia[[#This Row],[Mercado]],Codigos_mercados_mayoristas[],3,0)</f>
        <v>5</v>
      </c>
      <c r="E105" s="43" t="str">
        <f>+VLOOKUP(volumen_dia[[#This Row],[Unidad de
comercialización ]],Tabla16[],2,0)</f>
        <v>saco</v>
      </c>
      <c r="F105" t="s">
        <v>704</v>
      </c>
      <c r="G105" t="s">
        <v>503</v>
      </c>
      <c r="H105" s="46">
        <f>+VLOOKUP(volumen_dia[[#This Row],[Semana descripcipon]],Codigo_fecha[],2,0)</f>
        <v>44085</v>
      </c>
      <c r="I105" t="s">
        <v>530</v>
      </c>
      <c r="J105">
        <v>370</v>
      </c>
      <c r="K105">
        <f>+volumen_dia[[#This Row],[Volumen (N° de mallas o sacos de 25 kg)]]*25</f>
        <v>9250</v>
      </c>
      <c r="L105">
        <f>+volumen_dia[[#This Row],[Volumen (Kg)]]/1000</f>
        <v>9.25</v>
      </c>
      <c r="M105" s="43">
        <f>+VLOOKUP(volumen_dia[[#This Row],[Concat]],Precio_dia_punto_venta[],7,0)</f>
        <v>7743</v>
      </c>
    </row>
    <row r="106" spans="1:13" x14ac:dyDescent="0.35">
      <c r="A106" s="43" t="str">
        <f>+_xlfn.CONCAT(volumen_dia[[#This Row],[Variedad]],volumen_dia[[#This Row],[Mercado]],volumen_dia[[#This Row],[Día semana]],volumen_dia[[#This Row],[Semana]],volumen_dia[[#This Row],[Unidad]])</f>
        <v>RosaraFemacal de La CaleraLunes44078saco</v>
      </c>
      <c r="B106" t="s">
        <v>527</v>
      </c>
      <c r="C106" t="s">
        <v>539</v>
      </c>
      <c r="D106" s="43">
        <f>+VLOOKUP(volumen_dia[[#This Row],[Mercado]],Codigos_mercados_mayoristas[],3,0)</f>
        <v>5</v>
      </c>
      <c r="E106" s="43" t="str">
        <f>+VLOOKUP(volumen_dia[[#This Row],[Unidad de
comercialización ]],Tabla16[],2,0)</f>
        <v>saco</v>
      </c>
      <c r="F106" t="s">
        <v>704</v>
      </c>
      <c r="G106" t="s">
        <v>500</v>
      </c>
      <c r="H106" s="46">
        <f>+VLOOKUP(volumen_dia[[#This Row],[Semana descripcipon]],Codigo_fecha[],2,0)</f>
        <v>44078</v>
      </c>
      <c r="I106" t="s">
        <v>535</v>
      </c>
      <c r="J106">
        <v>370</v>
      </c>
      <c r="K106">
        <f>+volumen_dia[[#This Row],[Volumen (N° de mallas o sacos de 25 kg)]]*25</f>
        <v>9250</v>
      </c>
      <c r="L106">
        <f>+volumen_dia[[#This Row],[Volumen (Kg)]]/1000</f>
        <v>9.25</v>
      </c>
      <c r="M106" s="43">
        <f>+VLOOKUP(volumen_dia[[#This Row],[Concat]],Precio_dia_punto_venta[],7,0)</f>
        <v>7757</v>
      </c>
    </row>
    <row r="107" spans="1:13" x14ac:dyDescent="0.35">
      <c r="A107" s="43" t="str">
        <f>+_xlfn.CONCAT(volumen_dia[[#This Row],[Variedad]],volumen_dia[[#This Row],[Mercado]],volumen_dia[[#This Row],[Día semana]],volumen_dia[[#This Row],[Semana]],volumen_dia[[#This Row],[Unidad]])</f>
        <v>RosaraFemacal de La CaleraMartes44078saco</v>
      </c>
      <c r="B107" t="s">
        <v>527</v>
      </c>
      <c r="C107" t="s">
        <v>539</v>
      </c>
      <c r="D107" s="43">
        <f>+VLOOKUP(volumen_dia[[#This Row],[Mercado]],Codigos_mercados_mayoristas[],3,0)</f>
        <v>5</v>
      </c>
      <c r="E107" s="43" t="str">
        <f>+VLOOKUP(volumen_dia[[#This Row],[Unidad de
comercialización ]],Tabla16[],2,0)</f>
        <v>saco</v>
      </c>
      <c r="F107" t="s">
        <v>704</v>
      </c>
      <c r="G107" t="s">
        <v>500</v>
      </c>
      <c r="H107" s="46">
        <f>+VLOOKUP(volumen_dia[[#This Row],[Semana descripcipon]],Codigo_fecha[],2,0)</f>
        <v>44078</v>
      </c>
      <c r="I107" t="s">
        <v>536</v>
      </c>
      <c r="J107">
        <v>370</v>
      </c>
      <c r="K107">
        <f>+volumen_dia[[#This Row],[Volumen (N° de mallas o sacos de 25 kg)]]*25</f>
        <v>9250</v>
      </c>
      <c r="L107">
        <f>+volumen_dia[[#This Row],[Volumen (Kg)]]/1000</f>
        <v>9.25</v>
      </c>
      <c r="M107" s="43">
        <f>+VLOOKUP(volumen_dia[[#This Row],[Concat]],Precio_dia_punto_venta[],7,0)</f>
        <v>8257</v>
      </c>
    </row>
    <row r="108" spans="1:13" x14ac:dyDescent="0.35">
      <c r="A108" s="43" t="str">
        <f>+_xlfn.CONCAT(volumen_dia[[#This Row],[Variedad]],volumen_dia[[#This Row],[Mercado]],volumen_dia[[#This Row],[Día semana]],volumen_dia[[#This Row],[Semana]],volumen_dia[[#This Row],[Unidad]])</f>
        <v>RosaraFemacal de La CaleraLunes44064saco</v>
      </c>
      <c r="B108" t="s">
        <v>527</v>
      </c>
      <c r="C108" t="s">
        <v>539</v>
      </c>
      <c r="D108" s="43">
        <f>+VLOOKUP(volumen_dia[[#This Row],[Mercado]],Codigos_mercados_mayoristas[],3,0)</f>
        <v>5</v>
      </c>
      <c r="E108" s="43" t="str">
        <f>+VLOOKUP(volumen_dia[[#This Row],[Unidad de
comercialización ]],Tabla16[],2,0)</f>
        <v>saco</v>
      </c>
      <c r="F108" t="s">
        <v>704</v>
      </c>
      <c r="G108" t="s">
        <v>505</v>
      </c>
      <c r="H108" s="46">
        <f>+VLOOKUP(volumen_dia[[#This Row],[Semana descripcipon]],Codigo_fecha[],2,0)</f>
        <v>44064</v>
      </c>
      <c r="I108" t="s">
        <v>535</v>
      </c>
      <c r="J108">
        <v>370</v>
      </c>
      <c r="K108">
        <f>+volumen_dia[[#This Row],[Volumen (N° de mallas o sacos de 25 kg)]]*25</f>
        <v>9250</v>
      </c>
      <c r="L108">
        <f>+volumen_dia[[#This Row],[Volumen (Kg)]]/1000</f>
        <v>9.25</v>
      </c>
      <c r="M108" s="43">
        <f>+VLOOKUP(volumen_dia[[#This Row],[Concat]],Precio_dia_punto_venta[],7,0)</f>
        <v>5897</v>
      </c>
    </row>
    <row r="109" spans="1:13" x14ac:dyDescent="0.35">
      <c r="A109" s="43" t="str">
        <f>+_xlfn.CONCAT(volumen_dia[[#This Row],[Variedad]],volumen_dia[[#This Row],[Mercado]],volumen_dia[[#This Row],[Día semana]],volumen_dia[[#This Row],[Semana]],volumen_dia[[#This Row],[Unidad]])</f>
        <v>RosaraFemacal de La CaleraJueves44057saco</v>
      </c>
      <c r="B109" t="s">
        <v>527</v>
      </c>
      <c r="C109" t="s">
        <v>539</v>
      </c>
      <c r="D109" s="43">
        <f>+VLOOKUP(volumen_dia[[#This Row],[Mercado]],Codigos_mercados_mayoristas[],3,0)</f>
        <v>5</v>
      </c>
      <c r="E109" s="43" t="str">
        <f>+VLOOKUP(volumen_dia[[#This Row],[Unidad de
comercialización ]],Tabla16[],2,0)</f>
        <v>saco</v>
      </c>
      <c r="F109" t="s">
        <v>704</v>
      </c>
      <c r="G109" t="s">
        <v>506</v>
      </c>
      <c r="H109" s="46">
        <f>+VLOOKUP(volumen_dia[[#This Row],[Semana descripcipon]],Codigo_fecha[],2,0)</f>
        <v>44057</v>
      </c>
      <c r="I109" t="s">
        <v>530</v>
      </c>
      <c r="J109">
        <v>370</v>
      </c>
      <c r="K109">
        <f>+volumen_dia[[#This Row],[Volumen (N° de mallas o sacos de 25 kg)]]*25</f>
        <v>9250</v>
      </c>
      <c r="L109">
        <f>+volumen_dia[[#This Row],[Volumen (Kg)]]/1000</f>
        <v>9.25</v>
      </c>
      <c r="M109" s="43">
        <f>+VLOOKUP(volumen_dia[[#This Row],[Concat]],Precio_dia_punto_venta[],7,0)</f>
        <v>5897</v>
      </c>
    </row>
    <row r="110" spans="1:13" x14ac:dyDescent="0.35">
      <c r="A110" s="43" t="str">
        <f>+_xlfn.CONCAT(volumen_dia[[#This Row],[Variedad]],volumen_dia[[#This Row],[Mercado]],volumen_dia[[#This Row],[Día semana]],volumen_dia[[#This Row],[Semana]],volumen_dia[[#This Row],[Unidad]])</f>
        <v>RosaraFemacal de La CaleraMiércoles44043saco</v>
      </c>
      <c r="B110" t="s">
        <v>527</v>
      </c>
      <c r="C110" t="s">
        <v>539</v>
      </c>
      <c r="D110" s="43">
        <f>+VLOOKUP(volumen_dia[[#This Row],[Mercado]],Codigos_mercados_mayoristas[],3,0)</f>
        <v>5</v>
      </c>
      <c r="E110" s="43" t="str">
        <f>+VLOOKUP(volumen_dia[[#This Row],[Unidad de
comercialización ]],Tabla16[],2,0)</f>
        <v>saco</v>
      </c>
      <c r="F110" t="s">
        <v>704</v>
      </c>
      <c r="G110" t="s">
        <v>507</v>
      </c>
      <c r="H110" s="46">
        <f>+VLOOKUP(volumen_dia[[#This Row],[Semana descripcipon]],Codigo_fecha[],2,0)</f>
        <v>44043</v>
      </c>
      <c r="I110" t="s">
        <v>534</v>
      </c>
      <c r="J110">
        <v>390</v>
      </c>
      <c r="K110">
        <f>+volumen_dia[[#This Row],[Volumen (N° de mallas o sacos de 25 kg)]]*25</f>
        <v>9750</v>
      </c>
      <c r="L110">
        <f>+volumen_dia[[#This Row],[Volumen (Kg)]]/1000</f>
        <v>9.75</v>
      </c>
      <c r="M110" s="43">
        <f>+VLOOKUP(volumen_dia[[#This Row],[Concat]],Precio_dia_punto_venta[],7,0)</f>
        <v>12258</v>
      </c>
    </row>
    <row r="111" spans="1:13" x14ac:dyDescent="0.35">
      <c r="A111" s="43" t="str">
        <f>+_xlfn.CONCAT(volumen_dia[[#This Row],[Variedad]],volumen_dia[[#This Row],[Mercado]],volumen_dia[[#This Row],[Día semana]],volumen_dia[[#This Row],[Semana]],volumen_dia[[#This Row],[Unidad]])</f>
        <v>RosaraFemacal de La CaleraLunes44169saco</v>
      </c>
      <c r="B111" t="s">
        <v>527</v>
      </c>
      <c r="C111" t="s">
        <v>539</v>
      </c>
      <c r="D111" s="43">
        <f>+VLOOKUP(volumen_dia[[#This Row],[Mercado]],Codigos_mercados_mayoristas[],3,0)</f>
        <v>5</v>
      </c>
      <c r="E111" s="43" t="str">
        <f>+VLOOKUP(volumen_dia[[#This Row],[Unidad de
comercialización ]],Tabla16[],2,0)</f>
        <v>saco</v>
      </c>
      <c r="F111" t="s">
        <v>704</v>
      </c>
      <c r="G111" t="s">
        <v>490</v>
      </c>
      <c r="H111" s="46">
        <f>+VLOOKUP(volumen_dia[[#This Row],[Semana descripcipon]],Codigo_fecha[],2,0)</f>
        <v>44169</v>
      </c>
      <c r="I111" t="s">
        <v>535</v>
      </c>
      <c r="J111">
        <v>400</v>
      </c>
      <c r="K111">
        <f>+volumen_dia[[#This Row],[Volumen (N° de mallas o sacos de 25 kg)]]*25</f>
        <v>10000</v>
      </c>
      <c r="L111">
        <f>+volumen_dia[[#This Row],[Volumen (Kg)]]/1000</f>
        <v>10</v>
      </c>
      <c r="M111" s="43">
        <f>+VLOOKUP(volumen_dia[[#This Row],[Concat]],Precio_dia_punto_venta[],7,0)</f>
        <v>9775</v>
      </c>
    </row>
    <row r="112" spans="1:13" x14ac:dyDescent="0.35">
      <c r="A112" s="43" t="str">
        <f>+_xlfn.CONCAT(volumen_dia[[#This Row],[Variedad]],volumen_dia[[#This Row],[Mercado]],volumen_dia[[#This Row],[Día semana]],volumen_dia[[#This Row],[Semana]],volumen_dia[[#This Row],[Unidad]])</f>
        <v>CardinalFemacal de La CaleraJueves44078saco</v>
      </c>
      <c r="B112" t="s">
        <v>545</v>
      </c>
      <c r="C112" t="s">
        <v>539</v>
      </c>
      <c r="D112" s="43">
        <f>+VLOOKUP(volumen_dia[[#This Row],[Mercado]],Codigos_mercados_mayoristas[],3,0)</f>
        <v>5</v>
      </c>
      <c r="E112" s="43" t="str">
        <f>+VLOOKUP(volumen_dia[[#This Row],[Unidad de
comercialización ]],Tabla16[],2,0)</f>
        <v>saco</v>
      </c>
      <c r="F112" t="s">
        <v>704</v>
      </c>
      <c r="G112" t="s">
        <v>500</v>
      </c>
      <c r="H112" s="46">
        <f>+VLOOKUP(volumen_dia[[#This Row],[Semana descripcipon]],Codigo_fecha[],2,0)</f>
        <v>44078</v>
      </c>
      <c r="I112" t="s">
        <v>530</v>
      </c>
      <c r="J112">
        <v>400</v>
      </c>
      <c r="K112">
        <f>+volumen_dia[[#This Row],[Volumen (N° de mallas o sacos de 25 kg)]]*25</f>
        <v>10000</v>
      </c>
      <c r="L112">
        <f>+volumen_dia[[#This Row],[Volumen (Kg)]]/1000</f>
        <v>10</v>
      </c>
      <c r="M112" s="43">
        <f>+VLOOKUP(volumen_dia[[#This Row],[Concat]],Precio_dia_punto_venta[],7,0)</f>
        <v>8688</v>
      </c>
    </row>
    <row r="113" spans="1:13" x14ac:dyDescent="0.35">
      <c r="A113" s="43" t="str">
        <f>+_xlfn.CONCAT(volumen_dia[[#This Row],[Variedad]],volumen_dia[[#This Row],[Mercado]],volumen_dia[[#This Row],[Día semana]],volumen_dia[[#This Row],[Semana]],volumen_dia[[#This Row],[Unidad]])</f>
        <v>RosaraFemacal de La CaleraMartes44071malla</v>
      </c>
      <c r="B113" t="s">
        <v>527</v>
      </c>
      <c r="C113" t="s">
        <v>539</v>
      </c>
      <c r="D113" s="43">
        <f>+VLOOKUP(volumen_dia[[#This Row],[Mercado]],Codigos_mercados_mayoristas[],3,0)</f>
        <v>5</v>
      </c>
      <c r="E113" s="43" t="str">
        <f>+VLOOKUP(volumen_dia[[#This Row],[Unidad de
comercialización ]],Tabla16[],2,0)</f>
        <v>malla</v>
      </c>
      <c r="F113" t="s">
        <v>705</v>
      </c>
      <c r="G113" t="s">
        <v>501</v>
      </c>
      <c r="H113" s="46">
        <f>+VLOOKUP(volumen_dia[[#This Row],[Semana descripcipon]],Codigo_fecha[],2,0)</f>
        <v>44071</v>
      </c>
      <c r="I113" t="s">
        <v>536</v>
      </c>
      <c r="J113">
        <v>430</v>
      </c>
      <c r="K113">
        <f>+volumen_dia[[#This Row],[Volumen (N° de mallas o sacos de 25 kg)]]*25</f>
        <v>10750</v>
      </c>
      <c r="L113">
        <f>+volumen_dia[[#This Row],[Volumen (Kg)]]/1000</f>
        <v>10.75</v>
      </c>
      <c r="M113" s="43">
        <f>+VLOOKUP(volumen_dia[[#This Row],[Concat]],Precio_dia_punto_venta[],7,0)</f>
        <v>6126</v>
      </c>
    </row>
    <row r="114" spans="1:13" x14ac:dyDescent="0.35">
      <c r="A114" s="43" t="str">
        <f>+_xlfn.CONCAT(volumen_dia[[#This Row],[Variedad]],volumen_dia[[#This Row],[Mercado]],volumen_dia[[#This Row],[Día semana]],volumen_dia[[#This Row],[Semana]],volumen_dia[[#This Row],[Unidad]])</f>
        <v>RosaraFemacal de La CaleraJueves44162saco</v>
      </c>
      <c r="B114" t="s">
        <v>527</v>
      </c>
      <c r="C114" t="s">
        <v>539</v>
      </c>
      <c r="D114" s="43">
        <f>+VLOOKUP(volumen_dia[[#This Row],[Mercado]],Codigos_mercados_mayoristas[],3,0)</f>
        <v>5</v>
      </c>
      <c r="E114" s="43" t="str">
        <f>+VLOOKUP(volumen_dia[[#This Row],[Unidad de
comercialización ]],Tabla16[],2,0)</f>
        <v>saco</v>
      </c>
      <c r="F114" t="s">
        <v>704</v>
      </c>
      <c r="G114" t="s">
        <v>491</v>
      </c>
      <c r="H114" s="46">
        <f>+VLOOKUP(volumen_dia[[#This Row],[Semana descripcipon]],Codigo_fecha[],2,0)</f>
        <v>44162</v>
      </c>
      <c r="I114" t="s">
        <v>530</v>
      </c>
      <c r="J114">
        <v>440</v>
      </c>
      <c r="K114">
        <f>+volumen_dia[[#This Row],[Volumen (N° de mallas o sacos de 25 kg)]]*25</f>
        <v>11000</v>
      </c>
      <c r="L114">
        <f>+volumen_dia[[#This Row],[Volumen (Kg)]]/1000</f>
        <v>11</v>
      </c>
      <c r="M114" s="43">
        <f>+VLOOKUP(volumen_dia[[#This Row],[Concat]],Precio_dia_punto_venta[],7,0)</f>
        <v>9227</v>
      </c>
    </row>
    <row r="115" spans="1:13" x14ac:dyDescent="0.35">
      <c r="A115" s="43" t="str">
        <f>+_xlfn.CONCAT(volumen_dia[[#This Row],[Variedad]],volumen_dia[[#This Row],[Mercado]],volumen_dia[[#This Row],[Día semana]],volumen_dia[[#This Row],[Semana]],volumen_dia[[#This Row],[Unidad]])</f>
        <v>RosaraFemacal de La CaleraMiércoles44071saco</v>
      </c>
      <c r="B115" t="s">
        <v>527</v>
      </c>
      <c r="C115" t="s">
        <v>539</v>
      </c>
      <c r="D115" s="43">
        <f>+VLOOKUP(volumen_dia[[#This Row],[Mercado]],Codigos_mercados_mayoristas[],3,0)</f>
        <v>5</v>
      </c>
      <c r="E115" s="43" t="str">
        <f>+VLOOKUP(volumen_dia[[#This Row],[Unidad de
comercialización ]],Tabla16[],2,0)</f>
        <v>saco</v>
      </c>
      <c r="F115" t="s">
        <v>704</v>
      </c>
      <c r="G115" t="s">
        <v>501</v>
      </c>
      <c r="H115" s="46">
        <f>+VLOOKUP(volumen_dia[[#This Row],[Semana descripcipon]],Codigo_fecha[],2,0)</f>
        <v>44071</v>
      </c>
      <c r="I115" t="s">
        <v>534</v>
      </c>
      <c r="J115">
        <v>445</v>
      </c>
      <c r="K115">
        <f>+volumen_dia[[#This Row],[Volumen (N° de mallas o sacos de 25 kg)]]*25</f>
        <v>11125</v>
      </c>
      <c r="L115">
        <f>+volumen_dia[[#This Row],[Volumen (Kg)]]/1000</f>
        <v>11.125</v>
      </c>
      <c r="M115" s="43">
        <f>+VLOOKUP(volumen_dia[[#This Row],[Concat]],Precio_dia_punto_venta[],7,0)</f>
        <v>6262</v>
      </c>
    </row>
    <row r="116" spans="1:13" x14ac:dyDescent="0.35">
      <c r="A116" s="43" t="str">
        <f>+_xlfn.CONCAT(volumen_dia[[#This Row],[Variedad]],volumen_dia[[#This Row],[Mercado]],volumen_dia[[#This Row],[Día semana]],volumen_dia[[#This Row],[Semana]],volumen_dia[[#This Row],[Unidad]])</f>
        <v>RosaraFemacal de La CaleraMartes44169saco</v>
      </c>
      <c r="B116" t="s">
        <v>527</v>
      </c>
      <c r="C116" t="s">
        <v>539</v>
      </c>
      <c r="D116" s="43">
        <f>+VLOOKUP(volumen_dia[[#This Row],[Mercado]],Codigos_mercados_mayoristas[],3,0)</f>
        <v>5</v>
      </c>
      <c r="E116" s="43" t="str">
        <f>+VLOOKUP(volumen_dia[[#This Row],[Unidad de
comercialización ]],Tabla16[],2,0)</f>
        <v>saco</v>
      </c>
      <c r="F116" t="s">
        <v>704</v>
      </c>
      <c r="G116" t="s">
        <v>490</v>
      </c>
      <c r="H116" s="46">
        <f>+VLOOKUP(volumen_dia[[#This Row],[Semana descripcipon]],Codigo_fecha[],2,0)</f>
        <v>44169</v>
      </c>
      <c r="I116" t="s">
        <v>536</v>
      </c>
      <c r="J116">
        <v>460</v>
      </c>
      <c r="K116">
        <f>+volumen_dia[[#This Row],[Volumen (N° de mallas o sacos de 25 kg)]]*25</f>
        <v>11500</v>
      </c>
      <c r="L116">
        <f>+volumen_dia[[#This Row],[Volumen (Kg)]]/1000</f>
        <v>11.5</v>
      </c>
      <c r="M116" s="43">
        <f>+VLOOKUP(volumen_dia[[#This Row],[Concat]],Precio_dia_punto_venta[],7,0)</f>
        <v>9761</v>
      </c>
    </row>
    <row r="117" spans="1:13" x14ac:dyDescent="0.35">
      <c r="A117" s="43" t="str">
        <f>+_xlfn.CONCAT(volumen_dia[[#This Row],[Variedad]],volumen_dia[[#This Row],[Mercado]],volumen_dia[[#This Row],[Día semana]],volumen_dia[[#This Row],[Semana]],volumen_dia[[#This Row],[Unidad]])</f>
        <v>RosaraFemacal de La CaleraJueves44141saco</v>
      </c>
      <c r="B117" t="s">
        <v>527</v>
      </c>
      <c r="C117" t="s">
        <v>539</v>
      </c>
      <c r="D117" s="43">
        <f>+VLOOKUP(volumen_dia[[#This Row],[Mercado]],Codigos_mercados_mayoristas[],3,0)</f>
        <v>5</v>
      </c>
      <c r="E117" s="43" t="str">
        <f>+VLOOKUP(volumen_dia[[#This Row],[Unidad de
comercialización ]],Tabla16[],2,0)</f>
        <v>saco</v>
      </c>
      <c r="F117" t="s">
        <v>704</v>
      </c>
      <c r="G117" t="s">
        <v>494</v>
      </c>
      <c r="H117" s="46">
        <f>+VLOOKUP(volumen_dia[[#This Row],[Semana descripcipon]],Codigo_fecha[],2,0)</f>
        <v>44141</v>
      </c>
      <c r="I117" t="s">
        <v>530</v>
      </c>
      <c r="J117">
        <v>490</v>
      </c>
      <c r="K117">
        <f>+volumen_dia[[#This Row],[Volumen (N° de mallas o sacos de 25 kg)]]*25</f>
        <v>12250</v>
      </c>
      <c r="L117">
        <f>+volumen_dia[[#This Row],[Volumen (Kg)]]/1000</f>
        <v>12.25</v>
      </c>
      <c r="M117" s="43">
        <f>+VLOOKUP(volumen_dia[[#This Row],[Concat]],Precio_dia_punto_venta[],7,0)</f>
        <v>9939</v>
      </c>
    </row>
    <row r="118" spans="1:13" x14ac:dyDescent="0.35">
      <c r="A118" s="43" t="str">
        <f>+_xlfn.CONCAT(volumen_dia[[#This Row],[Variedad]],volumen_dia[[#This Row],[Mercado]],volumen_dia[[#This Row],[Día semana]],volumen_dia[[#This Row],[Semana]],volumen_dia[[#This Row],[Unidad]])</f>
        <v>RosaraFemacal de La CaleraLunes44057saco</v>
      </c>
      <c r="B118" t="s">
        <v>527</v>
      </c>
      <c r="C118" t="s">
        <v>539</v>
      </c>
      <c r="D118" s="43">
        <f>+VLOOKUP(volumen_dia[[#This Row],[Mercado]],Codigos_mercados_mayoristas[],3,0)</f>
        <v>5</v>
      </c>
      <c r="E118" s="43" t="str">
        <f>+VLOOKUP(volumen_dia[[#This Row],[Unidad de
comercialización ]],Tabla16[],2,0)</f>
        <v>saco</v>
      </c>
      <c r="F118" t="s">
        <v>704</v>
      </c>
      <c r="G118" t="s">
        <v>506</v>
      </c>
      <c r="H118" s="46">
        <f>+VLOOKUP(volumen_dia[[#This Row],[Semana descripcipon]],Codigo_fecha[],2,0)</f>
        <v>44057</v>
      </c>
      <c r="I118" t="s">
        <v>535</v>
      </c>
      <c r="J118">
        <v>500</v>
      </c>
      <c r="K118">
        <f>+volumen_dia[[#This Row],[Volumen (N° de mallas o sacos de 25 kg)]]*25</f>
        <v>12500</v>
      </c>
      <c r="L118">
        <f>+volumen_dia[[#This Row],[Volumen (Kg)]]/1000</f>
        <v>12.5</v>
      </c>
      <c r="M118" s="43">
        <f>+VLOOKUP(volumen_dia[[#This Row],[Concat]],Precio_dia_punto_venta[],7,0)</f>
        <v>5936</v>
      </c>
    </row>
    <row r="119" spans="1:13" x14ac:dyDescent="0.35">
      <c r="A119" s="43" t="str">
        <f>+_xlfn.CONCAT(volumen_dia[[#This Row],[Variedad]],volumen_dia[[#This Row],[Mercado]],volumen_dia[[#This Row],[Día semana]],volumen_dia[[#This Row],[Semana]],volumen_dia[[#This Row],[Unidad]])</f>
        <v>RosaraFemacal de La CaleraMartes44043saco</v>
      </c>
      <c r="B119" t="s">
        <v>527</v>
      </c>
      <c r="C119" t="s">
        <v>539</v>
      </c>
      <c r="D119" s="43">
        <f>+VLOOKUP(volumen_dia[[#This Row],[Mercado]],Codigos_mercados_mayoristas[],3,0)</f>
        <v>5</v>
      </c>
      <c r="E119" s="43" t="str">
        <f>+VLOOKUP(volumen_dia[[#This Row],[Unidad de
comercialización ]],Tabla16[],2,0)</f>
        <v>saco</v>
      </c>
      <c r="F119" t="s">
        <v>704</v>
      </c>
      <c r="G119" t="s">
        <v>507</v>
      </c>
      <c r="H119" s="46">
        <f>+VLOOKUP(volumen_dia[[#This Row],[Semana descripcipon]],Codigo_fecha[],2,0)</f>
        <v>44043</v>
      </c>
      <c r="I119" t="s">
        <v>536</v>
      </c>
      <c r="J119">
        <v>500</v>
      </c>
      <c r="K119">
        <f>+volumen_dia[[#This Row],[Volumen (N° de mallas o sacos de 25 kg)]]*25</f>
        <v>12500</v>
      </c>
      <c r="L119">
        <f>+volumen_dia[[#This Row],[Volumen (Kg)]]/1000</f>
        <v>12.5</v>
      </c>
      <c r="M119" s="43">
        <f>+VLOOKUP(volumen_dia[[#This Row],[Concat]],Precio_dia_punto_venta[],7,0)</f>
        <v>12646</v>
      </c>
    </row>
    <row r="120" spans="1:13" x14ac:dyDescent="0.35">
      <c r="A120" s="43" t="str">
        <f>+_xlfn.CONCAT(volumen_dia[[#This Row],[Variedad]],volumen_dia[[#This Row],[Mercado]],volumen_dia[[#This Row],[Día semana]],volumen_dia[[#This Row],[Semana]],volumen_dia[[#This Row],[Unidad]])</f>
        <v>RosaraFemacal de La CaleraJueves44155saco</v>
      </c>
      <c r="B120" t="s">
        <v>527</v>
      </c>
      <c r="C120" t="s">
        <v>539</v>
      </c>
      <c r="D120" s="43">
        <f>+VLOOKUP(volumen_dia[[#This Row],[Mercado]],Codigos_mercados_mayoristas[],3,0)</f>
        <v>5</v>
      </c>
      <c r="E120" s="43" t="str">
        <f>+VLOOKUP(volumen_dia[[#This Row],[Unidad de
comercialización ]],Tabla16[],2,0)</f>
        <v>saco</v>
      </c>
      <c r="F120" t="s">
        <v>704</v>
      </c>
      <c r="G120" t="s">
        <v>492</v>
      </c>
      <c r="H120" s="46">
        <f>+VLOOKUP(volumen_dia[[#This Row],[Semana descripcipon]],Codigo_fecha[],2,0)</f>
        <v>44155</v>
      </c>
      <c r="I120" t="s">
        <v>530</v>
      </c>
      <c r="J120">
        <v>510</v>
      </c>
      <c r="K120">
        <f>+volumen_dia[[#This Row],[Volumen (N° de mallas o sacos de 25 kg)]]*25</f>
        <v>12750</v>
      </c>
      <c r="L120">
        <f>+volumen_dia[[#This Row],[Volumen (Kg)]]/1000</f>
        <v>12.75</v>
      </c>
      <c r="M120" s="43">
        <f>+VLOOKUP(volumen_dia[[#This Row],[Concat]],Precio_dia_punto_venta[],7,0)</f>
        <v>9431</v>
      </c>
    </row>
    <row r="121" spans="1:13" x14ac:dyDescent="0.35">
      <c r="A121" s="43" t="str">
        <f>+_xlfn.CONCAT(volumen_dia[[#This Row],[Variedad]],volumen_dia[[#This Row],[Mercado]],volumen_dia[[#This Row],[Día semana]],volumen_dia[[#This Row],[Semana]],volumen_dia[[#This Row],[Unidad]])</f>
        <v>RosaraFemacal de La CaleraMiércoles44106saco</v>
      </c>
      <c r="B121" t="s">
        <v>527</v>
      </c>
      <c r="C121" t="s">
        <v>539</v>
      </c>
      <c r="D121" s="43">
        <f>+VLOOKUP(volumen_dia[[#This Row],[Mercado]],Codigos_mercados_mayoristas[],3,0)</f>
        <v>5</v>
      </c>
      <c r="E121" s="43" t="str">
        <f>+VLOOKUP(volumen_dia[[#This Row],[Unidad de
comercialización ]],Tabla16[],2,0)</f>
        <v>saco</v>
      </c>
      <c r="F121" t="s">
        <v>704</v>
      </c>
      <c r="G121" t="s">
        <v>499</v>
      </c>
      <c r="H121" s="46">
        <f>+VLOOKUP(volumen_dia[[#This Row],[Semana descripcipon]],Codigo_fecha[],2,0)</f>
        <v>44106</v>
      </c>
      <c r="I121" t="s">
        <v>534</v>
      </c>
      <c r="J121">
        <v>530</v>
      </c>
      <c r="K121">
        <f>+volumen_dia[[#This Row],[Volumen (N° de mallas o sacos de 25 kg)]]*25</f>
        <v>13250</v>
      </c>
      <c r="L121">
        <f>+volumen_dia[[#This Row],[Volumen (Kg)]]/1000</f>
        <v>13.25</v>
      </c>
      <c r="M121" s="43">
        <f>+VLOOKUP(volumen_dia[[#This Row],[Concat]],Precio_dia_punto_venta[],7,0)</f>
        <v>8102</v>
      </c>
    </row>
    <row r="122" spans="1:13" x14ac:dyDescent="0.35">
      <c r="A122" s="43" t="str">
        <f>+_xlfn.CONCAT(volumen_dia[[#This Row],[Variedad]],volumen_dia[[#This Row],[Mercado]],volumen_dia[[#This Row],[Día semana]],volumen_dia[[#This Row],[Semana]],volumen_dia[[#This Row],[Unidad]])</f>
        <v>RosaraFemacal de La CaleraLunes44050saco</v>
      </c>
      <c r="B122" t="s">
        <v>527</v>
      </c>
      <c r="C122" t="s">
        <v>539</v>
      </c>
      <c r="D122" s="43">
        <f>+VLOOKUP(volumen_dia[[#This Row],[Mercado]],Codigos_mercados_mayoristas[],3,0)</f>
        <v>5</v>
      </c>
      <c r="E122" s="43" t="str">
        <f>+VLOOKUP(volumen_dia[[#This Row],[Unidad de
comercialización ]],Tabla16[],2,0)</f>
        <v>saco</v>
      </c>
      <c r="F122" t="s">
        <v>704</v>
      </c>
      <c r="G122" t="s">
        <v>508</v>
      </c>
      <c r="H122" s="46">
        <f>+VLOOKUP(volumen_dia[[#This Row],[Semana descripcipon]],Codigo_fecha[],2,0)</f>
        <v>44050</v>
      </c>
      <c r="I122" t="s">
        <v>535</v>
      </c>
      <c r="J122">
        <v>530</v>
      </c>
      <c r="K122">
        <f>+volumen_dia[[#This Row],[Volumen (N° de mallas o sacos de 25 kg)]]*25</f>
        <v>13250</v>
      </c>
      <c r="L122">
        <f>+volumen_dia[[#This Row],[Volumen (Kg)]]/1000</f>
        <v>13.25</v>
      </c>
      <c r="M122" s="43">
        <f>+VLOOKUP(volumen_dia[[#This Row],[Concat]],Precio_dia_punto_venta[],7,0)</f>
        <v>5928</v>
      </c>
    </row>
    <row r="123" spans="1:13" x14ac:dyDescent="0.35">
      <c r="A123" s="43" t="str">
        <f>+_xlfn.CONCAT(volumen_dia[[#This Row],[Variedad]],volumen_dia[[#This Row],[Mercado]],volumen_dia[[#This Row],[Día semana]],volumen_dia[[#This Row],[Semana]],volumen_dia[[#This Row],[Unidad]])</f>
        <v>RosaraFemacal de La CaleraJueves44050saco</v>
      </c>
      <c r="B123" t="s">
        <v>527</v>
      </c>
      <c r="C123" t="s">
        <v>539</v>
      </c>
      <c r="D123" s="43">
        <f>+VLOOKUP(volumen_dia[[#This Row],[Mercado]],Codigos_mercados_mayoristas[],3,0)</f>
        <v>5</v>
      </c>
      <c r="E123" s="43" t="str">
        <f>+VLOOKUP(volumen_dia[[#This Row],[Unidad de
comercialización ]],Tabla16[],2,0)</f>
        <v>saco</v>
      </c>
      <c r="F123" t="s">
        <v>704</v>
      </c>
      <c r="G123" t="s">
        <v>508</v>
      </c>
      <c r="H123" s="46">
        <f>+VLOOKUP(volumen_dia[[#This Row],[Semana descripcipon]],Codigo_fecha[],2,0)</f>
        <v>44050</v>
      </c>
      <c r="I123" t="s">
        <v>530</v>
      </c>
      <c r="J123">
        <v>530</v>
      </c>
      <c r="K123">
        <f>+volumen_dia[[#This Row],[Volumen (N° de mallas o sacos de 25 kg)]]*25</f>
        <v>13250</v>
      </c>
      <c r="L123">
        <f>+volumen_dia[[#This Row],[Volumen (Kg)]]/1000</f>
        <v>13.25</v>
      </c>
      <c r="M123" s="43">
        <f>+VLOOKUP(volumen_dia[[#This Row],[Concat]],Precio_dia_punto_venta[],7,0)</f>
        <v>5897</v>
      </c>
    </row>
    <row r="124" spans="1:13" x14ac:dyDescent="0.35">
      <c r="A124" s="43" t="str">
        <f>+_xlfn.CONCAT(volumen_dia[[#This Row],[Variedad]],volumen_dia[[#This Row],[Mercado]],volumen_dia[[#This Row],[Día semana]],volumen_dia[[#This Row],[Semana]],volumen_dia[[#This Row],[Unidad]])</f>
        <v>RosaraFemacal de La CaleraJueves44043saco</v>
      </c>
      <c r="B124" t="s">
        <v>527</v>
      </c>
      <c r="C124" t="s">
        <v>539</v>
      </c>
      <c r="D124" s="43">
        <f>+VLOOKUP(volumen_dia[[#This Row],[Mercado]],Codigos_mercados_mayoristas[],3,0)</f>
        <v>5</v>
      </c>
      <c r="E124" s="43" t="str">
        <f>+VLOOKUP(volumen_dia[[#This Row],[Unidad de
comercialización ]],Tabla16[],2,0)</f>
        <v>saco</v>
      </c>
      <c r="F124" t="s">
        <v>704</v>
      </c>
      <c r="G124" t="s">
        <v>507</v>
      </c>
      <c r="H124" s="46">
        <f>+VLOOKUP(volumen_dia[[#This Row],[Semana descripcipon]],Codigo_fecha[],2,0)</f>
        <v>44043</v>
      </c>
      <c r="I124" t="s">
        <v>530</v>
      </c>
      <c r="J124">
        <v>530</v>
      </c>
      <c r="K124">
        <f>+volumen_dia[[#This Row],[Volumen (N° de mallas o sacos de 25 kg)]]*25</f>
        <v>13250</v>
      </c>
      <c r="L124">
        <f>+volumen_dia[[#This Row],[Volumen (Kg)]]/1000</f>
        <v>13.25</v>
      </c>
      <c r="M124" s="43">
        <f>+VLOOKUP(volumen_dia[[#This Row],[Concat]],Precio_dia_punto_venta[],7,0)</f>
        <v>11529</v>
      </c>
    </row>
    <row r="125" spans="1:13" x14ac:dyDescent="0.35">
      <c r="A125" s="43" t="str">
        <f>+_xlfn.CONCAT(volumen_dia[[#This Row],[Variedad]],volumen_dia[[#This Row],[Mercado]],volumen_dia[[#This Row],[Día semana]],volumen_dia[[#This Row],[Semana]],volumen_dia[[#This Row],[Unidad]])</f>
        <v>RosaraFemacal de La CaleraLunes44106saco</v>
      </c>
      <c r="B125" t="s">
        <v>527</v>
      </c>
      <c r="C125" t="s">
        <v>539</v>
      </c>
      <c r="D125" s="43">
        <f>+VLOOKUP(volumen_dia[[#This Row],[Mercado]],Codigos_mercados_mayoristas[],3,0)</f>
        <v>5</v>
      </c>
      <c r="E125" s="43" t="str">
        <f>+VLOOKUP(volumen_dia[[#This Row],[Unidad de
comercialización ]],Tabla16[],2,0)</f>
        <v>saco</v>
      </c>
      <c r="F125" t="s">
        <v>704</v>
      </c>
      <c r="G125" t="s">
        <v>499</v>
      </c>
      <c r="H125" s="46">
        <f>+VLOOKUP(volumen_dia[[#This Row],[Semana descripcipon]],Codigo_fecha[],2,0)</f>
        <v>44106</v>
      </c>
      <c r="I125" t="s">
        <v>535</v>
      </c>
      <c r="J125">
        <v>540</v>
      </c>
      <c r="K125">
        <f>+volumen_dia[[#This Row],[Volumen (N° de mallas o sacos de 25 kg)]]*25</f>
        <v>13500</v>
      </c>
      <c r="L125">
        <f>+volumen_dia[[#This Row],[Volumen (Kg)]]/1000</f>
        <v>13.5</v>
      </c>
      <c r="M125" s="43">
        <f>+VLOOKUP(volumen_dia[[#This Row],[Concat]],Precio_dia_punto_venta[],7,0)</f>
        <v>7833</v>
      </c>
    </row>
    <row r="126" spans="1:13" x14ac:dyDescent="0.35">
      <c r="A126" s="43" t="str">
        <f>+_xlfn.CONCAT(volumen_dia[[#This Row],[Variedad]],volumen_dia[[#This Row],[Mercado]],volumen_dia[[#This Row],[Día semana]],volumen_dia[[#This Row],[Semana]],volumen_dia[[#This Row],[Unidad]])</f>
        <v>RosaraFemacal de La CaleraJueves44106saco</v>
      </c>
      <c r="B126" t="s">
        <v>527</v>
      </c>
      <c r="C126" t="s">
        <v>539</v>
      </c>
      <c r="D126" s="43">
        <f>+VLOOKUP(volumen_dia[[#This Row],[Mercado]],Codigos_mercados_mayoristas[],3,0)</f>
        <v>5</v>
      </c>
      <c r="E126" s="43" t="str">
        <f>+VLOOKUP(volumen_dia[[#This Row],[Unidad de
comercialización ]],Tabla16[],2,0)</f>
        <v>saco</v>
      </c>
      <c r="F126" t="s">
        <v>704</v>
      </c>
      <c r="G126" t="s">
        <v>499</v>
      </c>
      <c r="H126" s="46">
        <f>+VLOOKUP(volumen_dia[[#This Row],[Semana descripcipon]],Codigo_fecha[],2,0)</f>
        <v>44106</v>
      </c>
      <c r="I126" t="s">
        <v>530</v>
      </c>
      <c r="J126">
        <v>560</v>
      </c>
      <c r="K126">
        <f>+volumen_dia[[#This Row],[Volumen (N° de mallas o sacos de 25 kg)]]*25</f>
        <v>14000</v>
      </c>
      <c r="L126">
        <f>+volumen_dia[[#This Row],[Volumen (Kg)]]/1000</f>
        <v>14</v>
      </c>
      <c r="M126" s="43">
        <f>+VLOOKUP(volumen_dia[[#This Row],[Concat]],Precio_dia_punto_venta[],7,0)</f>
        <v>7500</v>
      </c>
    </row>
    <row r="127" spans="1:13" x14ac:dyDescent="0.35">
      <c r="A127" s="43" t="str">
        <f>+_xlfn.CONCAT(volumen_dia[[#This Row],[Variedad]],volumen_dia[[#This Row],[Mercado]],volumen_dia[[#This Row],[Día semana]],volumen_dia[[#This Row],[Semana]],volumen_dia[[#This Row],[Unidad]])</f>
        <v>RosaraFemacal de La CaleraMartes44050saco</v>
      </c>
      <c r="B127" t="s">
        <v>527</v>
      </c>
      <c r="C127" t="s">
        <v>539</v>
      </c>
      <c r="D127" s="43">
        <f>+VLOOKUP(volumen_dia[[#This Row],[Mercado]],Codigos_mercados_mayoristas[],3,0)</f>
        <v>5</v>
      </c>
      <c r="E127" s="43" t="str">
        <f>+VLOOKUP(volumen_dia[[#This Row],[Unidad de
comercialización ]],Tabla16[],2,0)</f>
        <v>saco</v>
      </c>
      <c r="F127" t="s">
        <v>704</v>
      </c>
      <c r="G127" t="s">
        <v>508</v>
      </c>
      <c r="H127" s="46">
        <f>+VLOOKUP(volumen_dia[[#This Row],[Semana descripcipon]],Codigo_fecha[],2,0)</f>
        <v>44050</v>
      </c>
      <c r="I127" t="s">
        <v>536</v>
      </c>
      <c r="J127">
        <v>560</v>
      </c>
      <c r="K127">
        <f>+volumen_dia[[#This Row],[Volumen (N° de mallas o sacos de 25 kg)]]*25</f>
        <v>14000</v>
      </c>
      <c r="L127">
        <f>+volumen_dia[[#This Row],[Volumen (Kg)]]/1000</f>
        <v>14</v>
      </c>
      <c r="M127" s="43">
        <f>+VLOOKUP(volumen_dia[[#This Row],[Concat]],Precio_dia_punto_venta[],7,0)</f>
        <v>5911</v>
      </c>
    </row>
    <row r="128" spans="1:13" x14ac:dyDescent="0.35">
      <c r="A128" s="43" t="str">
        <f>+_xlfn.CONCAT(volumen_dia[[#This Row],[Variedad]],volumen_dia[[#This Row],[Mercado]],volumen_dia[[#This Row],[Día semana]],volumen_dia[[#This Row],[Semana]],volumen_dia[[#This Row],[Unidad]])</f>
        <v>RosaraFemacal de La CaleraJueves44064saco</v>
      </c>
      <c r="B128" t="s">
        <v>527</v>
      </c>
      <c r="C128" t="s">
        <v>539</v>
      </c>
      <c r="D128" s="43">
        <f>+VLOOKUP(volumen_dia[[#This Row],[Mercado]],Codigos_mercados_mayoristas[],3,0)</f>
        <v>5</v>
      </c>
      <c r="E128" s="43" t="str">
        <f>+VLOOKUP(volumen_dia[[#This Row],[Unidad de
comercialización ]],Tabla16[],2,0)</f>
        <v>saco</v>
      </c>
      <c r="F128" t="s">
        <v>704</v>
      </c>
      <c r="G128" t="s">
        <v>505</v>
      </c>
      <c r="H128" s="46">
        <f>+VLOOKUP(volumen_dia[[#This Row],[Semana descripcipon]],Codigo_fecha[],2,0)</f>
        <v>44064</v>
      </c>
      <c r="I128" t="s">
        <v>530</v>
      </c>
      <c r="J128">
        <v>620</v>
      </c>
      <c r="K128">
        <f>+volumen_dia[[#This Row],[Volumen (N° de mallas o sacos de 25 kg)]]*25</f>
        <v>15500</v>
      </c>
      <c r="L128">
        <f>+volumen_dia[[#This Row],[Volumen (Kg)]]/1000</f>
        <v>15.5</v>
      </c>
      <c r="M128" s="43">
        <f>+VLOOKUP(volumen_dia[[#This Row],[Concat]],Precio_dia_punto_venta[],7,0)</f>
        <v>6197</v>
      </c>
    </row>
    <row r="129" spans="1:13" x14ac:dyDescent="0.35">
      <c r="A129" s="43" t="str">
        <f>+_xlfn.CONCAT(volumen_dia[[#This Row],[Variedad]],volumen_dia[[#This Row],[Mercado]],volumen_dia[[#This Row],[Día semana]],volumen_dia[[#This Row],[Semana]],volumen_dia[[#This Row],[Unidad]])</f>
        <v>RosaraFemacal de La CaleraMiércoles44071malla</v>
      </c>
      <c r="B129" t="s">
        <v>527</v>
      </c>
      <c r="C129" t="s">
        <v>539</v>
      </c>
      <c r="D129" s="43">
        <f>+VLOOKUP(volumen_dia[[#This Row],[Mercado]],Codigos_mercados_mayoristas[],3,0)</f>
        <v>5</v>
      </c>
      <c r="E129" s="43" t="str">
        <f>+VLOOKUP(volumen_dia[[#This Row],[Unidad de
comercialización ]],Tabla16[],2,0)</f>
        <v>malla</v>
      </c>
      <c r="F129" t="s">
        <v>705</v>
      </c>
      <c r="G129" t="s">
        <v>501</v>
      </c>
      <c r="H129" s="46">
        <f>+VLOOKUP(volumen_dia[[#This Row],[Semana descripcipon]],Codigo_fecha[],2,0)</f>
        <v>44071</v>
      </c>
      <c r="I129" t="s">
        <v>534</v>
      </c>
      <c r="J129">
        <v>640</v>
      </c>
      <c r="K129">
        <f>+volumen_dia[[#This Row],[Volumen (N° de mallas o sacos de 25 kg)]]*25</f>
        <v>16000</v>
      </c>
      <c r="L129">
        <f>+volumen_dia[[#This Row],[Volumen (Kg)]]/1000</f>
        <v>16</v>
      </c>
      <c r="M129" s="43">
        <f>+VLOOKUP(volumen_dia[[#This Row],[Concat]],Precio_dia_punto_venta[],7,0)</f>
        <v>6244</v>
      </c>
    </row>
    <row r="130" spans="1:13" x14ac:dyDescent="0.35">
      <c r="A130" s="43" t="str">
        <f>+_xlfn.CONCAT(volumen_dia[[#This Row],[Variedad]],volumen_dia[[#This Row],[Mercado]],volumen_dia[[#This Row],[Día semana]],volumen_dia[[#This Row],[Semana]],volumen_dia[[#This Row],[Unidad]])</f>
        <v>RosaraFemacal de La CaleraViernes44043saco</v>
      </c>
      <c r="B130" t="s">
        <v>527</v>
      </c>
      <c r="C130" t="s">
        <v>539</v>
      </c>
      <c r="D130" s="43">
        <f>+VLOOKUP(volumen_dia[[#This Row],[Mercado]],Codigos_mercados_mayoristas[],3,0)</f>
        <v>5</v>
      </c>
      <c r="E130" s="43" t="str">
        <f>+VLOOKUP(volumen_dia[[#This Row],[Unidad de
comercialización ]],Tabla16[],2,0)</f>
        <v>saco</v>
      </c>
      <c r="F130" t="s">
        <v>704</v>
      </c>
      <c r="G130" t="s">
        <v>507</v>
      </c>
      <c r="H130" s="46">
        <f>+VLOOKUP(volumen_dia[[#This Row],[Semana descripcipon]],Codigo_fecha[],2,0)</f>
        <v>44043</v>
      </c>
      <c r="I130" t="s">
        <v>533</v>
      </c>
      <c r="J130">
        <v>810</v>
      </c>
      <c r="K130">
        <f>+volumen_dia[[#This Row],[Volumen (N° de mallas o sacos de 25 kg)]]*25</f>
        <v>20250</v>
      </c>
      <c r="L130">
        <f>+volumen_dia[[#This Row],[Volumen (Kg)]]/1000</f>
        <v>20.25</v>
      </c>
      <c r="M130" s="43">
        <f>+VLOOKUP(volumen_dia[[#This Row],[Concat]],Precio_dia_punto_venta[],7,0)</f>
        <v>11835</v>
      </c>
    </row>
    <row r="131" spans="1:13" x14ac:dyDescent="0.35">
      <c r="A131" s="43" t="str">
        <f>+_xlfn.CONCAT(volumen_dia[[#This Row],[Variedad]],volumen_dia[[#This Row],[Mercado]],volumen_dia[[#This Row],[Día semana]],volumen_dia[[#This Row],[Semana]],volumen_dia[[#This Row],[Unidad]])</f>
        <v>PatagoniaFeria Lagunitas de Puerto MonttLunes44043saco</v>
      </c>
      <c r="B131" t="s">
        <v>531</v>
      </c>
      <c r="C131" t="s">
        <v>543</v>
      </c>
      <c r="D131" s="43">
        <f>+VLOOKUP(volumen_dia[[#This Row],[Mercado]],Codigos_mercados_mayoristas[],3,0)</f>
        <v>10</v>
      </c>
      <c r="E131" s="43" t="str">
        <f>+VLOOKUP(volumen_dia[[#This Row],[Unidad de
comercialización ]],Tabla16[],2,0)</f>
        <v>saco</v>
      </c>
      <c r="F131" t="s">
        <v>704</v>
      </c>
      <c r="G131" t="s">
        <v>507</v>
      </c>
      <c r="H131" s="46">
        <f>+VLOOKUP(volumen_dia[[#This Row],[Semana descripcipon]],Codigo_fecha[],2,0)</f>
        <v>44043</v>
      </c>
      <c r="I131" t="s">
        <v>535</v>
      </c>
      <c r="J131">
        <v>70</v>
      </c>
      <c r="K131">
        <f>+volumen_dia[[#This Row],[Volumen (N° de mallas o sacos de 25 kg)]]*25</f>
        <v>1750</v>
      </c>
      <c r="L131">
        <f>+volumen_dia[[#This Row],[Volumen (Kg)]]/1000</f>
        <v>1.75</v>
      </c>
      <c r="M131" s="43">
        <f>+VLOOKUP(volumen_dia[[#This Row],[Concat]],Precio_dia_punto_venta[],7,0)</f>
        <v>6000</v>
      </c>
    </row>
    <row r="132" spans="1:13" x14ac:dyDescent="0.35">
      <c r="A132" s="43" t="str">
        <f>+_xlfn.CONCAT(volumen_dia[[#This Row],[Variedad]],volumen_dia[[#This Row],[Mercado]],volumen_dia[[#This Row],[Día semana]],volumen_dia[[#This Row],[Semana]],volumen_dia[[#This Row],[Unidad]])</f>
        <v>PatagoniaFeria Lagunitas de Puerto MonttLunes44036saco</v>
      </c>
      <c r="B132" t="s">
        <v>531</v>
      </c>
      <c r="C132" t="s">
        <v>543</v>
      </c>
      <c r="D132" s="43">
        <f>+VLOOKUP(volumen_dia[[#This Row],[Mercado]],Codigos_mercados_mayoristas[],3,0)</f>
        <v>10</v>
      </c>
      <c r="E132" s="43" t="str">
        <f>+VLOOKUP(volumen_dia[[#This Row],[Unidad de
comercialización ]],Tabla16[],2,0)</f>
        <v>saco</v>
      </c>
      <c r="F132" t="s">
        <v>704</v>
      </c>
      <c r="G132" t="s">
        <v>509</v>
      </c>
      <c r="H132" s="46">
        <f>+VLOOKUP(volumen_dia[[#This Row],[Semana descripcipon]],Codigo_fecha[],2,0)</f>
        <v>44036</v>
      </c>
      <c r="I132" t="s">
        <v>535</v>
      </c>
      <c r="J132">
        <v>70</v>
      </c>
      <c r="K132">
        <f>+volumen_dia[[#This Row],[Volumen (N° de mallas o sacos de 25 kg)]]*25</f>
        <v>1750</v>
      </c>
      <c r="L132">
        <f>+volumen_dia[[#This Row],[Volumen (Kg)]]/1000</f>
        <v>1.75</v>
      </c>
      <c r="M132" s="43">
        <f>+VLOOKUP(volumen_dia[[#This Row],[Concat]],Precio_dia_punto_venta[],7,0)</f>
        <v>6000</v>
      </c>
    </row>
    <row r="133" spans="1:13" x14ac:dyDescent="0.35">
      <c r="A133" s="43" t="str">
        <f>+_xlfn.CONCAT(volumen_dia[[#This Row],[Variedad]],volumen_dia[[#This Row],[Mercado]],volumen_dia[[#This Row],[Día semana]],volumen_dia[[#This Row],[Semana]],volumen_dia[[#This Row],[Unidad]])</f>
        <v>PatagoniaFeria Lagunitas de Puerto MonttMiércoles44085saco</v>
      </c>
      <c r="B133" t="s">
        <v>531</v>
      </c>
      <c r="C133" t="s">
        <v>543</v>
      </c>
      <c r="D133" s="43">
        <f>+VLOOKUP(volumen_dia[[#This Row],[Mercado]],Codigos_mercados_mayoristas[],3,0)</f>
        <v>10</v>
      </c>
      <c r="E133" s="43" t="str">
        <f>+VLOOKUP(volumen_dia[[#This Row],[Unidad de
comercialización ]],Tabla16[],2,0)</f>
        <v>saco</v>
      </c>
      <c r="F133" t="s">
        <v>704</v>
      </c>
      <c r="G133" t="s">
        <v>503</v>
      </c>
      <c r="H133" s="46">
        <f>+VLOOKUP(volumen_dia[[#This Row],[Semana descripcipon]],Codigo_fecha[],2,0)</f>
        <v>44085</v>
      </c>
      <c r="I133" t="s">
        <v>534</v>
      </c>
      <c r="J133">
        <v>80</v>
      </c>
      <c r="K133">
        <f>+volumen_dia[[#This Row],[Volumen (N° de mallas o sacos de 25 kg)]]*25</f>
        <v>2000</v>
      </c>
      <c r="L133">
        <f>+volumen_dia[[#This Row],[Volumen (Kg)]]/1000</f>
        <v>2</v>
      </c>
      <c r="M133" s="43">
        <f>+VLOOKUP(volumen_dia[[#This Row],[Concat]],Precio_dia_punto_venta[],7,0)</f>
        <v>6500</v>
      </c>
    </row>
    <row r="134" spans="1:13" x14ac:dyDescent="0.35">
      <c r="A134" s="43" t="str">
        <f>+_xlfn.CONCAT(volumen_dia[[#This Row],[Variedad]],volumen_dia[[#This Row],[Mercado]],volumen_dia[[#This Row],[Día semana]],volumen_dia[[#This Row],[Semana]],volumen_dia[[#This Row],[Unidad]])</f>
        <v>RodeoFeria Lagunitas de Puerto MonttLunes44078saco</v>
      </c>
      <c r="B134" t="s">
        <v>537</v>
      </c>
      <c r="C134" t="s">
        <v>543</v>
      </c>
      <c r="D134" s="43">
        <f>+VLOOKUP(volumen_dia[[#This Row],[Mercado]],Codigos_mercados_mayoristas[],3,0)</f>
        <v>10</v>
      </c>
      <c r="E134" s="43" t="str">
        <f>+VLOOKUP(volumen_dia[[#This Row],[Unidad de
comercialización ]],Tabla16[],2,0)</f>
        <v>saco</v>
      </c>
      <c r="F134" t="s">
        <v>704</v>
      </c>
      <c r="G134" t="s">
        <v>500</v>
      </c>
      <c r="H134" s="46">
        <f>+VLOOKUP(volumen_dia[[#This Row],[Semana descripcipon]],Codigo_fecha[],2,0)</f>
        <v>44078</v>
      </c>
      <c r="I134" t="s">
        <v>535</v>
      </c>
      <c r="J134">
        <v>80</v>
      </c>
      <c r="K134">
        <f>+volumen_dia[[#This Row],[Volumen (N° de mallas o sacos de 25 kg)]]*25</f>
        <v>2000</v>
      </c>
      <c r="L134">
        <f>+volumen_dia[[#This Row],[Volumen (Kg)]]/1000</f>
        <v>2</v>
      </c>
      <c r="M134" s="43">
        <f>+VLOOKUP(volumen_dia[[#This Row],[Concat]],Precio_dia_punto_venta[],7,0)</f>
        <v>6000</v>
      </c>
    </row>
    <row r="135" spans="1:13" x14ac:dyDescent="0.35">
      <c r="A135" s="43" t="str">
        <f>+_xlfn.CONCAT(volumen_dia[[#This Row],[Variedad]],volumen_dia[[#This Row],[Mercado]],volumen_dia[[#This Row],[Día semana]],volumen_dia[[#This Row],[Semana]],volumen_dia[[#This Row],[Unidad]])</f>
        <v>PatagoniaFeria Lagunitas de Puerto MonttMiércoles44050saco</v>
      </c>
      <c r="B135" t="s">
        <v>531</v>
      </c>
      <c r="C135" t="s">
        <v>543</v>
      </c>
      <c r="D135" s="43">
        <f>+VLOOKUP(volumen_dia[[#This Row],[Mercado]],Codigos_mercados_mayoristas[],3,0)</f>
        <v>10</v>
      </c>
      <c r="E135" s="43" t="str">
        <f>+VLOOKUP(volumen_dia[[#This Row],[Unidad de
comercialización ]],Tabla16[],2,0)</f>
        <v>saco</v>
      </c>
      <c r="F135" t="s">
        <v>704</v>
      </c>
      <c r="G135" t="s">
        <v>508</v>
      </c>
      <c r="H135" s="46">
        <f>+VLOOKUP(volumen_dia[[#This Row],[Semana descripcipon]],Codigo_fecha[],2,0)</f>
        <v>44050</v>
      </c>
      <c r="I135" t="s">
        <v>534</v>
      </c>
      <c r="J135">
        <v>80</v>
      </c>
      <c r="K135">
        <f>+volumen_dia[[#This Row],[Volumen (N° de mallas o sacos de 25 kg)]]*25</f>
        <v>2000</v>
      </c>
      <c r="L135">
        <f>+volumen_dia[[#This Row],[Volumen (Kg)]]/1000</f>
        <v>2</v>
      </c>
      <c r="M135" s="43">
        <f>+VLOOKUP(volumen_dia[[#This Row],[Concat]],Precio_dia_punto_venta[],7,0)</f>
        <v>6000</v>
      </c>
    </row>
    <row r="136" spans="1:13" x14ac:dyDescent="0.35">
      <c r="A136" s="43" t="str">
        <f>+_xlfn.CONCAT(volumen_dia[[#This Row],[Variedad]],volumen_dia[[#This Row],[Mercado]],volumen_dia[[#This Row],[Día semana]],volumen_dia[[#This Row],[Semana]],volumen_dia[[#This Row],[Unidad]])</f>
        <v>RodeoFeria Lagunitas de Puerto MonttMiércoles44043saco</v>
      </c>
      <c r="B136" t="s">
        <v>537</v>
      </c>
      <c r="C136" t="s">
        <v>543</v>
      </c>
      <c r="D136" s="43">
        <f>+VLOOKUP(volumen_dia[[#This Row],[Mercado]],Codigos_mercados_mayoristas[],3,0)</f>
        <v>10</v>
      </c>
      <c r="E136" s="43" t="str">
        <f>+VLOOKUP(volumen_dia[[#This Row],[Unidad de
comercialización ]],Tabla16[],2,0)</f>
        <v>saco</v>
      </c>
      <c r="F136" t="s">
        <v>704</v>
      </c>
      <c r="G136" t="s">
        <v>507</v>
      </c>
      <c r="H136" s="46">
        <f>+VLOOKUP(volumen_dia[[#This Row],[Semana descripcipon]],Codigo_fecha[],2,0)</f>
        <v>44043</v>
      </c>
      <c r="I136" t="s">
        <v>534</v>
      </c>
      <c r="J136">
        <v>80</v>
      </c>
      <c r="K136">
        <f>+volumen_dia[[#This Row],[Volumen (N° de mallas o sacos de 25 kg)]]*25</f>
        <v>2000</v>
      </c>
      <c r="L136">
        <f>+volumen_dia[[#This Row],[Volumen (Kg)]]/1000</f>
        <v>2</v>
      </c>
      <c r="M136" s="43">
        <f>+VLOOKUP(volumen_dia[[#This Row],[Concat]],Precio_dia_punto_venta[],7,0)</f>
        <v>6000</v>
      </c>
    </row>
    <row r="137" spans="1:13" x14ac:dyDescent="0.35">
      <c r="A137" s="43" t="str">
        <f>+_xlfn.CONCAT(volumen_dia[[#This Row],[Variedad]],volumen_dia[[#This Row],[Mercado]],volumen_dia[[#This Row],[Día semana]],volumen_dia[[#This Row],[Semana]],volumen_dia[[#This Row],[Unidad]])</f>
        <v>DésiréeFeria Lagunitas de Puerto MonttLunes44036saco</v>
      </c>
      <c r="B137" t="s">
        <v>544</v>
      </c>
      <c r="C137" t="s">
        <v>543</v>
      </c>
      <c r="D137" s="43">
        <f>+VLOOKUP(volumen_dia[[#This Row],[Mercado]],Codigos_mercados_mayoristas[],3,0)</f>
        <v>10</v>
      </c>
      <c r="E137" s="43" t="str">
        <f>+VLOOKUP(volumen_dia[[#This Row],[Unidad de
comercialización ]],Tabla16[],2,0)</f>
        <v>saco</v>
      </c>
      <c r="F137" t="s">
        <v>704</v>
      </c>
      <c r="G137" t="s">
        <v>509</v>
      </c>
      <c r="H137" s="46">
        <f>+VLOOKUP(volumen_dia[[#This Row],[Semana descripcipon]],Codigo_fecha[],2,0)</f>
        <v>44036</v>
      </c>
      <c r="I137" t="s">
        <v>535</v>
      </c>
      <c r="J137">
        <v>80</v>
      </c>
      <c r="K137">
        <f>+volumen_dia[[#This Row],[Volumen (N° de mallas o sacos de 25 kg)]]*25</f>
        <v>2000</v>
      </c>
      <c r="L137">
        <f>+volumen_dia[[#This Row],[Volumen (Kg)]]/1000</f>
        <v>2</v>
      </c>
      <c r="M137" s="43">
        <f>+VLOOKUP(volumen_dia[[#This Row],[Concat]],Precio_dia_punto_venta[],7,0)</f>
        <v>6000</v>
      </c>
    </row>
    <row r="138" spans="1:13" x14ac:dyDescent="0.35">
      <c r="A138" s="43" t="str">
        <f>+_xlfn.CONCAT(volumen_dia[[#This Row],[Variedad]],volumen_dia[[#This Row],[Mercado]],volumen_dia[[#This Row],[Día semana]],volumen_dia[[#This Row],[Semana]],volumen_dia[[#This Row],[Unidad]])</f>
        <v>PatagoniaFeria Lagunitas de Puerto MonttMiércoles44036saco</v>
      </c>
      <c r="B138" t="s">
        <v>531</v>
      </c>
      <c r="C138" t="s">
        <v>543</v>
      </c>
      <c r="D138" s="43">
        <f>+VLOOKUP(volumen_dia[[#This Row],[Mercado]],Codigos_mercados_mayoristas[],3,0)</f>
        <v>10</v>
      </c>
      <c r="E138" s="43" t="str">
        <f>+VLOOKUP(volumen_dia[[#This Row],[Unidad de
comercialización ]],Tabla16[],2,0)</f>
        <v>saco</v>
      </c>
      <c r="F138" t="s">
        <v>704</v>
      </c>
      <c r="G138" t="s">
        <v>509</v>
      </c>
      <c r="H138" s="46">
        <f>+VLOOKUP(volumen_dia[[#This Row],[Semana descripcipon]],Codigo_fecha[],2,0)</f>
        <v>44036</v>
      </c>
      <c r="I138" t="s">
        <v>534</v>
      </c>
      <c r="J138">
        <v>80</v>
      </c>
      <c r="K138">
        <f>+volumen_dia[[#This Row],[Volumen (N° de mallas o sacos de 25 kg)]]*25</f>
        <v>2000</v>
      </c>
      <c r="L138">
        <f>+volumen_dia[[#This Row],[Volumen (Kg)]]/1000</f>
        <v>2</v>
      </c>
      <c r="M138" s="43">
        <f>+VLOOKUP(volumen_dia[[#This Row],[Concat]],Precio_dia_punto_venta[],7,0)</f>
        <v>6000</v>
      </c>
    </row>
    <row r="139" spans="1:13" x14ac:dyDescent="0.35">
      <c r="A139" s="43" t="str">
        <f>+_xlfn.CONCAT(volumen_dia[[#This Row],[Variedad]],volumen_dia[[#This Row],[Mercado]],volumen_dia[[#This Row],[Día semana]],volumen_dia[[#This Row],[Semana]],volumen_dia[[#This Row],[Unidad]])</f>
        <v>PatagoniaFeria Lagunitas de Puerto MonttJueves44085saco</v>
      </c>
      <c r="B139" t="s">
        <v>531</v>
      </c>
      <c r="C139" t="s">
        <v>543</v>
      </c>
      <c r="D139" s="43">
        <f>+VLOOKUP(volumen_dia[[#This Row],[Mercado]],Codigos_mercados_mayoristas[],3,0)</f>
        <v>10</v>
      </c>
      <c r="E139" s="43" t="str">
        <f>+VLOOKUP(volumen_dia[[#This Row],[Unidad de
comercialización ]],Tabla16[],2,0)</f>
        <v>saco</v>
      </c>
      <c r="F139" t="s">
        <v>704</v>
      </c>
      <c r="G139" t="s">
        <v>503</v>
      </c>
      <c r="H139" s="46">
        <f>+VLOOKUP(volumen_dia[[#This Row],[Semana descripcipon]],Codigo_fecha[],2,0)</f>
        <v>44085</v>
      </c>
      <c r="I139" t="s">
        <v>530</v>
      </c>
      <c r="J139">
        <v>100</v>
      </c>
      <c r="K139">
        <f>+volumen_dia[[#This Row],[Volumen (N° de mallas o sacos de 25 kg)]]*25</f>
        <v>2500</v>
      </c>
      <c r="L139">
        <f>+volumen_dia[[#This Row],[Volumen (Kg)]]/1000</f>
        <v>2.5</v>
      </c>
      <c r="M139" s="43">
        <f>+VLOOKUP(volumen_dia[[#This Row],[Concat]],Precio_dia_punto_venta[],7,0)</f>
        <v>6500</v>
      </c>
    </row>
    <row r="140" spans="1:13" x14ac:dyDescent="0.35">
      <c r="A140" s="43" t="str">
        <f>+_xlfn.CONCAT(volumen_dia[[#This Row],[Variedad]],volumen_dia[[#This Row],[Mercado]],volumen_dia[[#This Row],[Día semana]],volumen_dia[[#This Row],[Semana]],volumen_dia[[#This Row],[Unidad]])</f>
        <v>PukaráFeria Lagunitas de Puerto MonttJueves44176saco</v>
      </c>
      <c r="B140" t="s">
        <v>547</v>
      </c>
      <c r="C140" t="s">
        <v>543</v>
      </c>
      <c r="D140" s="43">
        <f>+VLOOKUP(volumen_dia[[#This Row],[Mercado]],Codigos_mercados_mayoristas[],3,0)</f>
        <v>10</v>
      </c>
      <c r="E140" s="43" t="str">
        <f>+VLOOKUP(volumen_dia[[#This Row],[Unidad de
comercialización ]],Tabla16[],2,0)</f>
        <v>saco</v>
      </c>
      <c r="F140" t="s">
        <v>704</v>
      </c>
      <c r="G140" t="s">
        <v>700</v>
      </c>
      <c r="H140" s="46">
        <f>+VLOOKUP(volumen_dia[[#This Row],[Semana descripcipon]],Codigo_fecha[],2,0)</f>
        <v>44176</v>
      </c>
      <c r="I140" t="s">
        <v>530</v>
      </c>
      <c r="J140">
        <v>150</v>
      </c>
      <c r="K140">
        <f>+volumen_dia[[#This Row],[Volumen (N° de mallas o sacos de 25 kg)]]*25</f>
        <v>3750</v>
      </c>
      <c r="L140">
        <f>+volumen_dia[[#This Row],[Volumen (Kg)]]/1000</f>
        <v>3.75</v>
      </c>
      <c r="M140" s="43">
        <f>+VLOOKUP(volumen_dia[[#This Row],[Concat]],Precio_dia_punto_venta[],7,0)</f>
        <v>13000</v>
      </c>
    </row>
    <row r="141" spans="1:13" x14ac:dyDescent="0.35">
      <c r="A141" s="43" t="str">
        <f>+_xlfn.CONCAT(volumen_dia[[#This Row],[Variedad]],volumen_dia[[#This Row],[Mercado]],volumen_dia[[#This Row],[Día semana]],volumen_dia[[#This Row],[Semana]],volumen_dia[[#This Row],[Unidad]])</f>
        <v>PukaráFeria Lagunitas de Puerto MonttMiércoles44169saco</v>
      </c>
      <c r="B141" t="s">
        <v>547</v>
      </c>
      <c r="C141" t="s">
        <v>543</v>
      </c>
      <c r="D141" s="43">
        <f>+VLOOKUP(volumen_dia[[#This Row],[Mercado]],Codigos_mercados_mayoristas[],3,0)</f>
        <v>10</v>
      </c>
      <c r="E141" s="43" t="str">
        <f>+VLOOKUP(volumen_dia[[#This Row],[Unidad de
comercialización ]],Tabla16[],2,0)</f>
        <v>saco</v>
      </c>
      <c r="F141" t="s">
        <v>704</v>
      </c>
      <c r="G141" t="s">
        <v>490</v>
      </c>
      <c r="H141" s="46">
        <f>+VLOOKUP(volumen_dia[[#This Row],[Semana descripcipon]],Codigo_fecha[],2,0)</f>
        <v>44169</v>
      </c>
      <c r="I141" t="s">
        <v>534</v>
      </c>
      <c r="J141">
        <v>150</v>
      </c>
      <c r="K141">
        <f>+volumen_dia[[#This Row],[Volumen (N° de mallas o sacos de 25 kg)]]*25</f>
        <v>3750</v>
      </c>
      <c r="L141">
        <f>+volumen_dia[[#This Row],[Volumen (Kg)]]/1000</f>
        <v>3.75</v>
      </c>
      <c r="M141" s="43">
        <f>+VLOOKUP(volumen_dia[[#This Row],[Concat]],Precio_dia_punto_venta[],7,0)</f>
        <v>13933</v>
      </c>
    </row>
    <row r="142" spans="1:13" x14ac:dyDescent="0.35">
      <c r="A142" s="43" t="str">
        <f>+_xlfn.CONCAT(volumen_dia[[#This Row],[Variedad]],volumen_dia[[#This Row],[Mercado]],volumen_dia[[#This Row],[Día semana]],volumen_dia[[#This Row],[Semana]],volumen_dia[[#This Row],[Unidad]])</f>
        <v>PukaráFeria Lagunitas de Puerto MonttJueves44169saco</v>
      </c>
      <c r="B142" t="s">
        <v>547</v>
      </c>
      <c r="C142" t="s">
        <v>543</v>
      </c>
      <c r="D142" s="43">
        <f>+VLOOKUP(volumen_dia[[#This Row],[Mercado]],Codigos_mercados_mayoristas[],3,0)</f>
        <v>10</v>
      </c>
      <c r="E142" s="43" t="str">
        <f>+VLOOKUP(volumen_dia[[#This Row],[Unidad de
comercialización ]],Tabla16[],2,0)</f>
        <v>saco</v>
      </c>
      <c r="F142" t="s">
        <v>704</v>
      </c>
      <c r="G142" t="s">
        <v>490</v>
      </c>
      <c r="H142" s="46">
        <f>+VLOOKUP(volumen_dia[[#This Row],[Semana descripcipon]],Codigo_fecha[],2,0)</f>
        <v>44169</v>
      </c>
      <c r="I142" t="s">
        <v>530</v>
      </c>
      <c r="J142">
        <v>150</v>
      </c>
      <c r="K142">
        <f>+volumen_dia[[#This Row],[Volumen (N° de mallas o sacos de 25 kg)]]*25</f>
        <v>3750</v>
      </c>
      <c r="L142">
        <f>+volumen_dia[[#This Row],[Volumen (Kg)]]/1000</f>
        <v>3.75</v>
      </c>
      <c r="M142" s="43">
        <f>+VLOOKUP(volumen_dia[[#This Row],[Concat]],Precio_dia_punto_venta[],7,0)</f>
        <v>15000</v>
      </c>
    </row>
    <row r="143" spans="1:13" x14ac:dyDescent="0.35">
      <c r="A143" s="43" t="str">
        <f>+_xlfn.CONCAT(volumen_dia[[#This Row],[Variedad]],volumen_dia[[#This Row],[Mercado]],volumen_dia[[#This Row],[Día semana]],volumen_dia[[#This Row],[Semana]],volumen_dia[[#This Row],[Unidad]])</f>
        <v>PatagoniaFeria Lagunitas de Puerto MonttLunes44113saco</v>
      </c>
      <c r="B143" t="s">
        <v>531</v>
      </c>
      <c r="C143" t="s">
        <v>543</v>
      </c>
      <c r="D143" s="43">
        <f>+VLOOKUP(volumen_dia[[#This Row],[Mercado]],Codigos_mercados_mayoristas[],3,0)</f>
        <v>10</v>
      </c>
      <c r="E143" s="43" t="str">
        <f>+VLOOKUP(volumen_dia[[#This Row],[Unidad de
comercialización ]],Tabla16[],2,0)</f>
        <v>saco</v>
      </c>
      <c r="F143" t="s">
        <v>704</v>
      </c>
      <c r="G143" t="s">
        <v>498</v>
      </c>
      <c r="H143" s="46">
        <f>+VLOOKUP(volumen_dia[[#This Row],[Semana descripcipon]],Codigo_fecha[],2,0)</f>
        <v>44113</v>
      </c>
      <c r="I143" t="s">
        <v>535</v>
      </c>
      <c r="J143">
        <v>150</v>
      </c>
      <c r="K143">
        <f>+volumen_dia[[#This Row],[Volumen (N° de mallas o sacos de 25 kg)]]*25</f>
        <v>3750</v>
      </c>
      <c r="L143">
        <f>+volumen_dia[[#This Row],[Volumen (Kg)]]/1000</f>
        <v>3.75</v>
      </c>
      <c r="M143" s="43">
        <f>+VLOOKUP(volumen_dia[[#This Row],[Concat]],Precio_dia_punto_venta[],7,0)</f>
        <v>6467</v>
      </c>
    </row>
    <row r="144" spans="1:13" x14ac:dyDescent="0.35">
      <c r="A144" s="43" t="str">
        <f>+_xlfn.CONCAT(volumen_dia[[#This Row],[Variedad]],volumen_dia[[#This Row],[Mercado]],volumen_dia[[#This Row],[Día semana]],volumen_dia[[#This Row],[Semana]],volumen_dia[[#This Row],[Unidad]])</f>
        <v>PatagoniaFeria Lagunitas de Puerto MonttMiércoles44113saco</v>
      </c>
      <c r="B144" t="s">
        <v>531</v>
      </c>
      <c r="C144" t="s">
        <v>543</v>
      </c>
      <c r="D144" s="43">
        <f>+VLOOKUP(volumen_dia[[#This Row],[Mercado]],Codigos_mercados_mayoristas[],3,0)</f>
        <v>10</v>
      </c>
      <c r="E144" s="43" t="str">
        <f>+VLOOKUP(volumen_dia[[#This Row],[Unidad de
comercialización ]],Tabla16[],2,0)</f>
        <v>saco</v>
      </c>
      <c r="F144" t="s">
        <v>704</v>
      </c>
      <c r="G144" t="s">
        <v>498</v>
      </c>
      <c r="H144" s="46">
        <f>+VLOOKUP(volumen_dia[[#This Row],[Semana descripcipon]],Codigo_fecha[],2,0)</f>
        <v>44113</v>
      </c>
      <c r="I144" t="s">
        <v>534</v>
      </c>
      <c r="J144">
        <v>150</v>
      </c>
      <c r="K144">
        <f>+volumen_dia[[#This Row],[Volumen (N° de mallas o sacos de 25 kg)]]*25</f>
        <v>3750</v>
      </c>
      <c r="L144">
        <f>+volumen_dia[[#This Row],[Volumen (Kg)]]/1000</f>
        <v>3.75</v>
      </c>
      <c r="M144" s="43">
        <f>+VLOOKUP(volumen_dia[[#This Row],[Concat]],Precio_dia_punto_venta[],7,0)</f>
        <v>7000</v>
      </c>
    </row>
    <row r="145" spans="1:13" x14ac:dyDescent="0.35">
      <c r="A145" s="43" t="str">
        <f>+_xlfn.CONCAT(volumen_dia[[#This Row],[Variedad]],volumen_dia[[#This Row],[Mercado]],volumen_dia[[#This Row],[Día semana]],volumen_dia[[#This Row],[Semana]],volumen_dia[[#This Row],[Unidad]])</f>
        <v>PatagoniaFeria Lagunitas de Puerto MonttJueves44113saco</v>
      </c>
      <c r="B145" t="s">
        <v>531</v>
      </c>
      <c r="C145" t="s">
        <v>543</v>
      </c>
      <c r="D145" s="43">
        <f>+VLOOKUP(volumen_dia[[#This Row],[Mercado]],Codigos_mercados_mayoristas[],3,0)</f>
        <v>10</v>
      </c>
      <c r="E145" s="43" t="str">
        <f>+VLOOKUP(volumen_dia[[#This Row],[Unidad de
comercialización ]],Tabla16[],2,0)</f>
        <v>saco</v>
      </c>
      <c r="F145" t="s">
        <v>704</v>
      </c>
      <c r="G145" t="s">
        <v>498</v>
      </c>
      <c r="H145" s="46">
        <f>+VLOOKUP(volumen_dia[[#This Row],[Semana descripcipon]],Codigo_fecha[],2,0)</f>
        <v>44113</v>
      </c>
      <c r="I145" t="s">
        <v>530</v>
      </c>
      <c r="J145">
        <v>150</v>
      </c>
      <c r="K145">
        <f>+volumen_dia[[#This Row],[Volumen (N° de mallas o sacos de 25 kg)]]*25</f>
        <v>3750</v>
      </c>
      <c r="L145">
        <f>+volumen_dia[[#This Row],[Volumen (Kg)]]/1000</f>
        <v>3.75</v>
      </c>
      <c r="M145" s="43">
        <f>+VLOOKUP(volumen_dia[[#This Row],[Concat]],Precio_dia_punto_venta[],7,0)</f>
        <v>7000</v>
      </c>
    </row>
    <row r="146" spans="1:13" x14ac:dyDescent="0.35">
      <c r="A146" s="43" t="str">
        <f>+_xlfn.CONCAT(volumen_dia[[#This Row],[Variedad]],volumen_dia[[#This Row],[Mercado]],volumen_dia[[#This Row],[Día semana]],volumen_dia[[#This Row],[Semana]],volumen_dia[[#This Row],[Unidad]])</f>
        <v>PatagoniaFeria Lagunitas de Puerto MonttMiércoles44106saco</v>
      </c>
      <c r="B146" t="s">
        <v>531</v>
      </c>
      <c r="C146" t="s">
        <v>543</v>
      </c>
      <c r="D146" s="43">
        <f>+VLOOKUP(volumen_dia[[#This Row],[Mercado]],Codigos_mercados_mayoristas[],3,0)</f>
        <v>10</v>
      </c>
      <c r="E146" s="43" t="str">
        <f>+VLOOKUP(volumen_dia[[#This Row],[Unidad de
comercialización ]],Tabla16[],2,0)</f>
        <v>saco</v>
      </c>
      <c r="F146" t="s">
        <v>704</v>
      </c>
      <c r="G146" t="s">
        <v>499</v>
      </c>
      <c r="H146" s="46">
        <f>+VLOOKUP(volumen_dia[[#This Row],[Semana descripcipon]],Codigo_fecha[],2,0)</f>
        <v>44106</v>
      </c>
      <c r="I146" t="s">
        <v>534</v>
      </c>
      <c r="J146">
        <v>150</v>
      </c>
      <c r="K146">
        <f>+volumen_dia[[#This Row],[Volumen (N° de mallas o sacos de 25 kg)]]*25</f>
        <v>3750</v>
      </c>
      <c r="L146">
        <f>+volumen_dia[[#This Row],[Volumen (Kg)]]/1000</f>
        <v>3.75</v>
      </c>
      <c r="M146" s="43">
        <f>+VLOOKUP(volumen_dia[[#This Row],[Concat]],Precio_dia_punto_venta[],7,0)</f>
        <v>6000</v>
      </c>
    </row>
    <row r="147" spans="1:13" x14ac:dyDescent="0.35">
      <c r="A147" s="43" t="str">
        <f>+_xlfn.CONCAT(volumen_dia[[#This Row],[Variedad]],volumen_dia[[#This Row],[Mercado]],volumen_dia[[#This Row],[Día semana]],volumen_dia[[#This Row],[Semana]],volumen_dia[[#This Row],[Unidad]])</f>
        <v>PatagoniaFeria Lagunitas de Puerto MonttJueves44106saco</v>
      </c>
      <c r="B147" t="s">
        <v>531</v>
      </c>
      <c r="C147" t="s">
        <v>543</v>
      </c>
      <c r="D147" s="43">
        <f>+VLOOKUP(volumen_dia[[#This Row],[Mercado]],Codigos_mercados_mayoristas[],3,0)</f>
        <v>10</v>
      </c>
      <c r="E147" s="43" t="str">
        <f>+VLOOKUP(volumen_dia[[#This Row],[Unidad de
comercialización ]],Tabla16[],2,0)</f>
        <v>saco</v>
      </c>
      <c r="F147" t="s">
        <v>704</v>
      </c>
      <c r="G147" t="s">
        <v>499</v>
      </c>
      <c r="H147" s="46">
        <f>+VLOOKUP(volumen_dia[[#This Row],[Semana descripcipon]],Codigo_fecha[],2,0)</f>
        <v>44106</v>
      </c>
      <c r="I147" t="s">
        <v>530</v>
      </c>
      <c r="J147">
        <v>150</v>
      </c>
      <c r="K147">
        <f>+volumen_dia[[#This Row],[Volumen (N° de mallas o sacos de 25 kg)]]*25</f>
        <v>3750</v>
      </c>
      <c r="L147">
        <f>+volumen_dia[[#This Row],[Volumen (Kg)]]/1000</f>
        <v>3.75</v>
      </c>
      <c r="M147" s="43">
        <f>+VLOOKUP(volumen_dia[[#This Row],[Concat]],Precio_dia_punto_venta[],7,0)</f>
        <v>6000</v>
      </c>
    </row>
    <row r="148" spans="1:13" x14ac:dyDescent="0.35">
      <c r="A148" s="43" t="str">
        <f>+_xlfn.CONCAT(volumen_dia[[#This Row],[Variedad]],volumen_dia[[#This Row],[Mercado]],volumen_dia[[#This Row],[Día semana]],volumen_dia[[#This Row],[Semana]],volumen_dia[[#This Row],[Unidad]])</f>
        <v>PatagoniaFeria Lagunitas de Puerto MonttLunes44071saco</v>
      </c>
      <c r="B148" t="s">
        <v>531</v>
      </c>
      <c r="C148" t="s">
        <v>543</v>
      </c>
      <c r="D148" s="43">
        <f>+VLOOKUP(volumen_dia[[#This Row],[Mercado]],Codigos_mercados_mayoristas[],3,0)</f>
        <v>10</v>
      </c>
      <c r="E148" s="43" t="str">
        <f>+VLOOKUP(volumen_dia[[#This Row],[Unidad de
comercialización ]],Tabla16[],2,0)</f>
        <v>saco</v>
      </c>
      <c r="F148" t="s">
        <v>704</v>
      </c>
      <c r="G148" t="s">
        <v>501</v>
      </c>
      <c r="H148" s="46">
        <f>+VLOOKUP(volumen_dia[[#This Row],[Semana descripcipon]],Codigo_fecha[],2,0)</f>
        <v>44071</v>
      </c>
      <c r="I148" t="s">
        <v>535</v>
      </c>
      <c r="J148">
        <v>150</v>
      </c>
      <c r="K148">
        <f>+volumen_dia[[#This Row],[Volumen (N° de mallas o sacos de 25 kg)]]*25</f>
        <v>3750</v>
      </c>
      <c r="L148">
        <f>+volumen_dia[[#This Row],[Volumen (Kg)]]/1000</f>
        <v>3.75</v>
      </c>
      <c r="M148" s="43">
        <f>+VLOOKUP(volumen_dia[[#This Row],[Concat]],Precio_dia_punto_venta[],7,0)</f>
        <v>6000</v>
      </c>
    </row>
    <row r="149" spans="1:13" x14ac:dyDescent="0.35">
      <c r="A149" s="43" t="str">
        <f>+_xlfn.CONCAT(volumen_dia[[#This Row],[Variedad]],volumen_dia[[#This Row],[Mercado]],volumen_dia[[#This Row],[Día semana]],volumen_dia[[#This Row],[Semana]],volumen_dia[[#This Row],[Unidad]])</f>
        <v>RodeoFeria Lagunitas de Puerto MonttMiércoles44071malla</v>
      </c>
      <c r="B149" t="s">
        <v>537</v>
      </c>
      <c r="C149" t="s">
        <v>543</v>
      </c>
      <c r="D149" s="43">
        <f>+VLOOKUP(volumen_dia[[#This Row],[Mercado]],Codigos_mercados_mayoristas[],3,0)</f>
        <v>10</v>
      </c>
      <c r="E149" s="43" t="str">
        <f>+VLOOKUP(volumen_dia[[#This Row],[Unidad de
comercialización ]],Tabla16[],2,0)</f>
        <v>malla</v>
      </c>
      <c r="F149" t="s">
        <v>705</v>
      </c>
      <c r="G149" t="s">
        <v>501</v>
      </c>
      <c r="H149" s="46">
        <f>+VLOOKUP(volumen_dia[[#This Row],[Semana descripcipon]],Codigo_fecha[],2,0)</f>
        <v>44071</v>
      </c>
      <c r="I149" t="s">
        <v>534</v>
      </c>
      <c r="J149">
        <v>150</v>
      </c>
      <c r="K149">
        <f>+volumen_dia[[#This Row],[Volumen (N° de mallas o sacos de 25 kg)]]*25</f>
        <v>3750</v>
      </c>
      <c r="L149">
        <f>+volumen_dia[[#This Row],[Volumen (Kg)]]/1000</f>
        <v>3.75</v>
      </c>
      <c r="M149" s="43">
        <f>+VLOOKUP(volumen_dia[[#This Row],[Concat]],Precio_dia_punto_venta[],7,0)</f>
        <v>6000</v>
      </c>
    </row>
    <row r="150" spans="1:13" x14ac:dyDescent="0.35">
      <c r="A150" s="43" t="str">
        <f>+_xlfn.CONCAT(volumen_dia[[#This Row],[Variedad]],volumen_dia[[#This Row],[Mercado]],volumen_dia[[#This Row],[Día semana]],volumen_dia[[#This Row],[Semana]],volumen_dia[[#This Row],[Unidad]])</f>
        <v>PatagoniaFeria Lagunitas de Puerto MonttMiércoles44064saco</v>
      </c>
      <c r="B150" t="s">
        <v>531</v>
      </c>
      <c r="C150" t="s">
        <v>543</v>
      </c>
      <c r="D150" s="43">
        <f>+VLOOKUP(volumen_dia[[#This Row],[Mercado]],Codigos_mercados_mayoristas[],3,0)</f>
        <v>10</v>
      </c>
      <c r="E150" s="43" t="str">
        <f>+VLOOKUP(volumen_dia[[#This Row],[Unidad de
comercialización ]],Tabla16[],2,0)</f>
        <v>saco</v>
      </c>
      <c r="F150" t="s">
        <v>704</v>
      </c>
      <c r="G150" t="s">
        <v>505</v>
      </c>
      <c r="H150" s="46">
        <f>+VLOOKUP(volumen_dia[[#This Row],[Semana descripcipon]],Codigo_fecha[],2,0)</f>
        <v>44064</v>
      </c>
      <c r="I150" t="s">
        <v>534</v>
      </c>
      <c r="J150">
        <v>150</v>
      </c>
      <c r="K150">
        <f>+volumen_dia[[#This Row],[Volumen (N° de mallas o sacos de 25 kg)]]*25</f>
        <v>3750</v>
      </c>
      <c r="L150">
        <f>+volumen_dia[[#This Row],[Volumen (Kg)]]/1000</f>
        <v>3.75</v>
      </c>
      <c r="M150" s="43">
        <f>+VLOOKUP(volumen_dia[[#This Row],[Concat]],Precio_dia_punto_venta[],7,0)</f>
        <v>6000</v>
      </c>
    </row>
    <row r="151" spans="1:13" x14ac:dyDescent="0.35">
      <c r="A151" s="43" t="str">
        <f>+_xlfn.CONCAT(volumen_dia[[#This Row],[Variedad]],volumen_dia[[#This Row],[Mercado]],volumen_dia[[#This Row],[Día semana]],volumen_dia[[#This Row],[Semana]],volumen_dia[[#This Row],[Unidad]])</f>
        <v>PatagoniaFeria Lagunitas de Puerto MonttJueves44064saco</v>
      </c>
      <c r="B151" t="s">
        <v>531</v>
      </c>
      <c r="C151" t="s">
        <v>543</v>
      </c>
      <c r="D151" s="43">
        <f>+VLOOKUP(volumen_dia[[#This Row],[Mercado]],Codigos_mercados_mayoristas[],3,0)</f>
        <v>10</v>
      </c>
      <c r="E151" s="43" t="str">
        <f>+VLOOKUP(volumen_dia[[#This Row],[Unidad de
comercialización ]],Tabla16[],2,0)</f>
        <v>saco</v>
      </c>
      <c r="F151" t="s">
        <v>704</v>
      </c>
      <c r="G151" t="s">
        <v>505</v>
      </c>
      <c r="H151" s="46">
        <f>+VLOOKUP(volumen_dia[[#This Row],[Semana descripcipon]],Codigo_fecha[],2,0)</f>
        <v>44064</v>
      </c>
      <c r="I151" t="s">
        <v>530</v>
      </c>
      <c r="J151">
        <v>150</v>
      </c>
      <c r="K151">
        <f>+volumen_dia[[#This Row],[Volumen (N° de mallas o sacos de 25 kg)]]*25</f>
        <v>3750</v>
      </c>
      <c r="L151">
        <f>+volumen_dia[[#This Row],[Volumen (Kg)]]/1000</f>
        <v>3.75</v>
      </c>
      <c r="M151" s="43">
        <f>+VLOOKUP(volumen_dia[[#This Row],[Concat]],Precio_dia_punto_venta[],7,0)</f>
        <v>6000</v>
      </c>
    </row>
    <row r="152" spans="1:13" x14ac:dyDescent="0.35">
      <c r="A152" s="43" t="str">
        <f>+_xlfn.CONCAT(volumen_dia[[#This Row],[Variedad]],volumen_dia[[#This Row],[Mercado]],volumen_dia[[#This Row],[Día semana]],volumen_dia[[#This Row],[Semana]],volumen_dia[[#This Row],[Unidad]])</f>
        <v>RodeoFeria Lagunitas de Puerto MonttLunes44064saco</v>
      </c>
      <c r="B152" t="s">
        <v>537</v>
      </c>
      <c r="C152" t="s">
        <v>543</v>
      </c>
      <c r="D152" s="43">
        <f>+VLOOKUP(volumen_dia[[#This Row],[Mercado]],Codigos_mercados_mayoristas[],3,0)</f>
        <v>10</v>
      </c>
      <c r="E152" s="43" t="str">
        <f>+VLOOKUP(volumen_dia[[#This Row],[Unidad de
comercialización ]],Tabla16[],2,0)</f>
        <v>saco</v>
      </c>
      <c r="F152" t="s">
        <v>704</v>
      </c>
      <c r="G152" t="s">
        <v>505</v>
      </c>
      <c r="H152" s="46">
        <f>+VLOOKUP(volumen_dia[[#This Row],[Semana descripcipon]],Codigo_fecha[],2,0)</f>
        <v>44064</v>
      </c>
      <c r="I152" t="s">
        <v>535</v>
      </c>
      <c r="J152">
        <v>150</v>
      </c>
      <c r="K152">
        <f>+volumen_dia[[#This Row],[Volumen (N° de mallas o sacos de 25 kg)]]*25</f>
        <v>3750</v>
      </c>
      <c r="L152">
        <f>+volumen_dia[[#This Row],[Volumen (Kg)]]/1000</f>
        <v>3.75</v>
      </c>
      <c r="M152" s="43">
        <f>+VLOOKUP(volumen_dia[[#This Row],[Concat]],Precio_dia_punto_venta[],7,0)</f>
        <v>6000</v>
      </c>
    </row>
    <row r="153" spans="1:13" x14ac:dyDescent="0.35">
      <c r="A153" s="43" t="str">
        <f>+_xlfn.CONCAT(volumen_dia[[#This Row],[Variedad]],volumen_dia[[#This Row],[Mercado]],volumen_dia[[#This Row],[Día semana]],volumen_dia[[#This Row],[Semana]],volumen_dia[[#This Row],[Unidad]])</f>
        <v>PatagoniaFeria Lagunitas de Puerto MonttLunes44057saco</v>
      </c>
      <c r="B153" t="s">
        <v>531</v>
      </c>
      <c r="C153" t="s">
        <v>543</v>
      </c>
      <c r="D153" s="43">
        <f>+VLOOKUP(volumen_dia[[#This Row],[Mercado]],Codigos_mercados_mayoristas[],3,0)</f>
        <v>10</v>
      </c>
      <c r="E153" s="43" t="str">
        <f>+VLOOKUP(volumen_dia[[#This Row],[Unidad de
comercialización ]],Tabla16[],2,0)</f>
        <v>saco</v>
      </c>
      <c r="F153" t="s">
        <v>704</v>
      </c>
      <c r="G153" t="s">
        <v>506</v>
      </c>
      <c r="H153" s="46">
        <f>+VLOOKUP(volumen_dia[[#This Row],[Semana descripcipon]],Codigo_fecha[],2,0)</f>
        <v>44057</v>
      </c>
      <c r="I153" t="s">
        <v>535</v>
      </c>
      <c r="J153">
        <v>150</v>
      </c>
      <c r="K153">
        <f>+volumen_dia[[#This Row],[Volumen (N° de mallas o sacos de 25 kg)]]*25</f>
        <v>3750</v>
      </c>
      <c r="L153">
        <f>+volumen_dia[[#This Row],[Volumen (Kg)]]/1000</f>
        <v>3.75</v>
      </c>
      <c r="M153" s="43">
        <f>+VLOOKUP(volumen_dia[[#This Row],[Concat]],Precio_dia_punto_venta[],7,0)</f>
        <v>6267</v>
      </c>
    </row>
    <row r="154" spans="1:13" x14ac:dyDescent="0.35">
      <c r="A154" s="43" t="str">
        <f>+_xlfn.CONCAT(volumen_dia[[#This Row],[Variedad]],volumen_dia[[#This Row],[Mercado]],volumen_dia[[#This Row],[Día semana]],volumen_dia[[#This Row],[Semana]],volumen_dia[[#This Row],[Unidad]])</f>
        <v>RodeoFeria Lagunitas de Puerto MonttMiércoles44057saco</v>
      </c>
      <c r="B154" t="s">
        <v>537</v>
      </c>
      <c r="C154" t="s">
        <v>543</v>
      </c>
      <c r="D154" s="43">
        <f>+VLOOKUP(volumen_dia[[#This Row],[Mercado]],Codigos_mercados_mayoristas[],3,0)</f>
        <v>10</v>
      </c>
      <c r="E154" s="43" t="str">
        <f>+VLOOKUP(volumen_dia[[#This Row],[Unidad de
comercialización ]],Tabla16[],2,0)</f>
        <v>saco</v>
      </c>
      <c r="F154" t="s">
        <v>704</v>
      </c>
      <c r="G154" t="s">
        <v>506</v>
      </c>
      <c r="H154" s="46">
        <f>+VLOOKUP(volumen_dia[[#This Row],[Semana descripcipon]],Codigo_fecha[],2,0)</f>
        <v>44057</v>
      </c>
      <c r="I154" t="s">
        <v>534</v>
      </c>
      <c r="J154">
        <v>150</v>
      </c>
      <c r="K154">
        <f>+volumen_dia[[#This Row],[Volumen (N° de mallas o sacos de 25 kg)]]*25</f>
        <v>3750</v>
      </c>
      <c r="L154">
        <f>+volumen_dia[[#This Row],[Volumen (Kg)]]/1000</f>
        <v>3.75</v>
      </c>
      <c r="M154" s="43">
        <f>+VLOOKUP(volumen_dia[[#This Row],[Concat]],Precio_dia_punto_venta[],7,0)</f>
        <v>6000</v>
      </c>
    </row>
    <row r="155" spans="1:13" x14ac:dyDescent="0.35">
      <c r="A155" s="43" t="str">
        <f>+_xlfn.CONCAT(volumen_dia[[#This Row],[Variedad]],volumen_dia[[#This Row],[Mercado]],volumen_dia[[#This Row],[Día semana]],volumen_dia[[#This Row],[Semana]],volumen_dia[[#This Row],[Unidad]])</f>
        <v>PatagoniaFeria Lagunitas de Puerto MonttLunes44050saco</v>
      </c>
      <c r="B155" t="s">
        <v>531</v>
      </c>
      <c r="C155" t="s">
        <v>543</v>
      </c>
      <c r="D155" s="43">
        <f>+VLOOKUP(volumen_dia[[#This Row],[Mercado]],Codigos_mercados_mayoristas[],3,0)</f>
        <v>10</v>
      </c>
      <c r="E155" s="43" t="str">
        <f>+VLOOKUP(volumen_dia[[#This Row],[Unidad de
comercialización ]],Tabla16[],2,0)</f>
        <v>saco</v>
      </c>
      <c r="F155" t="s">
        <v>704</v>
      </c>
      <c r="G155" t="s">
        <v>508</v>
      </c>
      <c r="H155" s="46">
        <f>+VLOOKUP(volumen_dia[[#This Row],[Semana descripcipon]],Codigo_fecha[],2,0)</f>
        <v>44050</v>
      </c>
      <c r="I155" t="s">
        <v>535</v>
      </c>
      <c r="J155">
        <v>150</v>
      </c>
      <c r="K155">
        <f>+volumen_dia[[#This Row],[Volumen (N° de mallas o sacos de 25 kg)]]*25</f>
        <v>3750</v>
      </c>
      <c r="L155">
        <f>+volumen_dia[[#This Row],[Volumen (Kg)]]/1000</f>
        <v>3.75</v>
      </c>
      <c r="M155" s="43">
        <f>+VLOOKUP(volumen_dia[[#This Row],[Concat]],Precio_dia_punto_venta[],7,0)</f>
        <v>6000</v>
      </c>
    </row>
    <row r="156" spans="1:13" x14ac:dyDescent="0.35">
      <c r="A156" s="43" t="str">
        <f>+_xlfn.CONCAT(volumen_dia[[#This Row],[Variedad]],volumen_dia[[#This Row],[Mercado]],volumen_dia[[#This Row],[Día semana]],volumen_dia[[#This Row],[Semana]],volumen_dia[[#This Row],[Unidad]])</f>
        <v>DésiréeFeria Lagunitas de Puerto MonttMartes44043saco</v>
      </c>
      <c r="B156" t="s">
        <v>544</v>
      </c>
      <c r="C156" t="s">
        <v>543</v>
      </c>
      <c r="D156" s="43">
        <f>+VLOOKUP(volumen_dia[[#This Row],[Mercado]],Codigos_mercados_mayoristas[],3,0)</f>
        <v>10</v>
      </c>
      <c r="E156" s="43" t="str">
        <f>+VLOOKUP(volumen_dia[[#This Row],[Unidad de
comercialización ]],Tabla16[],2,0)</f>
        <v>saco</v>
      </c>
      <c r="F156" t="s">
        <v>704</v>
      </c>
      <c r="G156" t="s">
        <v>507</v>
      </c>
      <c r="H156" s="46">
        <f>+VLOOKUP(volumen_dia[[#This Row],[Semana descripcipon]],Codigo_fecha[],2,0)</f>
        <v>44043</v>
      </c>
      <c r="I156" t="s">
        <v>536</v>
      </c>
      <c r="J156">
        <v>150</v>
      </c>
      <c r="K156">
        <f>+volumen_dia[[#This Row],[Volumen (N° de mallas o sacos de 25 kg)]]*25</f>
        <v>3750</v>
      </c>
      <c r="L156">
        <f>+volumen_dia[[#This Row],[Volumen (Kg)]]/1000</f>
        <v>3.75</v>
      </c>
      <c r="M156" s="43">
        <f>+VLOOKUP(volumen_dia[[#This Row],[Concat]],Precio_dia_punto_venta[],7,0)</f>
        <v>6000</v>
      </c>
    </row>
    <row r="157" spans="1:13" x14ac:dyDescent="0.35">
      <c r="A157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MonttMartes44043saco</v>
      </c>
      <c r="B157" t="s">
        <v>531</v>
      </c>
      <c r="C157" t="s">
        <v>543</v>
      </c>
      <c r="D157" s="43">
        <f>+VLOOKUP(volumen_dia[[#This Row],[Mercado]],Codigos_mercados_mayoristas[],3,0)</f>
        <v>10</v>
      </c>
      <c r="E157" s="43" t="str">
        <f>+VLOOKUP(volumen_dia[[#This Row],[Unidad de
comercialización ]],Tabla16[],2,0)</f>
        <v>saco</v>
      </c>
      <c r="F157" t="s">
        <v>704</v>
      </c>
      <c r="G157" t="s">
        <v>507</v>
      </c>
      <c r="H157" s="46">
        <f>+VLOOKUP(volumen_dia[[#This Row],[Semana descripcipon]],Codigo_fecha[],2,0)</f>
        <v>44043</v>
      </c>
      <c r="I157" t="s">
        <v>536</v>
      </c>
      <c r="J157">
        <v>150</v>
      </c>
      <c r="K157">
        <f>+volumen_dia[[#This Row],[Volumen (N° de mallas o sacos de 25 kg)]]*25</f>
        <v>3750</v>
      </c>
      <c r="L157">
        <f>+volumen_dia[[#This Row],[Volumen (Kg)]]/1000</f>
        <v>3.75</v>
      </c>
      <c r="M157" s="43">
        <f>+VLOOKUP(volumen_dia[[#This Row],[Concat]],Precio_dia_punto_venta[],7,0)</f>
        <v>6000</v>
      </c>
    </row>
    <row r="158" spans="1:13" x14ac:dyDescent="0.35">
      <c r="A158" s="43" t="str">
        <f>+_xlfn.CONCAT(volumen_dia[[#This Row],[Variedad]],volumen_dia[[#This Row],[Mercado]],volumen_dia[[#This Row],[Día semana]],volumen_dia[[#This Row],[Semana]],volumen_dia[[#This Row],[Unidad]])</f>
        <v>RodeoFeria Lagunitas de Puerto MonttMartes44043saco</v>
      </c>
      <c r="B158" t="s">
        <v>537</v>
      </c>
      <c r="C158" t="s">
        <v>543</v>
      </c>
      <c r="D158" s="43">
        <f>+VLOOKUP(volumen_dia[[#This Row],[Mercado]],Codigos_mercados_mayoristas[],3,0)</f>
        <v>10</v>
      </c>
      <c r="E158" s="43" t="str">
        <f>+VLOOKUP(volumen_dia[[#This Row],[Unidad de
comercialización ]],Tabla16[],2,0)</f>
        <v>saco</v>
      </c>
      <c r="F158" t="s">
        <v>704</v>
      </c>
      <c r="G158" t="s">
        <v>507</v>
      </c>
      <c r="H158" s="46">
        <f>+VLOOKUP(volumen_dia[[#This Row],[Semana descripcipon]],Codigo_fecha[],2,0)</f>
        <v>44043</v>
      </c>
      <c r="I158" t="s">
        <v>536</v>
      </c>
      <c r="J158">
        <v>150</v>
      </c>
      <c r="K158">
        <f>+volumen_dia[[#This Row],[Volumen (N° de mallas o sacos de 25 kg)]]*25</f>
        <v>3750</v>
      </c>
      <c r="L158">
        <f>+volumen_dia[[#This Row],[Volumen (Kg)]]/1000</f>
        <v>3.75</v>
      </c>
      <c r="M158" s="43">
        <f>+VLOOKUP(volumen_dia[[#This Row],[Concat]],Precio_dia_punto_venta[],7,0)</f>
        <v>6000</v>
      </c>
    </row>
    <row r="159" spans="1:13" x14ac:dyDescent="0.35">
      <c r="A159" s="43" t="str">
        <f>+_xlfn.CONCAT(volumen_dia[[#This Row],[Variedad]],volumen_dia[[#This Row],[Mercado]],volumen_dia[[#This Row],[Día semana]],volumen_dia[[#This Row],[Semana]],volumen_dia[[#This Row],[Unidad]])</f>
        <v>RodeoFeria Lagunitas de Puerto MonttJueves44043saco</v>
      </c>
      <c r="B159" t="s">
        <v>537</v>
      </c>
      <c r="C159" t="s">
        <v>543</v>
      </c>
      <c r="D159" s="43">
        <f>+VLOOKUP(volumen_dia[[#This Row],[Mercado]],Codigos_mercados_mayoristas[],3,0)</f>
        <v>10</v>
      </c>
      <c r="E159" s="43" t="str">
        <f>+VLOOKUP(volumen_dia[[#This Row],[Unidad de
comercialización ]],Tabla16[],2,0)</f>
        <v>saco</v>
      </c>
      <c r="F159" t="s">
        <v>704</v>
      </c>
      <c r="G159" t="s">
        <v>507</v>
      </c>
      <c r="H159" s="46">
        <f>+VLOOKUP(volumen_dia[[#This Row],[Semana descripcipon]],Codigo_fecha[],2,0)</f>
        <v>44043</v>
      </c>
      <c r="I159" t="s">
        <v>530</v>
      </c>
      <c r="J159">
        <v>150</v>
      </c>
      <c r="K159">
        <f>+volumen_dia[[#This Row],[Volumen (N° de mallas o sacos de 25 kg)]]*25</f>
        <v>3750</v>
      </c>
      <c r="L159">
        <f>+volumen_dia[[#This Row],[Volumen (Kg)]]/1000</f>
        <v>3.75</v>
      </c>
      <c r="M159" s="43">
        <f>+VLOOKUP(volumen_dia[[#This Row],[Concat]],Precio_dia_punto_venta[],7,0)</f>
        <v>6000</v>
      </c>
    </row>
    <row r="160" spans="1:13" x14ac:dyDescent="0.35">
      <c r="A160" s="43" t="str">
        <f>+_xlfn.CONCAT(volumen_dia[[#This Row],[Variedad]],volumen_dia[[#This Row],[Mercado]],volumen_dia[[#This Row],[Día semana]],volumen_dia[[#This Row],[Semana]],volumen_dia[[#This Row],[Unidad]])</f>
        <v>PukaráFeria Lagunitas de Puerto MonttLunes44176saco</v>
      </c>
      <c r="B160" t="s">
        <v>547</v>
      </c>
      <c r="C160" t="s">
        <v>543</v>
      </c>
      <c r="D160" s="43">
        <f>+VLOOKUP(volumen_dia[[#This Row],[Mercado]],Codigos_mercados_mayoristas[],3,0)</f>
        <v>10</v>
      </c>
      <c r="E160" s="43" t="str">
        <f>+VLOOKUP(volumen_dia[[#This Row],[Unidad de
comercialización ]],Tabla16[],2,0)</f>
        <v>saco</v>
      </c>
      <c r="F160" t="s">
        <v>704</v>
      </c>
      <c r="G160" t="s">
        <v>700</v>
      </c>
      <c r="H160" s="46">
        <f>+VLOOKUP(volumen_dia[[#This Row],[Semana descripcipon]],Codigo_fecha[],2,0)</f>
        <v>44176</v>
      </c>
      <c r="I160" t="s">
        <v>535</v>
      </c>
      <c r="J160">
        <v>200</v>
      </c>
      <c r="K160">
        <f>+volumen_dia[[#This Row],[Volumen (N° de mallas o sacos de 25 kg)]]*25</f>
        <v>5000</v>
      </c>
      <c r="L160">
        <f>+volumen_dia[[#This Row],[Volumen (Kg)]]/1000</f>
        <v>5</v>
      </c>
      <c r="M160" s="43">
        <f>+VLOOKUP(volumen_dia[[#This Row],[Concat]],Precio_dia_punto_venta[],7,0)</f>
        <v>14000</v>
      </c>
    </row>
    <row r="161" spans="1:13" x14ac:dyDescent="0.35">
      <c r="A161" s="43" t="str">
        <f>+_xlfn.CONCAT(volumen_dia[[#This Row],[Variedad]],volumen_dia[[#This Row],[Mercado]],volumen_dia[[#This Row],[Día semana]],volumen_dia[[#This Row],[Semana]],volumen_dia[[#This Row],[Unidad]])</f>
        <v>PukaráFeria Lagunitas de Puerto MonttMiércoles44176saco</v>
      </c>
      <c r="B161" t="s">
        <v>547</v>
      </c>
      <c r="C161" t="s">
        <v>543</v>
      </c>
      <c r="D161" s="43">
        <f>+VLOOKUP(volumen_dia[[#This Row],[Mercado]],Codigos_mercados_mayoristas[],3,0)</f>
        <v>10</v>
      </c>
      <c r="E161" s="43" t="str">
        <f>+VLOOKUP(volumen_dia[[#This Row],[Unidad de
comercialización ]],Tabla16[],2,0)</f>
        <v>saco</v>
      </c>
      <c r="F161" t="s">
        <v>704</v>
      </c>
      <c r="G161" t="s">
        <v>700</v>
      </c>
      <c r="H161" s="46">
        <f>+VLOOKUP(volumen_dia[[#This Row],[Semana descripcipon]],Codigo_fecha[],2,0)</f>
        <v>44176</v>
      </c>
      <c r="I161" t="s">
        <v>534</v>
      </c>
      <c r="J161">
        <v>200</v>
      </c>
      <c r="K161">
        <f>+volumen_dia[[#This Row],[Volumen (N° de mallas o sacos de 25 kg)]]*25</f>
        <v>5000</v>
      </c>
      <c r="L161">
        <f>+volumen_dia[[#This Row],[Volumen (Kg)]]/1000</f>
        <v>5</v>
      </c>
      <c r="M161" s="43">
        <f>+VLOOKUP(volumen_dia[[#This Row],[Concat]],Precio_dia_punto_venta[],7,0)</f>
        <v>13500</v>
      </c>
    </row>
    <row r="162" spans="1:13" x14ac:dyDescent="0.35">
      <c r="A162" s="43" t="str">
        <f>+_xlfn.CONCAT(volumen_dia[[#This Row],[Variedad]],volumen_dia[[#This Row],[Mercado]],volumen_dia[[#This Row],[Día semana]],volumen_dia[[#This Row],[Semana]],volumen_dia[[#This Row],[Unidad]])</f>
        <v>PatagoniaFeria Lagunitas de Puerto MonttLunes44106saco</v>
      </c>
      <c r="B162" t="s">
        <v>531</v>
      </c>
      <c r="C162" t="s">
        <v>543</v>
      </c>
      <c r="D162" s="43">
        <f>+VLOOKUP(volumen_dia[[#This Row],[Mercado]],Codigos_mercados_mayoristas[],3,0)</f>
        <v>10</v>
      </c>
      <c r="E162" s="43" t="str">
        <f>+VLOOKUP(volumen_dia[[#This Row],[Unidad de
comercialización ]],Tabla16[],2,0)</f>
        <v>saco</v>
      </c>
      <c r="F162" t="s">
        <v>704</v>
      </c>
      <c r="G162" t="s">
        <v>499</v>
      </c>
      <c r="H162" s="46">
        <f>+VLOOKUP(volumen_dia[[#This Row],[Semana descripcipon]],Codigo_fecha[],2,0)</f>
        <v>44106</v>
      </c>
      <c r="I162" t="s">
        <v>535</v>
      </c>
      <c r="J162">
        <v>200</v>
      </c>
      <c r="K162">
        <f>+volumen_dia[[#This Row],[Volumen (N° de mallas o sacos de 25 kg)]]*25</f>
        <v>5000</v>
      </c>
      <c r="L162">
        <f>+volumen_dia[[#This Row],[Volumen (Kg)]]/1000</f>
        <v>5</v>
      </c>
      <c r="M162" s="43">
        <f>+VLOOKUP(volumen_dia[[#This Row],[Concat]],Precio_dia_punto_venta[],7,0)</f>
        <v>6250</v>
      </c>
    </row>
    <row r="163" spans="1:13" x14ac:dyDescent="0.35">
      <c r="A163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MonttMartes44078saco</v>
      </c>
      <c r="B163" t="s">
        <v>531</v>
      </c>
      <c r="C163" t="s">
        <v>543</v>
      </c>
      <c r="D163" s="43">
        <f>+VLOOKUP(volumen_dia[[#This Row],[Mercado]],Codigos_mercados_mayoristas[],3,0)</f>
        <v>10</v>
      </c>
      <c r="E163" s="43" t="str">
        <f>+VLOOKUP(volumen_dia[[#This Row],[Unidad de
comercialización ]],Tabla16[],2,0)</f>
        <v>saco</v>
      </c>
      <c r="F163" t="s">
        <v>704</v>
      </c>
      <c r="G163" t="s">
        <v>500</v>
      </c>
      <c r="H163" s="46">
        <f>+VLOOKUP(volumen_dia[[#This Row],[Semana descripcipon]],Codigo_fecha[],2,0)</f>
        <v>44078</v>
      </c>
      <c r="I163" t="s">
        <v>536</v>
      </c>
      <c r="J163">
        <v>200</v>
      </c>
      <c r="K163">
        <f>+volumen_dia[[#This Row],[Volumen (N° de mallas o sacos de 25 kg)]]*25</f>
        <v>5000</v>
      </c>
      <c r="L163">
        <f>+volumen_dia[[#This Row],[Volumen (Kg)]]/1000</f>
        <v>5</v>
      </c>
      <c r="M163" s="43">
        <f>+VLOOKUP(volumen_dia[[#This Row],[Concat]],Precio_dia_punto_venta[],7,0)</f>
        <v>7000</v>
      </c>
    </row>
    <row r="164" spans="1:13" x14ac:dyDescent="0.35">
      <c r="A164" s="43" t="str">
        <f>+_xlfn.CONCAT(volumen_dia[[#This Row],[Variedad]],volumen_dia[[#This Row],[Mercado]],volumen_dia[[#This Row],[Día semana]],volumen_dia[[#This Row],[Semana]],volumen_dia[[#This Row],[Unidad]])</f>
        <v>PatagoniaFeria Lagunitas de Puerto MonttMiércoles44078saco</v>
      </c>
      <c r="B164" t="s">
        <v>531</v>
      </c>
      <c r="C164" t="s">
        <v>543</v>
      </c>
      <c r="D164" s="43">
        <f>+VLOOKUP(volumen_dia[[#This Row],[Mercado]],Codigos_mercados_mayoristas[],3,0)</f>
        <v>10</v>
      </c>
      <c r="E164" s="43" t="str">
        <f>+VLOOKUP(volumen_dia[[#This Row],[Unidad de
comercialización ]],Tabla16[],2,0)</f>
        <v>saco</v>
      </c>
      <c r="F164" t="s">
        <v>704</v>
      </c>
      <c r="G164" t="s">
        <v>500</v>
      </c>
      <c r="H164" s="46">
        <f>+VLOOKUP(volumen_dia[[#This Row],[Semana descripcipon]],Codigo_fecha[],2,0)</f>
        <v>44078</v>
      </c>
      <c r="I164" t="s">
        <v>534</v>
      </c>
      <c r="J164">
        <v>200</v>
      </c>
      <c r="K164">
        <f>+volumen_dia[[#This Row],[Volumen (N° de mallas o sacos de 25 kg)]]*25</f>
        <v>5000</v>
      </c>
      <c r="L164">
        <f>+volumen_dia[[#This Row],[Volumen (Kg)]]/1000</f>
        <v>5</v>
      </c>
      <c r="M164" s="43">
        <f>+VLOOKUP(volumen_dia[[#This Row],[Concat]],Precio_dia_punto_venta[],7,0)</f>
        <v>6500</v>
      </c>
    </row>
    <row r="165" spans="1:13" x14ac:dyDescent="0.35">
      <c r="A165" s="43" t="str">
        <f>+_xlfn.CONCAT(volumen_dia[[#This Row],[Variedad]],volumen_dia[[#This Row],[Mercado]],volumen_dia[[#This Row],[Día semana]],volumen_dia[[#This Row],[Semana]],volumen_dia[[#This Row],[Unidad]])</f>
        <v>PatagoniaFeria Lagunitas de Puerto MonttJueves44078saco</v>
      </c>
      <c r="B165" t="s">
        <v>531</v>
      </c>
      <c r="C165" t="s">
        <v>543</v>
      </c>
      <c r="D165" s="43">
        <f>+VLOOKUP(volumen_dia[[#This Row],[Mercado]],Codigos_mercados_mayoristas[],3,0)</f>
        <v>10</v>
      </c>
      <c r="E165" s="43" t="str">
        <f>+VLOOKUP(volumen_dia[[#This Row],[Unidad de
comercialización ]],Tabla16[],2,0)</f>
        <v>saco</v>
      </c>
      <c r="F165" t="s">
        <v>704</v>
      </c>
      <c r="G165" t="s">
        <v>500</v>
      </c>
      <c r="H165" s="46">
        <f>+VLOOKUP(volumen_dia[[#This Row],[Semana descripcipon]],Codigo_fecha[],2,0)</f>
        <v>44078</v>
      </c>
      <c r="I165" t="s">
        <v>530</v>
      </c>
      <c r="J165">
        <v>200</v>
      </c>
      <c r="K165">
        <f>+volumen_dia[[#This Row],[Volumen (N° de mallas o sacos de 25 kg)]]*25</f>
        <v>5000</v>
      </c>
      <c r="L165">
        <f>+volumen_dia[[#This Row],[Volumen (Kg)]]/1000</f>
        <v>5</v>
      </c>
      <c r="M165" s="43">
        <f>+VLOOKUP(volumen_dia[[#This Row],[Concat]],Precio_dia_punto_venta[],7,0)</f>
        <v>6500</v>
      </c>
    </row>
    <row r="166" spans="1:13" x14ac:dyDescent="0.35">
      <c r="A166" s="43" t="str">
        <f>+_xlfn.CONCAT(volumen_dia[[#This Row],[Variedad]],volumen_dia[[#This Row],[Mercado]],volumen_dia[[#This Row],[Día semana]],volumen_dia[[#This Row],[Semana]],volumen_dia[[#This Row],[Unidad]])</f>
        <v>RodeoFeria Lagunitas de Puerto MonttMartes44078saco</v>
      </c>
      <c r="B166" t="s">
        <v>537</v>
      </c>
      <c r="C166" t="s">
        <v>543</v>
      </c>
      <c r="D166" s="43">
        <f>+VLOOKUP(volumen_dia[[#This Row],[Mercado]],Codigos_mercados_mayoristas[],3,0)</f>
        <v>10</v>
      </c>
      <c r="E166" s="43" t="str">
        <f>+VLOOKUP(volumen_dia[[#This Row],[Unidad de
comercialización ]],Tabla16[],2,0)</f>
        <v>saco</v>
      </c>
      <c r="F166" t="s">
        <v>704</v>
      </c>
      <c r="G166" t="s">
        <v>500</v>
      </c>
      <c r="H166" s="46">
        <f>+VLOOKUP(volumen_dia[[#This Row],[Semana descripcipon]],Codigo_fecha[],2,0)</f>
        <v>44078</v>
      </c>
      <c r="I166" t="s">
        <v>536</v>
      </c>
      <c r="J166">
        <v>200</v>
      </c>
      <c r="K166">
        <f>+volumen_dia[[#This Row],[Volumen (N° de mallas o sacos de 25 kg)]]*25</f>
        <v>5000</v>
      </c>
      <c r="L166">
        <f>+volumen_dia[[#This Row],[Volumen (Kg)]]/1000</f>
        <v>5</v>
      </c>
      <c r="M166" s="43">
        <f>+VLOOKUP(volumen_dia[[#This Row],[Concat]],Precio_dia_punto_venta[],7,0)</f>
        <v>6500</v>
      </c>
    </row>
    <row r="167" spans="1:13" x14ac:dyDescent="0.35">
      <c r="A167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MonttMartes44071saco</v>
      </c>
      <c r="B167" t="s">
        <v>531</v>
      </c>
      <c r="C167" t="s">
        <v>543</v>
      </c>
      <c r="D167" s="43">
        <f>+VLOOKUP(volumen_dia[[#This Row],[Mercado]],Codigos_mercados_mayoristas[],3,0)</f>
        <v>10</v>
      </c>
      <c r="E167" s="43" t="str">
        <f>+VLOOKUP(volumen_dia[[#This Row],[Unidad de
comercialización ]],Tabla16[],2,0)</f>
        <v>saco</v>
      </c>
      <c r="F167" t="s">
        <v>704</v>
      </c>
      <c r="G167" t="s">
        <v>501</v>
      </c>
      <c r="H167" s="46">
        <f>+VLOOKUP(volumen_dia[[#This Row],[Semana descripcipon]],Codigo_fecha[],2,0)</f>
        <v>44071</v>
      </c>
      <c r="I167" t="s">
        <v>536</v>
      </c>
      <c r="J167">
        <v>200</v>
      </c>
      <c r="K167">
        <f>+volumen_dia[[#This Row],[Volumen (N° de mallas o sacos de 25 kg)]]*25</f>
        <v>5000</v>
      </c>
      <c r="L167">
        <f>+volumen_dia[[#This Row],[Volumen (Kg)]]/1000</f>
        <v>5</v>
      </c>
      <c r="M167" s="43">
        <f>+VLOOKUP(volumen_dia[[#This Row],[Concat]],Precio_dia_punto_venta[],7,0)</f>
        <v>6000</v>
      </c>
    </row>
    <row r="168" spans="1:13" x14ac:dyDescent="0.35">
      <c r="A168" s="43" t="str">
        <f>+_xlfn.CONCAT(volumen_dia[[#This Row],[Variedad]],volumen_dia[[#This Row],[Mercado]],volumen_dia[[#This Row],[Día semana]],volumen_dia[[#This Row],[Semana]],volumen_dia[[#This Row],[Unidad]])</f>
        <v>PatagoniaFeria Lagunitas de Puerto MonttJueves44071saco</v>
      </c>
      <c r="B168" t="s">
        <v>531</v>
      </c>
      <c r="C168" t="s">
        <v>543</v>
      </c>
      <c r="D168" s="43">
        <f>+VLOOKUP(volumen_dia[[#This Row],[Mercado]],Codigos_mercados_mayoristas[],3,0)</f>
        <v>10</v>
      </c>
      <c r="E168" s="43" t="str">
        <f>+VLOOKUP(volumen_dia[[#This Row],[Unidad de
comercialización ]],Tabla16[],2,0)</f>
        <v>saco</v>
      </c>
      <c r="F168" t="s">
        <v>704</v>
      </c>
      <c r="G168" t="s">
        <v>501</v>
      </c>
      <c r="H168" s="46">
        <f>+VLOOKUP(volumen_dia[[#This Row],[Semana descripcipon]],Codigo_fecha[],2,0)</f>
        <v>44071</v>
      </c>
      <c r="I168" t="s">
        <v>530</v>
      </c>
      <c r="J168">
        <v>200</v>
      </c>
      <c r="K168">
        <f>+volumen_dia[[#This Row],[Volumen (N° de mallas o sacos de 25 kg)]]*25</f>
        <v>5000</v>
      </c>
      <c r="L168">
        <f>+volumen_dia[[#This Row],[Volumen (Kg)]]/1000</f>
        <v>5</v>
      </c>
      <c r="M168" s="43">
        <f>+VLOOKUP(volumen_dia[[#This Row],[Concat]],Precio_dia_punto_venta[],7,0)</f>
        <v>6000</v>
      </c>
    </row>
    <row r="169" spans="1:13" x14ac:dyDescent="0.35">
      <c r="A169" s="43" t="str">
        <f>+_xlfn.CONCAT(volumen_dia[[#This Row],[Variedad]],volumen_dia[[#This Row],[Mercado]],volumen_dia[[#This Row],[Día semana]],volumen_dia[[#This Row],[Semana]],volumen_dia[[#This Row],[Unidad]])</f>
        <v>RodeoFeria Lagunitas de Puerto MonttMartes44071saco</v>
      </c>
      <c r="B169" t="s">
        <v>537</v>
      </c>
      <c r="C169" t="s">
        <v>543</v>
      </c>
      <c r="D169" s="43">
        <f>+VLOOKUP(volumen_dia[[#This Row],[Mercado]],Codigos_mercados_mayoristas[],3,0)</f>
        <v>10</v>
      </c>
      <c r="E169" s="43" t="str">
        <f>+VLOOKUP(volumen_dia[[#This Row],[Unidad de
comercialización ]],Tabla16[],2,0)</f>
        <v>saco</v>
      </c>
      <c r="F169" t="s">
        <v>704</v>
      </c>
      <c r="G169" t="s">
        <v>501</v>
      </c>
      <c r="H169" s="46">
        <f>+VLOOKUP(volumen_dia[[#This Row],[Semana descripcipon]],Codigo_fecha[],2,0)</f>
        <v>44071</v>
      </c>
      <c r="I169" t="s">
        <v>536</v>
      </c>
      <c r="J169">
        <v>200</v>
      </c>
      <c r="K169">
        <f>+volumen_dia[[#This Row],[Volumen (N° de mallas o sacos de 25 kg)]]*25</f>
        <v>5000</v>
      </c>
      <c r="L169">
        <f>+volumen_dia[[#This Row],[Volumen (Kg)]]/1000</f>
        <v>5</v>
      </c>
      <c r="M169" s="43">
        <f>+VLOOKUP(volumen_dia[[#This Row],[Concat]],Precio_dia_punto_venta[],7,0)</f>
        <v>6000</v>
      </c>
    </row>
    <row r="170" spans="1:13" x14ac:dyDescent="0.35">
      <c r="A170" s="43" t="str">
        <f>+_xlfn.CONCAT(volumen_dia[[#This Row],[Variedad]],volumen_dia[[#This Row],[Mercado]],volumen_dia[[#This Row],[Día semana]],volumen_dia[[#This Row],[Semana]],volumen_dia[[#This Row],[Unidad]])</f>
        <v>RodeoFeria Lagunitas de Puerto MonttJueves44071saco</v>
      </c>
      <c r="B170" t="s">
        <v>537</v>
      </c>
      <c r="C170" t="s">
        <v>543</v>
      </c>
      <c r="D170" s="43">
        <f>+VLOOKUP(volumen_dia[[#This Row],[Mercado]],Codigos_mercados_mayoristas[],3,0)</f>
        <v>10</v>
      </c>
      <c r="E170" s="43" t="str">
        <f>+VLOOKUP(volumen_dia[[#This Row],[Unidad de
comercialización ]],Tabla16[],2,0)</f>
        <v>saco</v>
      </c>
      <c r="F170" t="s">
        <v>704</v>
      </c>
      <c r="G170" t="s">
        <v>501</v>
      </c>
      <c r="H170" s="46">
        <f>+VLOOKUP(volumen_dia[[#This Row],[Semana descripcipon]],Codigo_fecha[],2,0)</f>
        <v>44071</v>
      </c>
      <c r="I170" t="s">
        <v>530</v>
      </c>
      <c r="J170">
        <v>200</v>
      </c>
      <c r="K170">
        <f>+volumen_dia[[#This Row],[Volumen (N° de mallas o sacos de 25 kg)]]*25</f>
        <v>5000</v>
      </c>
      <c r="L170">
        <f>+volumen_dia[[#This Row],[Volumen (Kg)]]/1000</f>
        <v>5</v>
      </c>
      <c r="M170" s="43">
        <f>+VLOOKUP(volumen_dia[[#This Row],[Concat]],Precio_dia_punto_venta[],7,0)</f>
        <v>6000</v>
      </c>
    </row>
    <row r="171" spans="1:13" x14ac:dyDescent="0.35">
      <c r="A171" s="43" t="str">
        <f>+_xlfn.CONCAT(volumen_dia[[#This Row],[Variedad]],volumen_dia[[#This Row],[Mercado]],volumen_dia[[#This Row],[Día semana]],volumen_dia[[#This Row],[Semana]],volumen_dia[[#This Row],[Unidad]])</f>
        <v>AsterixFeria Lagunitas de Puerto MonttViernes44057saco</v>
      </c>
      <c r="B171" t="s">
        <v>540</v>
      </c>
      <c r="C171" t="s">
        <v>543</v>
      </c>
      <c r="D171" s="43">
        <f>+VLOOKUP(volumen_dia[[#This Row],[Mercado]],Codigos_mercados_mayoristas[],3,0)</f>
        <v>10</v>
      </c>
      <c r="E171" s="43" t="str">
        <f>+VLOOKUP(volumen_dia[[#This Row],[Unidad de
comercialización ]],Tabla16[],2,0)</f>
        <v>saco</v>
      </c>
      <c r="F171" t="s">
        <v>704</v>
      </c>
      <c r="G171" t="s">
        <v>506</v>
      </c>
      <c r="H171" s="46">
        <f>+VLOOKUP(volumen_dia[[#This Row],[Semana descripcipon]],Codigo_fecha[],2,0)</f>
        <v>44057</v>
      </c>
      <c r="I171" t="s">
        <v>533</v>
      </c>
      <c r="J171">
        <v>200</v>
      </c>
      <c r="K171">
        <f>+volumen_dia[[#This Row],[Volumen (N° de mallas o sacos de 25 kg)]]*25</f>
        <v>5000</v>
      </c>
      <c r="L171">
        <f>+volumen_dia[[#This Row],[Volumen (Kg)]]/1000</f>
        <v>5</v>
      </c>
      <c r="M171" s="43">
        <f>+VLOOKUP(volumen_dia[[#This Row],[Concat]],Precio_dia_punto_venta[],7,0)</f>
        <v>6000</v>
      </c>
    </row>
    <row r="172" spans="1:13" x14ac:dyDescent="0.35">
      <c r="A172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MonttMartes44057saco</v>
      </c>
      <c r="B172" t="s">
        <v>531</v>
      </c>
      <c r="C172" t="s">
        <v>543</v>
      </c>
      <c r="D172" s="43">
        <f>+VLOOKUP(volumen_dia[[#This Row],[Mercado]],Codigos_mercados_mayoristas[],3,0)</f>
        <v>10</v>
      </c>
      <c r="E172" s="43" t="str">
        <f>+VLOOKUP(volumen_dia[[#This Row],[Unidad de
comercialización ]],Tabla16[],2,0)</f>
        <v>saco</v>
      </c>
      <c r="F172" t="s">
        <v>704</v>
      </c>
      <c r="G172" t="s">
        <v>506</v>
      </c>
      <c r="H172" s="46">
        <f>+VLOOKUP(volumen_dia[[#This Row],[Semana descripcipon]],Codigo_fecha[],2,0)</f>
        <v>44057</v>
      </c>
      <c r="I172" t="s">
        <v>536</v>
      </c>
      <c r="J172">
        <v>200</v>
      </c>
      <c r="K172">
        <f>+volumen_dia[[#This Row],[Volumen (N° de mallas o sacos de 25 kg)]]*25</f>
        <v>5000</v>
      </c>
      <c r="L172">
        <f>+volumen_dia[[#This Row],[Volumen (Kg)]]/1000</f>
        <v>5</v>
      </c>
      <c r="M172" s="43">
        <f>+VLOOKUP(volumen_dia[[#This Row],[Concat]],Precio_dia_punto_venta[],7,0)</f>
        <v>6000</v>
      </c>
    </row>
    <row r="173" spans="1:13" x14ac:dyDescent="0.35">
      <c r="A173" s="43" t="str">
        <f>+_xlfn.CONCAT(volumen_dia[[#This Row],[Variedad]],volumen_dia[[#This Row],[Mercado]],volumen_dia[[#This Row],[Día semana]],volumen_dia[[#This Row],[Semana]],volumen_dia[[#This Row],[Unidad]])</f>
        <v>RodeoFeria Lagunitas de Puerto MonttMartes44057saco</v>
      </c>
      <c r="B173" t="s">
        <v>537</v>
      </c>
      <c r="C173" t="s">
        <v>543</v>
      </c>
      <c r="D173" s="43">
        <f>+VLOOKUP(volumen_dia[[#This Row],[Mercado]],Codigos_mercados_mayoristas[],3,0)</f>
        <v>10</v>
      </c>
      <c r="E173" s="43" t="str">
        <f>+VLOOKUP(volumen_dia[[#This Row],[Unidad de
comercialización ]],Tabla16[],2,0)</f>
        <v>saco</v>
      </c>
      <c r="F173" t="s">
        <v>704</v>
      </c>
      <c r="G173" t="s">
        <v>506</v>
      </c>
      <c r="H173" s="46">
        <f>+VLOOKUP(volumen_dia[[#This Row],[Semana descripcipon]],Codigo_fecha[],2,0)</f>
        <v>44057</v>
      </c>
      <c r="I173" t="s">
        <v>536</v>
      </c>
      <c r="J173">
        <v>200</v>
      </c>
      <c r="K173">
        <f>+volumen_dia[[#This Row],[Volumen (N° de mallas o sacos de 25 kg)]]*25</f>
        <v>5000</v>
      </c>
      <c r="L173">
        <f>+volumen_dia[[#This Row],[Volumen (Kg)]]/1000</f>
        <v>5</v>
      </c>
      <c r="M173" s="43">
        <f>+VLOOKUP(volumen_dia[[#This Row],[Concat]],Precio_dia_punto_venta[],7,0)</f>
        <v>6000</v>
      </c>
    </row>
    <row r="174" spans="1:13" x14ac:dyDescent="0.35">
      <c r="A174" s="43" t="str">
        <f>+_xlfn.CONCAT(volumen_dia[[#This Row],[Variedad]],volumen_dia[[#This Row],[Mercado]],volumen_dia[[#This Row],[Día semana]],volumen_dia[[#This Row],[Semana]],volumen_dia[[#This Row],[Unidad]])</f>
        <v>RodeoFeria Lagunitas de Puerto MonttViernes44057saco</v>
      </c>
      <c r="B174" t="s">
        <v>537</v>
      </c>
      <c r="C174" t="s">
        <v>543</v>
      </c>
      <c r="D174" s="43">
        <f>+VLOOKUP(volumen_dia[[#This Row],[Mercado]],Codigos_mercados_mayoristas[],3,0)</f>
        <v>10</v>
      </c>
      <c r="E174" s="43" t="str">
        <f>+VLOOKUP(volumen_dia[[#This Row],[Unidad de
comercialización ]],Tabla16[],2,0)</f>
        <v>saco</v>
      </c>
      <c r="F174" t="s">
        <v>704</v>
      </c>
      <c r="G174" t="s">
        <v>506</v>
      </c>
      <c r="H174" s="46">
        <f>+VLOOKUP(volumen_dia[[#This Row],[Semana descripcipon]],Codigo_fecha[],2,0)</f>
        <v>44057</v>
      </c>
      <c r="I174" t="s">
        <v>533</v>
      </c>
      <c r="J174">
        <v>200</v>
      </c>
      <c r="K174">
        <f>+volumen_dia[[#This Row],[Volumen (N° de mallas o sacos de 25 kg)]]*25</f>
        <v>5000</v>
      </c>
      <c r="L174">
        <f>+volumen_dia[[#This Row],[Volumen (Kg)]]/1000</f>
        <v>5</v>
      </c>
      <c r="M174" s="43">
        <f>+VLOOKUP(volumen_dia[[#This Row],[Concat]],Precio_dia_punto_venta[],7,0)</f>
        <v>6000</v>
      </c>
    </row>
    <row r="175" spans="1:13" x14ac:dyDescent="0.35">
      <c r="A175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MonttMartes44050saco</v>
      </c>
      <c r="B175" t="s">
        <v>531</v>
      </c>
      <c r="C175" t="s">
        <v>543</v>
      </c>
      <c r="D175" s="43">
        <f>+VLOOKUP(volumen_dia[[#This Row],[Mercado]],Codigos_mercados_mayoristas[],3,0)</f>
        <v>10</v>
      </c>
      <c r="E175" s="43" t="str">
        <f>+VLOOKUP(volumen_dia[[#This Row],[Unidad de
comercialización ]],Tabla16[],2,0)</f>
        <v>saco</v>
      </c>
      <c r="F175" t="s">
        <v>704</v>
      </c>
      <c r="G175" t="s">
        <v>508</v>
      </c>
      <c r="H175" s="46">
        <f>+VLOOKUP(volumen_dia[[#This Row],[Semana descripcipon]],Codigo_fecha[],2,0)</f>
        <v>44050</v>
      </c>
      <c r="I175" t="s">
        <v>536</v>
      </c>
      <c r="J175">
        <v>200</v>
      </c>
      <c r="K175">
        <f>+volumen_dia[[#This Row],[Volumen (N° de mallas o sacos de 25 kg)]]*25</f>
        <v>5000</v>
      </c>
      <c r="L175">
        <f>+volumen_dia[[#This Row],[Volumen (Kg)]]/1000</f>
        <v>5</v>
      </c>
      <c r="M175" s="43">
        <f>+VLOOKUP(volumen_dia[[#This Row],[Concat]],Precio_dia_punto_venta[],7,0)</f>
        <v>6000</v>
      </c>
    </row>
    <row r="176" spans="1:13" x14ac:dyDescent="0.35">
      <c r="A176" s="43" t="str">
        <f>+_xlfn.CONCAT(volumen_dia[[#This Row],[Variedad]],volumen_dia[[#This Row],[Mercado]],volumen_dia[[#This Row],[Día semana]],volumen_dia[[#This Row],[Semana]],volumen_dia[[#This Row],[Unidad]])</f>
        <v>PatagoniaFeria Lagunitas de Puerto MonttViernes44050saco</v>
      </c>
      <c r="B176" t="s">
        <v>531</v>
      </c>
      <c r="C176" t="s">
        <v>543</v>
      </c>
      <c r="D176" s="43">
        <f>+VLOOKUP(volumen_dia[[#This Row],[Mercado]],Codigos_mercados_mayoristas[],3,0)</f>
        <v>10</v>
      </c>
      <c r="E176" s="43" t="str">
        <f>+VLOOKUP(volumen_dia[[#This Row],[Unidad de
comercialización ]],Tabla16[],2,0)</f>
        <v>saco</v>
      </c>
      <c r="F176" t="s">
        <v>704</v>
      </c>
      <c r="G176" t="s">
        <v>508</v>
      </c>
      <c r="H176" s="46">
        <f>+VLOOKUP(volumen_dia[[#This Row],[Semana descripcipon]],Codigo_fecha[],2,0)</f>
        <v>44050</v>
      </c>
      <c r="I176" t="s">
        <v>533</v>
      </c>
      <c r="J176">
        <v>200</v>
      </c>
      <c r="K176">
        <f>+volumen_dia[[#This Row],[Volumen (N° de mallas o sacos de 25 kg)]]*25</f>
        <v>5000</v>
      </c>
      <c r="L176">
        <f>+volumen_dia[[#This Row],[Volumen (Kg)]]/1000</f>
        <v>5</v>
      </c>
      <c r="M176" s="43">
        <f>+VLOOKUP(volumen_dia[[#This Row],[Concat]],Precio_dia_punto_venta[],7,0)</f>
        <v>6000</v>
      </c>
    </row>
    <row r="177" spans="1:13" x14ac:dyDescent="0.35">
      <c r="A177" s="43" t="str">
        <f>+_xlfn.CONCAT(volumen_dia[[#This Row],[Variedad]],volumen_dia[[#This Row],[Mercado]],volumen_dia[[#This Row],[Día semana]],volumen_dia[[#This Row],[Semana]],volumen_dia[[#This Row],[Unidad]])</f>
        <v>RodeoFeria Lagunitas de Puerto MonttMartes44050saco</v>
      </c>
      <c r="B177" t="s">
        <v>537</v>
      </c>
      <c r="C177" t="s">
        <v>543</v>
      </c>
      <c r="D177" s="43">
        <f>+VLOOKUP(volumen_dia[[#This Row],[Mercado]],Codigos_mercados_mayoristas[],3,0)</f>
        <v>10</v>
      </c>
      <c r="E177" s="43" t="str">
        <f>+VLOOKUP(volumen_dia[[#This Row],[Unidad de
comercialización ]],Tabla16[],2,0)</f>
        <v>saco</v>
      </c>
      <c r="F177" t="s">
        <v>704</v>
      </c>
      <c r="G177" t="s">
        <v>508</v>
      </c>
      <c r="H177" s="46">
        <f>+VLOOKUP(volumen_dia[[#This Row],[Semana descripcipon]],Codigo_fecha[],2,0)</f>
        <v>44050</v>
      </c>
      <c r="I177" t="s">
        <v>536</v>
      </c>
      <c r="J177">
        <v>200</v>
      </c>
      <c r="K177">
        <f>+volumen_dia[[#This Row],[Volumen (N° de mallas o sacos de 25 kg)]]*25</f>
        <v>5000</v>
      </c>
      <c r="L177">
        <f>+volumen_dia[[#This Row],[Volumen (Kg)]]/1000</f>
        <v>5</v>
      </c>
      <c r="M177" s="43">
        <f>+VLOOKUP(volumen_dia[[#This Row],[Concat]],Precio_dia_punto_venta[],7,0)</f>
        <v>6000</v>
      </c>
    </row>
    <row r="178" spans="1:13" x14ac:dyDescent="0.35">
      <c r="A178" s="43" t="str">
        <f>+_xlfn.CONCAT(volumen_dia[[#This Row],[Variedad]],volumen_dia[[#This Row],[Mercado]],volumen_dia[[#This Row],[Día semana]],volumen_dia[[#This Row],[Semana]],volumen_dia[[#This Row],[Unidad]])</f>
        <v>RodeoFeria Lagunitas de Puerto MonttJueves44050saco</v>
      </c>
      <c r="B178" t="s">
        <v>537</v>
      </c>
      <c r="C178" t="s">
        <v>543</v>
      </c>
      <c r="D178" s="43">
        <f>+VLOOKUP(volumen_dia[[#This Row],[Mercado]],Codigos_mercados_mayoristas[],3,0)</f>
        <v>10</v>
      </c>
      <c r="E178" s="43" t="str">
        <f>+VLOOKUP(volumen_dia[[#This Row],[Unidad de
comercialización ]],Tabla16[],2,0)</f>
        <v>saco</v>
      </c>
      <c r="F178" t="s">
        <v>704</v>
      </c>
      <c r="G178" t="s">
        <v>508</v>
      </c>
      <c r="H178" s="46">
        <f>+VLOOKUP(volumen_dia[[#This Row],[Semana descripcipon]],Codigo_fecha[],2,0)</f>
        <v>44050</v>
      </c>
      <c r="I178" t="s">
        <v>530</v>
      </c>
      <c r="J178">
        <v>200</v>
      </c>
      <c r="K178">
        <f>+volumen_dia[[#This Row],[Volumen (N° de mallas o sacos de 25 kg)]]*25</f>
        <v>5000</v>
      </c>
      <c r="L178">
        <f>+volumen_dia[[#This Row],[Volumen (Kg)]]/1000</f>
        <v>5</v>
      </c>
      <c r="M178" s="43">
        <f>+VLOOKUP(volumen_dia[[#This Row],[Concat]],Precio_dia_punto_venta[],7,0)</f>
        <v>6000</v>
      </c>
    </row>
    <row r="179" spans="1:13" x14ac:dyDescent="0.35">
      <c r="A179" s="43" t="str">
        <f>+_xlfn.CONCAT(volumen_dia[[#This Row],[Variedad]],volumen_dia[[#This Row],[Mercado]],volumen_dia[[#This Row],[Día semana]],volumen_dia[[#This Row],[Semana]],volumen_dia[[#This Row],[Unidad]])</f>
        <v>RodeoFeria Lagunitas de Puerto MonttViernes44050saco</v>
      </c>
      <c r="B179" t="s">
        <v>537</v>
      </c>
      <c r="C179" t="s">
        <v>543</v>
      </c>
      <c r="D179" s="43">
        <f>+VLOOKUP(volumen_dia[[#This Row],[Mercado]],Codigos_mercados_mayoristas[],3,0)</f>
        <v>10</v>
      </c>
      <c r="E179" s="43" t="str">
        <f>+VLOOKUP(volumen_dia[[#This Row],[Unidad de
comercialización ]],Tabla16[],2,0)</f>
        <v>saco</v>
      </c>
      <c r="F179" t="s">
        <v>704</v>
      </c>
      <c r="G179" t="s">
        <v>508</v>
      </c>
      <c r="H179" s="46">
        <f>+VLOOKUP(volumen_dia[[#This Row],[Semana descripcipon]],Codigo_fecha[],2,0)</f>
        <v>44050</v>
      </c>
      <c r="I179" t="s">
        <v>533</v>
      </c>
      <c r="J179">
        <v>200</v>
      </c>
      <c r="K179">
        <f>+volumen_dia[[#This Row],[Volumen (N° de mallas o sacos de 25 kg)]]*25</f>
        <v>5000</v>
      </c>
      <c r="L179">
        <f>+volumen_dia[[#This Row],[Volumen (Kg)]]/1000</f>
        <v>5</v>
      </c>
      <c r="M179" s="43">
        <f>+VLOOKUP(volumen_dia[[#This Row],[Concat]],Precio_dia_punto_venta[],7,0)</f>
        <v>6000</v>
      </c>
    </row>
    <row r="180" spans="1:13" x14ac:dyDescent="0.35">
      <c r="A180" s="43" t="str">
        <f>+_xlfn.CONCAT(volumen_dia[[#This Row],[Variedad]],volumen_dia[[#This Row],[Mercado]],volumen_dia[[#This Row],[Día semana]],volumen_dia[[#This Row],[Semana]],volumen_dia[[#This Row],[Unidad]])</f>
        <v>AsterixFeria Lagunitas de Puerto MonttJueves44036saco</v>
      </c>
      <c r="B180" t="s">
        <v>540</v>
      </c>
      <c r="C180" t="s">
        <v>543</v>
      </c>
      <c r="D180" s="43">
        <f>+VLOOKUP(volumen_dia[[#This Row],[Mercado]],Codigos_mercados_mayoristas[],3,0)</f>
        <v>10</v>
      </c>
      <c r="E180" s="43" t="str">
        <f>+VLOOKUP(volumen_dia[[#This Row],[Unidad de
comercialización ]],Tabla16[],2,0)</f>
        <v>saco</v>
      </c>
      <c r="F180" t="s">
        <v>704</v>
      </c>
      <c r="G180" t="s">
        <v>509</v>
      </c>
      <c r="H180" s="46">
        <f>+VLOOKUP(volumen_dia[[#This Row],[Semana descripcipon]],Codigo_fecha[],2,0)</f>
        <v>44036</v>
      </c>
      <c r="I180" t="s">
        <v>530</v>
      </c>
      <c r="J180">
        <v>200</v>
      </c>
      <c r="K180">
        <f>+volumen_dia[[#This Row],[Volumen (N° de mallas o sacos de 25 kg)]]*25</f>
        <v>5000</v>
      </c>
      <c r="L180">
        <f>+volumen_dia[[#This Row],[Volumen (Kg)]]/1000</f>
        <v>5</v>
      </c>
      <c r="M180" s="43">
        <f>+VLOOKUP(volumen_dia[[#This Row],[Concat]],Precio_dia_punto_venta[],7,0)</f>
        <v>6000</v>
      </c>
    </row>
    <row r="181" spans="1:13" x14ac:dyDescent="0.35">
      <c r="A181" s="43" t="str">
        <f>+_xlfn.CONCAT(volumen_dia[[#This Row],[Variedad]],volumen_dia[[#This Row],[Mercado]],volumen_dia[[#This Row],[Día semana]],volumen_dia[[#This Row],[Semana]],volumen_dia[[#This Row],[Unidad]])</f>
        <v>DésiréeFeria Lagunitas de Puerto MonttMartes44036saco</v>
      </c>
      <c r="B181" t="s">
        <v>544</v>
      </c>
      <c r="C181" t="s">
        <v>543</v>
      </c>
      <c r="D181" s="43">
        <f>+VLOOKUP(volumen_dia[[#This Row],[Mercado]],Codigos_mercados_mayoristas[],3,0)</f>
        <v>10</v>
      </c>
      <c r="E181" s="43" t="str">
        <f>+VLOOKUP(volumen_dia[[#This Row],[Unidad de
comercialización ]],Tabla16[],2,0)</f>
        <v>saco</v>
      </c>
      <c r="F181" t="s">
        <v>704</v>
      </c>
      <c r="G181" t="s">
        <v>509</v>
      </c>
      <c r="H181" s="46">
        <f>+VLOOKUP(volumen_dia[[#This Row],[Semana descripcipon]],Codigo_fecha[],2,0)</f>
        <v>44036</v>
      </c>
      <c r="I181" t="s">
        <v>536</v>
      </c>
      <c r="J181">
        <v>200</v>
      </c>
      <c r="K181">
        <f>+volumen_dia[[#This Row],[Volumen (N° de mallas o sacos de 25 kg)]]*25</f>
        <v>5000</v>
      </c>
      <c r="L181">
        <f>+volumen_dia[[#This Row],[Volumen (Kg)]]/1000</f>
        <v>5</v>
      </c>
      <c r="M181" s="43">
        <f>+VLOOKUP(volumen_dia[[#This Row],[Concat]],Precio_dia_punto_venta[],7,0)</f>
        <v>6000</v>
      </c>
    </row>
    <row r="182" spans="1:13" x14ac:dyDescent="0.35">
      <c r="A182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MonttMartes44036saco</v>
      </c>
      <c r="B182" t="s">
        <v>531</v>
      </c>
      <c r="C182" t="s">
        <v>543</v>
      </c>
      <c r="D182" s="43">
        <f>+VLOOKUP(volumen_dia[[#This Row],[Mercado]],Codigos_mercados_mayoristas[],3,0)</f>
        <v>10</v>
      </c>
      <c r="E182" s="43" t="str">
        <f>+VLOOKUP(volumen_dia[[#This Row],[Unidad de
comercialización ]],Tabla16[],2,0)</f>
        <v>saco</v>
      </c>
      <c r="F182" t="s">
        <v>704</v>
      </c>
      <c r="G182" t="s">
        <v>509</v>
      </c>
      <c r="H182" s="46">
        <f>+VLOOKUP(volumen_dia[[#This Row],[Semana descripcipon]],Codigo_fecha[],2,0)</f>
        <v>44036</v>
      </c>
      <c r="I182" t="s">
        <v>536</v>
      </c>
      <c r="J182">
        <v>200</v>
      </c>
      <c r="K182">
        <f>+volumen_dia[[#This Row],[Volumen (N° de mallas o sacos de 25 kg)]]*25</f>
        <v>5000</v>
      </c>
      <c r="L182">
        <f>+volumen_dia[[#This Row],[Volumen (Kg)]]/1000</f>
        <v>5</v>
      </c>
      <c r="M182" s="43">
        <f>+VLOOKUP(volumen_dia[[#This Row],[Concat]],Precio_dia_punto_venta[],7,0)</f>
        <v>6000</v>
      </c>
    </row>
    <row r="183" spans="1:13" x14ac:dyDescent="0.35">
      <c r="A183" s="43" t="str">
        <f>+_xlfn.CONCAT(volumen_dia[[#This Row],[Variedad]],volumen_dia[[#This Row],[Mercado]],volumen_dia[[#This Row],[Día semana]],volumen_dia[[#This Row],[Semana]],volumen_dia[[#This Row],[Unidad]])</f>
        <v>PatagoniaFeria Lagunitas de Puerto MonttViernes44036saco</v>
      </c>
      <c r="B183" t="s">
        <v>531</v>
      </c>
      <c r="C183" t="s">
        <v>543</v>
      </c>
      <c r="D183" s="43">
        <f>+VLOOKUP(volumen_dia[[#This Row],[Mercado]],Codigos_mercados_mayoristas[],3,0)</f>
        <v>10</v>
      </c>
      <c r="E183" s="43" t="str">
        <f>+VLOOKUP(volumen_dia[[#This Row],[Unidad de
comercialización ]],Tabla16[],2,0)</f>
        <v>saco</v>
      </c>
      <c r="F183" t="s">
        <v>704</v>
      </c>
      <c r="G183" t="s">
        <v>509</v>
      </c>
      <c r="H183" s="46">
        <f>+VLOOKUP(volumen_dia[[#This Row],[Semana descripcipon]],Codigo_fecha[],2,0)</f>
        <v>44036</v>
      </c>
      <c r="I183" t="s">
        <v>533</v>
      </c>
      <c r="J183">
        <v>200</v>
      </c>
      <c r="K183">
        <f>+volumen_dia[[#This Row],[Volumen (N° de mallas o sacos de 25 kg)]]*25</f>
        <v>5000</v>
      </c>
      <c r="L183">
        <f>+volumen_dia[[#This Row],[Volumen (Kg)]]/1000</f>
        <v>5</v>
      </c>
      <c r="M183" s="43">
        <f>+VLOOKUP(volumen_dia[[#This Row],[Concat]],Precio_dia_punto_venta[],7,0)</f>
        <v>6000</v>
      </c>
    </row>
    <row r="184" spans="1:13" x14ac:dyDescent="0.35">
      <c r="A184" s="43" t="str">
        <f>+_xlfn.CONCAT(volumen_dia[[#This Row],[Variedad]],volumen_dia[[#This Row],[Mercado]],volumen_dia[[#This Row],[Día semana]],volumen_dia[[#This Row],[Semana]],volumen_dia[[#This Row],[Unidad]])</f>
        <v>RodeoFeria Lagunitas de Puerto MonttViernes44036saco</v>
      </c>
      <c r="B184" t="s">
        <v>537</v>
      </c>
      <c r="C184" t="s">
        <v>543</v>
      </c>
      <c r="D184" s="43">
        <f>+VLOOKUP(volumen_dia[[#This Row],[Mercado]],Codigos_mercados_mayoristas[],3,0)</f>
        <v>10</v>
      </c>
      <c r="E184" s="43" t="str">
        <f>+VLOOKUP(volumen_dia[[#This Row],[Unidad de
comercialización ]],Tabla16[],2,0)</f>
        <v>saco</v>
      </c>
      <c r="F184" t="s">
        <v>704</v>
      </c>
      <c r="G184" t="s">
        <v>509</v>
      </c>
      <c r="H184" s="46">
        <f>+VLOOKUP(volumen_dia[[#This Row],[Semana descripcipon]],Codigo_fecha[],2,0)</f>
        <v>44036</v>
      </c>
      <c r="I184" t="s">
        <v>533</v>
      </c>
      <c r="J184">
        <v>200</v>
      </c>
      <c r="K184">
        <f>+volumen_dia[[#This Row],[Volumen (N° de mallas o sacos de 25 kg)]]*25</f>
        <v>5000</v>
      </c>
      <c r="L184">
        <f>+volumen_dia[[#This Row],[Volumen (Kg)]]/1000</f>
        <v>5</v>
      </c>
      <c r="M184" s="43">
        <f>+VLOOKUP(volumen_dia[[#This Row],[Concat]],Precio_dia_punto_venta[],7,0)</f>
        <v>6000</v>
      </c>
    </row>
    <row r="185" spans="1:13" x14ac:dyDescent="0.35">
      <c r="A185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MonttMartes44113saco</v>
      </c>
      <c r="B185" t="s">
        <v>531</v>
      </c>
      <c r="C185" t="s">
        <v>543</v>
      </c>
      <c r="D185" s="43">
        <f>+VLOOKUP(volumen_dia[[#This Row],[Mercado]],Codigos_mercados_mayoristas[],3,0)</f>
        <v>10</v>
      </c>
      <c r="E185" s="43" t="str">
        <f>+VLOOKUP(volumen_dia[[#This Row],[Unidad de
comercialización ]],Tabla16[],2,0)</f>
        <v>saco</v>
      </c>
      <c r="F185" t="s">
        <v>704</v>
      </c>
      <c r="G185" t="s">
        <v>498</v>
      </c>
      <c r="H185" s="46">
        <f>+VLOOKUP(volumen_dia[[#This Row],[Semana descripcipon]],Codigo_fecha[],2,0)</f>
        <v>44113</v>
      </c>
      <c r="I185" t="s">
        <v>536</v>
      </c>
      <c r="J185">
        <v>300</v>
      </c>
      <c r="K185">
        <f>+volumen_dia[[#This Row],[Volumen (N° de mallas o sacos de 25 kg)]]*25</f>
        <v>7500</v>
      </c>
      <c r="L185">
        <f>+volumen_dia[[#This Row],[Volumen (Kg)]]/1000</f>
        <v>7.5</v>
      </c>
      <c r="M185" s="43">
        <f>+VLOOKUP(volumen_dia[[#This Row],[Concat]],Precio_dia_punto_venta[],7,0)</f>
        <v>7000</v>
      </c>
    </row>
    <row r="186" spans="1:13" x14ac:dyDescent="0.35">
      <c r="A186" s="43" t="str">
        <f>+_xlfn.CONCAT(volumen_dia[[#This Row],[Variedad]],volumen_dia[[#This Row],[Mercado]],volumen_dia[[#This Row],[Día semana]],volumen_dia[[#This Row],[Semana]],volumen_dia[[#This Row],[Unidad]])</f>
        <v>PatagoniaFeria Lagunitas de Puerto MonttViernes44113saco</v>
      </c>
      <c r="B186" t="s">
        <v>531</v>
      </c>
      <c r="C186" t="s">
        <v>543</v>
      </c>
      <c r="D186" s="43">
        <f>+VLOOKUP(volumen_dia[[#This Row],[Mercado]],Codigos_mercados_mayoristas[],3,0)</f>
        <v>10</v>
      </c>
      <c r="E186" s="43" t="str">
        <f>+VLOOKUP(volumen_dia[[#This Row],[Unidad de
comercialización ]],Tabla16[],2,0)</f>
        <v>saco</v>
      </c>
      <c r="F186" t="s">
        <v>704</v>
      </c>
      <c r="G186" t="s">
        <v>498</v>
      </c>
      <c r="H186" s="46">
        <f>+VLOOKUP(volumen_dia[[#This Row],[Semana descripcipon]],Codigo_fecha[],2,0)</f>
        <v>44113</v>
      </c>
      <c r="I186" t="s">
        <v>533</v>
      </c>
      <c r="J186">
        <v>300</v>
      </c>
      <c r="K186">
        <f>+volumen_dia[[#This Row],[Volumen (N° de mallas o sacos de 25 kg)]]*25</f>
        <v>7500</v>
      </c>
      <c r="L186">
        <f>+volumen_dia[[#This Row],[Volumen (Kg)]]/1000</f>
        <v>7.5</v>
      </c>
      <c r="M186" s="43">
        <f>+VLOOKUP(volumen_dia[[#This Row],[Concat]],Precio_dia_punto_venta[],7,0)</f>
        <v>7000</v>
      </c>
    </row>
    <row r="187" spans="1:13" x14ac:dyDescent="0.35">
      <c r="A187" s="43" t="str">
        <f>+_xlfn.CONCAT(volumen_dia[[#This Row],[Variedad]],volumen_dia[[#This Row],[Mercado]],volumen_dia[[#This Row],[Día semana]],volumen_dia[[#This Row],[Semana]],volumen_dia[[#This Row],[Unidad]])</f>
        <v>PatagoniaFeria Lagunitas de Puerto MonttViernes44106saco</v>
      </c>
      <c r="B187" t="s">
        <v>531</v>
      </c>
      <c r="C187" t="s">
        <v>543</v>
      </c>
      <c r="D187" s="43">
        <f>+VLOOKUP(volumen_dia[[#This Row],[Mercado]],Codigos_mercados_mayoristas[],3,0)</f>
        <v>10</v>
      </c>
      <c r="E187" s="43" t="str">
        <f>+VLOOKUP(volumen_dia[[#This Row],[Unidad de
comercialización ]],Tabla16[],2,0)</f>
        <v>saco</v>
      </c>
      <c r="F187" t="s">
        <v>704</v>
      </c>
      <c r="G187" t="s">
        <v>499</v>
      </c>
      <c r="H187" s="46">
        <f>+VLOOKUP(volumen_dia[[#This Row],[Semana descripcipon]],Codigo_fecha[],2,0)</f>
        <v>44106</v>
      </c>
      <c r="I187" t="s">
        <v>533</v>
      </c>
      <c r="J187">
        <v>300</v>
      </c>
      <c r="K187">
        <f>+volumen_dia[[#This Row],[Volumen (N° de mallas o sacos de 25 kg)]]*25</f>
        <v>7500</v>
      </c>
      <c r="L187">
        <f>+volumen_dia[[#This Row],[Volumen (Kg)]]/1000</f>
        <v>7.5</v>
      </c>
      <c r="M187" s="43">
        <f>+VLOOKUP(volumen_dia[[#This Row],[Concat]],Precio_dia_punto_venta[],7,0)</f>
        <v>6500</v>
      </c>
    </row>
    <row r="188" spans="1:13" x14ac:dyDescent="0.35">
      <c r="A188" s="43" t="str">
        <f>+_xlfn.CONCAT(volumen_dia[[#This Row],[Variedad]],volumen_dia[[#This Row],[Mercado]],volumen_dia[[#This Row],[Día semana]],volumen_dia[[#This Row],[Semana]],volumen_dia[[#This Row],[Unidad]])</f>
        <v>PatagoniaFeria Lagunitas de Puerto MonttLunes44092saco</v>
      </c>
      <c r="B188" t="s">
        <v>531</v>
      </c>
      <c r="C188" t="s">
        <v>543</v>
      </c>
      <c r="D188" s="43">
        <f>+VLOOKUP(volumen_dia[[#This Row],[Mercado]],Codigos_mercados_mayoristas[],3,0)</f>
        <v>10</v>
      </c>
      <c r="E188" s="43" t="str">
        <f>+VLOOKUP(volumen_dia[[#This Row],[Unidad de
comercialización ]],Tabla16[],2,0)</f>
        <v>saco</v>
      </c>
      <c r="F188" t="s">
        <v>704</v>
      </c>
      <c r="G188" t="s">
        <v>502</v>
      </c>
      <c r="H188" s="46">
        <f>+VLOOKUP(volumen_dia[[#This Row],[Semana descripcipon]],Codigo_fecha[],2,0)</f>
        <v>44092</v>
      </c>
      <c r="I188" t="s">
        <v>535</v>
      </c>
      <c r="J188">
        <v>300</v>
      </c>
      <c r="K188">
        <f>+volumen_dia[[#This Row],[Volumen (N° de mallas o sacos de 25 kg)]]*25</f>
        <v>7500</v>
      </c>
      <c r="L188">
        <f>+volumen_dia[[#This Row],[Volumen (Kg)]]/1000</f>
        <v>7.5</v>
      </c>
      <c r="M188" s="43">
        <f>+VLOOKUP(volumen_dia[[#This Row],[Concat]],Precio_dia_punto_venta[],7,0)</f>
        <v>6250</v>
      </c>
    </row>
    <row r="189" spans="1:13" x14ac:dyDescent="0.35">
      <c r="A189" s="43" t="str">
        <f>+_xlfn.CONCAT(volumen_dia[[#This Row],[Variedad]],volumen_dia[[#This Row],[Mercado]],volumen_dia[[#This Row],[Día semana]],volumen_dia[[#This Row],[Semana]],volumen_dia[[#This Row],[Unidad]])</f>
        <v>PatagoniaFeria Lagunitas de Puerto MonttLunes44085saco</v>
      </c>
      <c r="B189" t="s">
        <v>531</v>
      </c>
      <c r="C189" t="s">
        <v>543</v>
      </c>
      <c r="D189" s="43">
        <f>+VLOOKUP(volumen_dia[[#This Row],[Mercado]],Codigos_mercados_mayoristas[],3,0)</f>
        <v>10</v>
      </c>
      <c r="E189" s="43" t="str">
        <f>+VLOOKUP(volumen_dia[[#This Row],[Unidad de
comercialización ]],Tabla16[],2,0)</f>
        <v>saco</v>
      </c>
      <c r="F189" t="s">
        <v>704</v>
      </c>
      <c r="G189" t="s">
        <v>503</v>
      </c>
      <c r="H189" s="46">
        <f>+VLOOKUP(volumen_dia[[#This Row],[Semana descripcipon]],Codigo_fecha[],2,0)</f>
        <v>44085</v>
      </c>
      <c r="I189" t="s">
        <v>535</v>
      </c>
      <c r="J189">
        <v>300</v>
      </c>
      <c r="K189">
        <f>+volumen_dia[[#This Row],[Volumen (N° de mallas o sacos de 25 kg)]]*25</f>
        <v>7500</v>
      </c>
      <c r="L189">
        <f>+volumen_dia[[#This Row],[Volumen (Kg)]]/1000</f>
        <v>7.5</v>
      </c>
      <c r="M189" s="43">
        <f>+VLOOKUP(volumen_dia[[#This Row],[Concat]],Precio_dia_punto_venta[],7,0)</f>
        <v>6500</v>
      </c>
    </row>
    <row r="190" spans="1:13" x14ac:dyDescent="0.35">
      <c r="A190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MonttMartes44085saco</v>
      </c>
      <c r="B190" t="s">
        <v>531</v>
      </c>
      <c r="C190" t="s">
        <v>543</v>
      </c>
      <c r="D190" s="43">
        <f>+VLOOKUP(volumen_dia[[#This Row],[Mercado]],Codigos_mercados_mayoristas[],3,0)</f>
        <v>10</v>
      </c>
      <c r="E190" s="43" t="str">
        <f>+VLOOKUP(volumen_dia[[#This Row],[Unidad de
comercialización ]],Tabla16[],2,0)</f>
        <v>saco</v>
      </c>
      <c r="F190" t="s">
        <v>704</v>
      </c>
      <c r="G190" t="s">
        <v>503</v>
      </c>
      <c r="H190" s="46">
        <f>+VLOOKUP(volumen_dia[[#This Row],[Semana descripcipon]],Codigo_fecha[],2,0)</f>
        <v>44085</v>
      </c>
      <c r="I190" t="s">
        <v>536</v>
      </c>
      <c r="J190">
        <v>300</v>
      </c>
      <c r="K190">
        <f>+volumen_dia[[#This Row],[Volumen (N° de mallas o sacos de 25 kg)]]*25</f>
        <v>7500</v>
      </c>
      <c r="L190">
        <f>+volumen_dia[[#This Row],[Volumen (Kg)]]/1000</f>
        <v>7.5</v>
      </c>
      <c r="M190" s="43">
        <f>+VLOOKUP(volumen_dia[[#This Row],[Concat]],Precio_dia_punto_venta[],7,0)</f>
        <v>6500</v>
      </c>
    </row>
    <row r="191" spans="1:13" x14ac:dyDescent="0.35">
      <c r="A191" s="43" t="str">
        <f>+_xlfn.CONCAT(volumen_dia[[#This Row],[Variedad]],volumen_dia[[#This Row],[Mercado]],volumen_dia[[#This Row],[Día semana]],volumen_dia[[#This Row],[Semana]],volumen_dia[[#This Row],[Unidad]])</f>
        <v>PatagoniaFeria Lagunitas de Puerto MonttViernes44085saco</v>
      </c>
      <c r="B191" t="s">
        <v>531</v>
      </c>
      <c r="C191" t="s">
        <v>543</v>
      </c>
      <c r="D191" s="43">
        <f>+VLOOKUP(volumen_dia[[#This Row],[Mercado]],Codigos_mercados_mayoristas[],3,0)</f>
        <v>10</v>
      </c>
      <c r="E191" s="43" t="str">
        <f>+VLOOKUP(volumen_dia[[#This Row],[Unidad de
comercialización ]],Tabla16[],2,0)</f>
        <v>saco</v>
      </c>
      <c r="F191" t="s">
        <v>704</v>
      </c>
      <c r="G191" t="s">
        <v>503</v>
      </c>
      <c r="H191" s="46">
        <f>+VLOOKUP(volumen_dia[[#This Row],[Semana descripcipon]],Codigo_fecha[],2,0)</f>
        <v>44085</v>
      </c>
      <c r="I191" t="s">
        <v>533</v>
      </c>
      <c r="J191">
        <v>300</v>
      </c>
      <c r="K191">
        <f>+volumen_dia[[#This Row],[Volumen (N° de mallas o sacos de 25 kg)]]*25</f>
        <v>7500</v>
      </c>
      <c r="L191">
        <f>+volumen_dia[[#This Row],[Volumen (Kg)]]/1000</f>
        <v>7.5</v>
      </c>
      <c r="M191" s="43">
        <f>+VLOOKUP(volumen_dia[[#This Row],[Concat]],Precio_dia_punto_venta[],7,0)</f>
        <v>6500</v>
      </c>
    </row>
    <row r="192" spans="1:13" x14ac:dyDescent="0.35">
      <c r="A192" s="43" t="str">
        <f>+_xlfn.CONCAT(volumen_dia[[#This Row],[Variedad]],volumen_dia[[#This Row],[Mercado]],volumen_dia[[#This Row],[Día semana]],volumen_dia[[#This Row],[Semana]],volumen_dia[[#This Row],[Unidad]])</f>
        <v>RodeoFeria Lagunitas de Puerto MonttViernes44071saco</v>
      </c>
      <c r="B192" t="s">
        <v>537</v>
      </c>
      <c r="C192" t="s">
        <v>543</v>
      </c>
      <c r="D192" s="43">
        <f>+VLOOKUP(volumen_dia[[#This Row],[Mercado]],Codigos_mercados_mayoristas[],3,0)</f>
        <v>10</v>
      </c>
      <c r="E192" s="43" t="str">
        <f>+VLOOKUP(volumen_dia[[#This Row],[Unidad de
comercialización ]],Tabla16[],2,0)</f>
        <v>saco</v>
      </c>
      <c r="F192" t="s">
        <v>704</v>
      </c>
      <c r="G192" t="s">
        <v>501</v>
      </c>
      <c r="H192" s="46">
        <f>+VLOOKUP(volumen_dia[[#This Row],[Semana descripcipon]],Codigo_fecha[],2,0)</f>
        <v>44071</v>
      </c>
      <c r="I192" t="s">
        <v>533</v>
      </c>
      <c r="J192">
        <v>300</v>
      </c>
      <c r="K192">
        <f>+volumen_dia[[#This Row],[Volumen (N° de mallas o sacos de 25 kg)]]*25</f>
        <v>7500</v>
      </c>
      <c r="L192">
        <f>+volumen_dia[[#This Row],[Volumen (Kg)]]/1000</f>
        <v>7.5</v>
      </c>
      <c r="M192" s="43">
        <f>+VLOOKUP(volumen_dia[[#This Row],[Concat]],Precio_dia_punto_venta[],7,0)</f>
        <v>6000</v>
      </c>
    </row>
    <row r="193" spans="1:13" x14ac:dyDescent="0.35">
      <c r="A193" s="43" t="str">
        <f>+_xlfn.CONCAT(volumen_dia[[#This Row],[Variedad]],volumen_dia[[#This Row],[Mercado]],volumen_dia[[#This Row],[Día semana]],volumen_dia[[#This Row],[Semana]],volumen_dia[[#This Row],[Unidad]])</f>
        <v>RodeoFeria Lagunitas de Puerto MonttMartes44064saco</v>
      </c>
      <c r="B193" t="s">
        <v>537</v>
      </c>
      <c r="C193" t="s">
        <v>543</v>
      </c>
      <c r="D193" s="43">
        <f>+VLOOKUP(volumen_dia[[#This Row],[Mercado]],Codigos_mercados_mayoristas[],3,0)</f>
        <v>10</v>
      </c>
      <c r="E193" s="43" t="str">
        <f>+VLOOKUP(volumen_dia[[#This Row],[Unidad de
comercialización ]],Tabla16[],2,0)</f>
        <v>saco</v>
      </c>
      <c r="F193" t="s">
        <v>704</v>
      </c>
      <c r="G193" t="s">
        <v>505</v>
      </c>
      <c r="H193" s="46">
        <f>+VLOOKUP(volumen_dia[[#This Row],[Semana descripcipon]],Codigo_fecha[],2,0)</f>
        <v>44064</v>
      </c>
      <c r="I193" t="s">
        <v>536</v>
      </c>
      <c r="J193">
        <v>300</v>
      </c>
      <c r="K193">
        <f>+volumen_dia[[#This Row],[Volumen (N° de mallas o sacos de 25 kg)]]*25</f>
        <v>7500</v>
      </c>
      <c r="L193">
        <f>+volumen_dia[[#This Row],[Volumen (Kg)]]/1000</f>
        <v>7.5</v>
      </c>
      <c r="M193" s="43">
        <f>+VLOOKUP(volumen_dia[[#This Row],[Concat]],Precio_dia_punto_venta[],7,0)</f>
        <v>6000</v>
      </c>
    </row>
    <row r="194" spans="1:13" x14ac:dyDescent="0.35">
      <c r="A194" s="43" t="str">
        <f>+_xlfn.CONCAT(volumen_dia[[#This Row],[Variedad]],volumen_dia[[#This Row],[Mercado]],volumen_dia[[#This Row],[Día semana]],volumen_dia[[#This Row],[Semana]],volumen_dia[[#This Row],[Unidad]])</f>
        <v>PatagoniaFeria Lagunitas de Puerto MonttViernes44043saco</v>
      </c>
      <c r="B194" t="s">
        <v>531</v>
      </c>
      <c r="C194" t="s">
        <v>543</v>
      </c>
      <c r="D194" s="43">
        <f>+VLOOKUP(volumen_dia[[#This Row],[Mercado]],Codigos_mercados_mayoristas[],3,0)</f>
        <v>10</v>
      </c>
      <c r="E194" s="43" t="str">
        <f>+VLOOKUP(volumen_dia[[#This Row],[Unidad de
comercialización ]],Tabla16[],2,0)</f>
        <v>saco</v>
      </c>
      <c r="F194" t="s">
        <v>704</v>
      </c>
      <c r="G194" t="s">
        <v>507</v>
      </c>
      <c r="H194" s="46">
        <f>+VLOOKUP(volumen_dia[[#This Row],[Semana descripcipon]],Codigo_fecha[],2,0)</f>
        <v>44043</v>
      </c>
      <c r="I194" t="s">
        <v>533</v>
      </c>
      <c r="J194">
        <v>300</v>
      </c>
      <c r="K194">
        <f>+volumen_dia[[#This Row],[Volumen (N° de mallas o sacos de 25 kg)]]*25</f>
        <v>7500</v>
      </c>
      <c r="L194">
        <f>+volumen_dia[[#This Row],[Volumen (Kg)]]/1000</f>
        <v>7.5</v>
      </c>
      <c r="M194" s="43">
        <f>+VLOOKUP(volumen_dia[[#This Row],[Concat]],Precio_dia_punto_venta[],7,0)</f>
        <v>6000</v>
      </c>
    </row>
    <row r="195" spans="1:13" x14ac:dyDescent="0.35">
      <c r="A195" s="43" t="str">
        <f>+_xlfn.CONCAT(volumen_dia[[#This Row],[Variedad]],volumen_dia[[#This Row],[Mercado]],volumen_dia[[#This Row],[Día semana]],volumen_dia[[#This Row],[Semana]],volumen_dia[[#This Row],[Unidad]])</f>
        <v>PukaráFeria Lagunitas de Puerto MonttMartes44169saco</v>
      </c>
      <c r="B195" t="s">
        <v>547</v>
      </c>
      <c r="C195" t="s">
        <v>543</v>
      </c>
      <c r="D195" s="43">
        <f>+VLOOKUP(volumen_dia[[#This Row],[Mercado]],Codigos_mercados_mayoristas[],3,0)</f>
        <v>10</v>
      </c>
      <c r="E195" s="43" t="str">
        <f>+VLOOKUP(volumen_dia[[#This Row],[Unidad de
comercialización ]],Tabla16[],2,0)</f>
        <v>saco</v>
      </c>
      <c r="F195" t="s">
        <v>704</v>
      </c>
      <c r="G195" t="s">
        <v>490</v>
      </c>
      <c r="H195" s="46">
        <f>+VLOOKUP(volumen_dia[[#This Row],[Semana descripcipon]],Codigo_fecha[],2,0)</f>
        <v>44169</v>
      </c>
      <c r="I195" t="s">
        <v>536</v>
      </c>
      <c r="J195">
        <v>400</v>
      </c>
      <c r="K195">
        <f>+volumen_dia[[#This Row],[Volumen (N° de mallas o sacos de 25 kg)]]*25</f>
        <v>10000</v>
      </c>
      <c r="L195">
        <f>+volumen_dia[[#This Row],[Volumen (Kg)]]/1000</f>
        <v>10</v>
      </c>
      <c r="M195" s="43">
        <f>+VLOOKUP(volumen_dia[[#This Row],[Concat]],Precio_dia_punto_venta[],7,0)</f>
        <v>14000</v>
      </c>
    </row>
    <row r="196" spans="1:13" x14ac:dyDescent="0.35">
      <c r="A196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MonttMartes44106saco</v>
      </c>
      <c r="B196" t="s">
        <v>531</v>
      </c>
      <c r="C196" t="s">
        <v>543</v>
      </c>
      <c r="D196" s="43">
        <f>+VLOOKUP(volumen_dia[[#This Row],[Mercado]],Codigos_mercados_mayoristas[],3,0)</f>
        <v>10</v>
      </c>
      <c r="E196" s="43" t="str">
        <f>+VLOOKUP(volumen_dia[[#This Row],[Unidad de
comercialización ]],Tabla16[],2,0)</f>
        <v>saco</v>
      </c>
      <c r="F196" t="s">
        <v>704</v>
      </c>
      <c r="G196" t="s">
        <v>499</v>
      </c>
      <c r="H196" s="46">
        <f>+VLOOKUP(volumen_dia[[#This Row],[Semana descripcipon]],Codigo_fecha[],2,0)</f>
        <v>44106</v>
      </c>
      <c r="I196" t="s">
        <v>536</v>
      </c>
      <c r="J196">
        <v>400</v>
      </c>
      <c r="K196">
        <f>+volumen_dia[[#This Row],[Volumen (N° de mallas o sacos de 25 kg)]]*25</f>
        <v>10000</v>
      </c>
      <c r="L196">
        <f>+volumen_dia[[#This Row],[Volumen (Kg)]]/1000</f>
        <v>10</v>
      </c>
      <c r="M196" s="43">
        <f>+VLOOKUP(volumen_dia[[#This Row],[Concat]],Precio_dia_punto_venta[],7,0)</f>
        <v>6250</v>
      </c>
    </row>
    <row r="197" spans="1:13" x14ac:dyDescent="0.35">
      <c r="A197" s="43" t="str">
        <f>+_xlfn.CONCAT(volumen_dia[[#This Row],[Variedad]],volumen_dia[[#This Row],[Mercado]],volumen_dia[[#This Row],[Día semana]],volumen_dia[[#This Row],[Semana]],volumen_dia[[#This Row],[Unidad]])</f>
        <v>PatagoniaFeria Lagunitas de Puerto MonttViernes44078saco</v>
      </c>
      <c r="B197" t="s">
        <v>531</v>
      </c>
      <c r="C197" t="s">
        <v>543</v>
      </c>
      <c r="D197" s="43">
        <f>+VLOOKUP(volumen_dia[[#This Row],[Mercado]],Codigos_mercados_mayoristas[],3,0)</f>
        <v>10</v>
      </c>
      <c r="E197" s="43" t="str">
        <f>+VLOOKUP(volumen_dia[[#This Row],[Unidad de
comercialización ]],Tabla16[],2,0)</f>
        <v>saco</v>
      </c>
      <c r="F197" t="s">
        <v>704</v>
      </c>
      <c r="G197" t="s">
        <v>500</v>
      </c>
      <c r="H197" s="46">
        <f>+VLOOKUP(volumen_dia[[#This Row],[Semana descripcipon]],Codigo_fecha[],2,0)</f>
        <v>44078</v>
      </c>
      <c r="I197" t="s">
        <v>533</v>
      </c>
      <c r="J197">
        <v>400</v>
      </c>
      <c r="K197">
        <f>+volumen_dia[[#This Row],[Volumen (N° de mallas o sacos de 25 kg)]]*25</f>
        <v>10000</v>
      </c>
      <c r="L197">
        <f>+volumen_dia[[#This Row],[Volumen (Kg)]]/1000</f>
        <v>10</v>
      </c>
      <c r="M197" s="43">
        <f>+VLOOKUP(volumen_dia[[#This Row],[Concat]],Precio_dia_punto_venta[],7,0)</f>
        <v>6500</v>
      </c>
    </row>
    <row r="198" spans="1:13" x14ac:dyDescent="0.35">
      <c r="A198" s="43" t="str">
        <f>+_xlfn.CONCAT(volumen_dia[[#This Row],[Variedad]],volumen_dia[[#This Row],[Mercado]],volumen_dia[[#This Row],[Día semana]],volumen_dia[[#This Row],[Semana]],volumen_dia[[#This Row],[Unidad]])</f>
        <v>PatagoniaFeria Lagunitas de Puerto MonttViernes44064saco</v>
      </c>
      <c r="B198" t="s">
        <v>531</v>
      </c>
      <c r="C198" t="s">
        <v>543</v>
      </c>
      <c r="D198" s="43">
        <f>+VLOOKUP(volumen_dia[[#This Row],[Mercado]],Codigos_mercados_mayoristas[],3,0)</f>
        <v>10</v>
      </c>
      <c r="E198" s="43" t="str">
        <f>+VLOOKUP(volumen_dia[[#This Row],[Unidad de
comercialización ]],Tabla16[],2,0)</f>
        <v>saco</v>
      </c>
      <c r="F198" t="s">
        <v>704</v>
      </c>
      <c r="G198" t="s">
        <v>505</v>
      </c>
      <c r="H198" s="46">
        <f>+VLOOKUP(volumen_dia[[#This Row],[Semana descripcipon]],Codigo_fecha[],2,0)</f>
        <v>44064</v>
      </c>
      <c r="I198" t="s">
        <v>533</v>
      </c>
      <c r="J198">
        <v>400</v>
      </c>
      <c r="K198">
        <f>+volumen_dia[[#This Row],[Volumen (N° de mallas o sacos de 25 kg)]]*25</f>
        <v>10000</v>
      </c>
      <c r="L198">
        <f>+volumen_dia[[#This Row],[Volumen (Kg)]]/1000</f>
        <v>10</v>
      </c>
      <c r="M198" s="43">
        <f>+VLOOKUP(volumen_dia[[#This Row],[Concat]],Precio_dia_punto_venta[],7,0)</f>
        <v>6000</v>
      </c>
    </row>
    <row r="199" spans="1:13" x14ac:dyDescent="0.35">
      <c r="A199" s="43" t="str">
        <f>+_xlfn.CONCAT(volumen_dia[[#This Row],[Variedad]],volumen_dia[[#This Row],[Mercado]],volumen_dia[[#This Row],[Día semana]],volumen_dia[[#This Row],[Semana]],volumen_dia[[#This Row],[Unidad]])</f>
        <v>RodeoFeria Lagunitas de Puerto MonttJueves44057saco</v>
      </c>
      <c r="B199" t="s">
        <v>537</v>
      </c>
      <c r="C199" t="s">
        <v>543</v>
      </c>
      <c r="D199" s="43">
        <f>+VLOOKUP(volumen_dia[[#This Row],[Mercado]],Codigos_mercados_mayoristas[],3,0)</f>
        <v>10</v>
      </c>
      <c r="E199" s="43" t="str">
        <f>+VLOOKUP(volumen_dia[[#This Row],[Unidad de
comercialización ]],Tabla16[],2,0)</f>
        <v>saco</v>
      </c>
      <c r="F199" t="s">
        <v>704</v>
      </c>
      <c r="G199" t="s">
        <v>506</v>
      </c>
      <c r="H199" s="46">
        <f>+VLOOKUP(volumen_dia[[#This Row],[Semana descripcipon]],Codigo_fecha[],2,0)</f>
        <v>44057</v>
      </c>
      <c r="I199" t="s">
        <v>530</v>
      </c>
      <c r="J199">
        <v>400</v>
      </c>
      <c r="K199">
        <f>+volumen_dia[[#This Row],[Volumen (N° de mallas o sacos de 25 kg)]]*25</f>
        <v>10000</v>
      </c>
      <c r="L199">
        <f>+volumen_dia[[#This Row],[Volumen (Kg)]]/1000</f>
        <v>10</v>
      </c>
      <c r="M199" s="43">
        <f>+VLOOKUP(volumen_dia[[#This Row],[Concat]],Precio_dia_punto_venta[],7,0)</f>
        <v>6250</v>
      </c>
    </row>
    <row r="200" spans="1:13" x14ac:dyDescent="0.35">
      <c r="A200" s="43" t="str">
        <f>+_xlfn.CONCAT(volumen_dia[[#This Row],[Variedad]],volumen_dia[[#This Row],[Mercado]],volumen_dia[[#This Row],[Día semana]],volumen_dia[[#This Row],[Semana]],volumen_dia[[#This Row],[Unidad]])</f>
        <v>PatagoniaFeria Lagunitas de Puerto MonttMiércoles44092saco</v>
      </c>
      <c r="B200" t="s">
        <v>531</v>
      </c>
      <c r="C200" t="s">
        <v>543</v>
      </c>
      <c r="D200" s="43">
        <f>+VLOOKUP(volumen_dia[[#This Row],[Mercado]],Codigos_mercados_mayoristas[],3,0)</f>
        <v>10</v>
      </c>
      <c r="E200" s="43" t="str">
        <f>+VLOOKUP(volumen_dia[[#This Row],[Unidad de
comercialización ]],Tabla16[],2,0)</f>
        <v>saco</v>
      </c>
      <c r="F200" t="s">
        <v>704</v>
      </c>
      <c r="G200" t="s">
        <v>502</v>
      </c>
      <c r="H200" s="46">
        <f>+VLOOKUP(volumen_dia[[#This Row],[Semana descripcipon]],Codigo_fecha[],2,0)</f>
        <v>44092</v>
      </c>
      <c r="I200" t="s">
        <v>534</v>
      </c>
      <c r="J200">
        <v>500</v>
      </c>
      <c r="K200">
        <f>+volumen_dia[[#This Row],[Volumen (N° de mallas o sacos de 25 kg)]]*25</f>
        <v>12500</v>
      </c>
      <c r="L200">
        <f>+volumen_dia[[#This Row],[Volumen (Kg)]]/1000</f>
        <v>12.5</v>
      </c>
      <c r="M200" s="43">
        <f>+VLOOKUP(volumen_dia[[#This Row],[Concat]],Precio_dia_punto_venta[],7,0)</f>
        <v>6750</v>
      </c>
    </row>
    <row r="201" spans="1:13" x14ac:dyDescent="0.35">
      <c r="A201" s="43" t="str">
        <f>+_xlfn.CONCAT(volumen_dia[[#This Row],[Variedad]],volumen_dia[[#This Row],[Mercado]],volumen_dia[[#This Row],[Día semana]],volumen_dia[[#This Row],[Semana]],volumen_dia[[#This Row],[Unidad]])</f>
        <v>PatagoniaFeria Lagunitas de Puerto MonttJueves44092saco</v>
      </c>
      <c r="B201" t="s">
        <v>531</v>
      </c>
      <c r="C201" t="s">
        <v>543</v>
      </c>
      <c r="D201" s="43">
        <f>+VLOOKUP(volumen_dia[[#This Row],[Mercado]],Codigos_mercados_mayoristas[],3,0)</f>
        <v>10</v>
      </c>
      <c r="E201" s="43" t="str">
        <f>+VLOOKUP(volumen_dia[[#This Row],[Unidad de
comercialización ]],Tabla16[],2,0)</f>
        <v>saco</v>
      </c>
      <c r="F201" t="s">
        <v>704</v>
      </c>
      <c r="G201" t="s">
        <v>502</v>
      </c>
      <c r="H201" s="46">
        <f>+VLOOKUP(volumen_dia[[#This Row],[Semana descripcipon]],Codigo_fecha[],2,0)</f>
        <v>44092</v>
      </c>
      <c r="I201" t="s">
        <v>530</v>
      </c>
      <c r="J201">
        <v>500</v>
      </c>
      <c r="K201">
        <f>+volumen_dia[[#This Row],[Volumen (N° de mallas o sacos de 25 kg)]]*25</f>
        <v>12500</v>
      </c>
      <c r="L201">
        <f>+volumen_dia[[#This Row],[Volumen (Kg)]]/1000</f>
        <v>12.5</v>
      </c>
      <c r="M201" s="43">
        <f>+VLOOKUP(volumen_dia[[#This Row],[Concat]],Precio_dia_punto_venta[],7,0)</f>
        <v>6750</v>
      </c>
    </row>
    <row r="202" spans="1:13" x14ac:dyDescent="0.35">
      <c r="A202" s="43" t="str">
        <f>+_xlfn.CONCAT(volumen_dia[[#This Row],[Variedad]],volumen_dia[[#This Row],[Mercado]],volumen_dia[[#This Row],[Día semana]],volumen_dia[[#This Row],[Semana]],volumen_dia[[#This Row],[Unidad]])</f>
        <v>PukaráFeria Lagunitas de Puerto MonttViernes44176saco</v>
      </c>
      <c r="B202" t="s">
        <v>547</v>
      </c>
      <c r="C202" t="s">
        <v>543</v>
      </c>
      <c r="D202" s="43">
        <f>+VLOOKUP(volumen_dia[[#This Row],[Mercado]],Codigos_mercados_mayoristas[],3,0)</f>
        <v>10</v>
      </c>
      <c r="E202" s="43" t="str">
        <f>+VLOOKUP(volumen_dia[[#This Row],[Unidad de
comercialización ]],Tabla16[],2,0)</f>
        <v>saco</v>
      </c>
      <c r="F202" t="s">
        <v>704</v>
      </c>
      <c r="G202" t="s">
        <v>700</v>
      </c>
      <c r="H202" s="46">
        <f>+VLOOKUP(volumen_dia[[#This Row],[Semana descripcipon]],Codigo_fecha[],2,0)</f>
        <v>44176</v>
      </c>
      <c r="I202" t="s">
        <v>533</v>
      </c>
      <c r="J202">
        <v>600</v>
      </c>
      <c r="K202">
        <f>+volumen_dia[[#This Row],[Volumen (N° de mallas o sacos de 25 kg)]]*25</f>
        <v>15000</v>
      </c>
      <c r="L202">
        <f>+volumen_dia[[#This Row],[Volumen (Kg)]]/1000</f>
        <v>15</v>
      </c>
      <c r="M202" s="43">
        <f>+VLOOKUP(volumen_dia[[#This Row],[Concat]],Precio_dia_punto_venta[],7,0)</f>
        <v>13000</v>
      </c>
    </row>
    <row r="203" spans="1:13" x14ac:dyDescent="0.35">
      <c r="A203" s="43" t="str">
        <f>+_xlfn.CONCAT(volumen_dia[[#This Row],[Variedad]],volumen_dia[[#This Row],[Mercado]],volumen_dia[[#This Row],[Día semana]],volumen_dia[[#This Row],[Semana]],volumen_dia[[#This Row],[Unidad]])</f>
        <v>PatagoniaFeria Lagunitas de Puerto MonttMartes44092saco</v>
      </c>
      <c r="B203" t="s">
        <v>531</v>
      </c>
      <c r="C203" t="s">
        <v>543</v>
      </c>
      <c r="D203" s="43">
        <f>+VLOOKUP(volumen_dia[[#This Row],[Mercado]],Codigos_mercados_mayoristas[],3,0)</f>
        <v>10</v>
      </c>
      <c r="E203" s="43" t="str">
        <f>+VLOOKUP(volumen_dia[[#This Row],[Unidad de
comercialización ]],Tabla16[],2,0)</f>
        <v>saco</v>
      </c>
      <c r="F203" t="s">
        <v>704</v>
      </c>
      <c r="G203" t="s">
        <v>502</v>
      </c>
      <c r="H203" s="46">
        <f>+VLOOKUP(volumen_dia[[#This Row],[Semana descripcipon]],Codigo_fecha[],2,0)</f>
        <v>44092</v>
      </c>
      <c r="I203" t="s">
        <v>536</v>
      </c>
      <c r="J203">
        <v>700</v>
      </c>
      <c r="K203">
        <f>+volumen_dia[[#This Row],[Volumen (N° de mallas o sacos de 25 kg)]]*25</f>
        <v>17500</v>
      </c>
      <c r="L203">
        <f>+volumen_dia[[#This Row],[Volumen (Kg)]]/1000</f>
        <v>17.5</v>
      </c>
      <c r="M203" s="43">
        <f>+VLOOKUP(volumen_dia[[#This Row],[Concat]],Precio_dia_punto_venta[],7,0)</f>
        <v>6750</v>
      </c>
    </row>
    <row r="204" spans="1:13" x14ac:dyDescent="0.35">
      <c r="A204" s="43" t="str">
        <f>+_xlfn.CONCAT(volumen_dia[[#This Row],[Variedad]],volumen_dia[[#This Row],[Mercado]],volumen_dia[[#This Row],[Día semana]],volumen_dia[[#This Row],[Semana]],volumen_dia[[#This Row],[Unidad]])</f>
        <v>PukaráFeria Lagunitas de Puerto MonttViernes44169saco</v>
      </c>
      <c r="B204" t="s">
        <v>547</v>
      </c>
      <c r="C204" t="s">
        <v>543</v>
      </c>
      <c r="D204" s="43">
        <f>+VLOOKUP(volumen_dia[[#This Row],[Mercado]],Codigos_mercados_mayoristas[],3,0)</f>
        <v>10</v>
      </c>
      <c r="E204" s="43" t="str">
        <f>+VLOOKUP(volumen_dia[[#This Row],[Unidad de
comercialización ]],Tabla16[],2,0)</f>
        <v>saco</v>
      </c>
      <c r="F204" t="s">
        <v>704</v>
      </c>
      <c r="G204" t="s">
        <v>490</v>
      </c>
      <c r="H204" s="46">
        <f>+VLOOKUP(volumen_dia[[#This Row],[Semana descripcipon]],Codigo_fecha[],2,0)</f>
        <v>44169</v>
      </c>
      <c r="I204" t="s">
        <v>533</v>
      </c>
      <c r="J204">
        <v>800</v>
      </c>
      <c r="K204">
        <f>+volumen_dia[[#This Row],[Volumen (N° de mallas o sacos de 25 kg)]]*25</f>
        <v>20000</v>
      </c>
      <c r="L204">
        <f>+volumen_dia[[#This Row],[Volumen (Kg)]]/1000</f>
        <v>20</v>
      </c>
      <c r="M204" s="43">
        <f>+VLOOKUP(volumen_dia[[#This Row],[Concat]],Precio_dia_punto_venta[],7,0)</f>
        <v>14000</v>
      </c>
    </row>
    <row r="205" spans="1:13" x14ac:dyDescent="0.35">
      <c r="A205" s="43" t="str">
        <f>+_xlfn.CONCAT(volumen_dia[[#This Row],[Variedad]],volumen_dia[[#This Row],[Mercado]],volumen_dia[[#This Row],[Día semana]],volumen_dia[[#This Row],[Semana]],volumen_dia[[#This Row],[Unidad]])</f>
        <v>AsterixMacroferia Regional de TalcaJueves44176saco</v>
      </c>
      <c r="B205" t="s">
        <v>540</v>
      </c>
      <c r="C205" t="s">
        <v>541</v>
      </c>
      <c r="D205" s="43">
        <f>+VLOOKUP(volumen_dia[[#This Row],[Mercado]],Codigos_mercados_mayoristas[],3,0)</f>
        <v>7</v>
      </c>
      <c r="E205" s="43" t="str">
        <f>+VLOOKUP(volumen_dia[[#This Row],[Unidad de
comercialización ]],Tabla16[],2,0)</f>
        <v>saco</v>
      </c>
      <c r="F205" t="s">
        <v>704</v>
      </c>
      <c r="G205" t="s">
        <v>700</v>
      </c>
      <c r="H205" s="46">
        <f>+VLOOKUP(volumen_dia[[#This Row],[Semana descripcipon]],Codigo_fecha[],2,0)</f>
        <v>44176</v>
      </c>
      <c r="I205" t="s">
        <v>530</v>
      </c>
      <c r="J205">
        <v>800</v>
      </c>
      <c r="K205">
        <f>+volumen_dia[[#This Row],[Volumen (N° de mallas o sacos de 25 kg)]]*25</f>
        <v>20000</v>
      </c>
      <c r="L205">
        <f>+volumen_dia[[#This Row],[Volumen (Kg)]]/1000</f>
        <v>20</v>
      </c>
      <c r="M205" s="43">
        <f>+VLOOKUP(volumen_dia[[#This Row],[Concat]],Precio_dia_punto_venta[],7,0)</f>
        <v>9000</v>
      </c>
    </row>
    <row r="206" spans="1:13" x14ac:dyDescent="0.35">
      <c r="A206" s="43" t="str">
        <f>+_xlfn.CONCAT(volumen_dia[[#This Row],[Variedad]],volumen_dia[[#This Row],[Mercado]],volumen_dia[[#This Row],[Día semana]],volumen_dia[[#This Row],[Semana]],volumen_dia[[#This Row],[Unidad]])</f>
        <v>AsterixMacroferia Regional de TalcaViernes44176saco</v>
      </c>
      <c r="B206" t="s">
        <v>540</v>
      </c>
      <c r="C206" t="s">
        <v>541</v>
      </c>
      <c r="D206" s="43">
        <f>+VLOOKUP(volumen_dia[[#This Row],[Mercado]],Codigos_mercados_mayoristas[],3,0)</f>
        <v>7</v>
      </c>
      <c r="E206" s="43" t="str">
        <f>+VLOOKUP(volumen_dia[[#This Row],[Unidad de
comercialización ]],Tabla16[],2,0)</f>
        <v>saco</v>
      </c>
      <c r="F206" t="s">
        <v>704</v>
      </c>
      <c r="G206" t="s">
        <v>700</v>
      </c>
      <c r="H206" s="46">
        <f>+VLOOKUP(volumen_dia[[#This Row],[Semana descripcipon]],Codigo_fecha[],2,0)</f>
        <v>44176</v>
      </c>
      <c r="I206" t="s">
        <v>533</v>
      </c>
      <c r="J206">
        <v>800</v>
      </c>
      <c r="K206">
        <f>+volumen_dia[[#This Row],[Volumen (N° de mallas o sacos de 25 kg)]]*25</f>
        <v>20000</v>
      </c>
      <c r="L206">
        <f>+volumen_dia[[#This Row],[Volumen (Kg)]]/1000</f>
        <v>20</v>
      </c>
      <c r="M206" s="43">
        <f>+VLOOKUP(volumen_dia[[#This Row],[Concat]],Precio_dia_punto_venta[],7,0)</f>
        <v>8500</v>
      </c>
    </row>
    <row r="207" spans="1:13" x14ac:dyDescent="0.35">
      <c r="A207" s="43" t="str">
        <f>+_xlfn.CONCAT(volumen_dia[[#This Row],[Variedad]],volumen_dia[[#This Row],[Mercado]],volumen_dia[[#This Row],[Día semana]],volumen_dia[[#This Row],[Semana]],volumen_dia[[#This Row],[Unidad]])</f>
        <v>AsterixMacroferia Regional de TalcaJueves44169saco</v>
      </c>
      <c r="B207" t="s">
        <v>540</v>
      </c>
      <c r="C207" t="s">
        <v>541</v>
      </c>
      <c r="D207" s="43">
        <f>+VLOOKUP(volumen_dia[[#This Row],[Mercado]],Codigos_mercados_mayoristas[],3,0)</f>
        <v>7</v>
      </c>
      <c r="E207" s="43" t="str">
        <f>+VLOOKUP(volumen_dia[[#This Row],[Unidad de
comercialización ]],Tabla16[],2,0)</f>
        <v>saco</v>
      </c>
      <c r="F207" t="s">
        <v>704</v>
      </c>
      <c r="G207" t="s">
        <v>490</v>
      </c>
      <c r="H207" s="46">
        <f>+VLOOKUP(volumen_dia[[#This Row],[Semana descripcipon]],Codigo_fecha[],2,0)</f>
        <v>44169</v>
      </c>
      <c r="I207" t="s">
        <v>530</v>
      </c>
      <c r="J207">
        <v>800</v>
      </c>
      <c r="K207">
        <f>+volumen_dia[[#This Row],[Volumen (N° de mallas o sacos de 25 kg)]]*25</f>
        <v>20000</v>
      </c>
      <c r="L207">
        <f>+volumen_dia[[#This Row],[Volumen (Kg)]]/1000</f>
        <v>20</v>
      </c>
      <c r="M207" s="43">
        <f>+VLOOKUP(volumen_dia[[#This Row],[Concat]],Precio_dia_punto_venta[],7,0)</f>
        <v>9000</v>
      </c>
    </row>
    <row r="208" spans="1:13" x14ac:dyDescent="0.35">
      <c r="A208" s="43" t="str">
        <f>+_xlfn.CONCAT(volumen_dia[[#This Row],[Variedad]],volumen_dia[[#This Row],[Mercado]],volumen_dia[[#This Row],[Día semana]],volumen_dia[[#This Row],[Semana]],volumen_dia[[#This Row],[Unidad]])</f>
        <v>AsterixMacroferia Regional de TalcaLunes44162saco</v>
      </c>
      <c r="B208" t="s">
        <v>540</v>
      </c>
      <c r="C208" t="s">
        <v>541</v>
      </c>
      <c r="D208" s="43">
        <f>+VLOOKUP(volumen_dia[[#This Row],[Mercado]],Codigos_mercados_mayoristas[],3,0)</f>
        <v>7</v>
      </c>
      <c r="E208" s="43" t="str">
        <f>+VLOOKUP(volumen_dia[[#This Row],[Unidad de
comercialización ]],Tabla16[],2,0)</f>
        <v>saco</v>
      </c>
      <c r="F208" t="s">
        <v>704</v>
      </c>
      <c r="G208" t="s">
        <v>491</v>
      </c>
      <c r="H208" s="46">
        <f>+VLOOKUP(volumen_dia[[#This Row],[Semana descripcipon]],Codigo_fecha[],2,0)</f>
        <v>44162</v>
      </c>
      <c r="I208" t="s">
        <v>535</v>
      </c>
      <c r="J208">
        <v>800</v>
      </c>
      <c r="K208">
        <f>+volumen_dia[[#This Row],[Volumen (N° de mallas o sacos de 25 kg)]]*25</f>
        <v>20000</v>
      </c>
      <c r="L208">
        <f>+volumen_dia[[#This Row],[Volumen (Kg)]]/1000</f>
        <v>20</v>
      </c>
      <c r="M208" s="43">
        <f>+VLOOKUP(volumen_dia[[#This Row],[Concat]],Precio_dia_punto_venta[],7,0)</f>
        <v>9000</v>
      </c>
    </row>
    <row r="209" spans="1:13" x14ac:dyDescent="0.35">
      <c r="A209" s="43" t="str">
        <f>+_xlfn.CONCAT(volumen_dia[[#This Row],[Variedad]],volumen_dia[[#This Row],[Mercado]],volumen_dia[[#This Row],[Día semana]],volumen_dia[[#This Row],[Semana]],volumen_dia[[#This Row],[Unidad]])</f>
        <v>RosaraMacroferia Regional de TalcaMiércoles44162saco</v>
      </c>
      <c r="B209" t="s">
        <v>527</v>
      </c>
      <c r="C209" t="s">
        <v>541</v>
      </c>
      <c r="D209" s="43">
        <f>+VLOOKUP(volumen_dia[[#This Row],[Mercado]],Codigos_mercados_mayoristas[],3,0)</f>
        <v>7</v>
      </c>
      <c r="E209" s="43" t="str">
        <f>+VLOOKUP(volumen_dia[[#This Row],[Unidad de
comercialización ]],Tabla16[],2,0)</f>
        <v>saco</v>
      </c>
      <c r="F209" t="s">
        <v>704</v>
      </c>
      <c r="G209" t="s">
        <v>491</v>
      </c>
      <c r="H209" s="46">
        <f>+VLOOKUP(volumen_dia[[#This Row],[Semana descripcipon]],Codigo_fecha[],2,0)</f>
        <v>44162</v>
      </c>
      <c r="I209" t="s">
        <v>534</v>
      </c>
      <c r="J209">
        <v>800</v>
      </c>
      <c r="K209">
        <f>+volumen_dia[[#This Row],[Volumen (N° de mallas o sacos de 25 kg)]]*25</f>
        <v>20000</v>
      </c>
      <c r="L209">
        <f>+volumen_dia[[#This Row],[Volumen (Kg)]]/1000</f>
        <v>20</v>
      </c>
      <c r="M209" s="43">
        <f>+VLOOKUP(volumen_dia[[#This Row],[Concat]],Precio_dia_punto_venta[],7,0)</f>
        <v>9000</v>
      </c>
    </row>
    <row r="210" spans="1:13" x14ac:dyDescent="0.35">
      <c r="A210" s="43" t="str">
        <f>+_xlfn.CONCAT(volumen_dia[[#This Row],[Variedad]],volumen_dia[[#This Row],[Mercado]],volumen_dia[[#This Row],[Día semana]],volumen_dia[[#This Row],[Semana]],volumen_dia[[#This Row],[Unidad]])</f>
        <v>RosaraMacroferia Regional de TalcaLunes44141saco</v>
      </c>
      <c r="B210" t="s">
        <v>527</v>
      </c>
      <c r="C210" t="s">
        <v>541</v>
      </c>
      <c r="D210" s="43">
        <f>+VLOOKUP(volumen_dia[[#This Row],[Mercado]],Codigos_mercados_mayoristas[],3,0)</f>
        <v>7</v>
      </c>
      <c r="E210" s="43" t="str">
        <f>+VLOOKUP(volumen_dia[[#This Row],[Unidad de
comercialización ]],Tabla16[],2,0)</f>
        <v>saco</v>
      </c>
      <c r="F210" t="s">
        <v>704</v>
      </c>
      <c r="G210" t="s">
        <v>494</v>
      </c>
      <c r="H210" s="46">
        <f>+VLOOKUP(volumen_dia[[#This Row],[Semana descripcipon]],Codigo_fecha[],2,0)</f>
        <v>44141</v>
      </c>
      <c r="I210" t="s">
        <v>535</v>
      </c>
      <c r="J210">
        <v>800</v>
      </c>
      <c r="K210">
        <f>+volumen_dia[[#This Row],[Volumen (N° de mallas o sacos de 25 kg)]]*25</f>
        <v>20000</v>
      </c>
      <c r="L210">
        <f>+volumen_dia[[#This Row],[Volumen (Kg)]]/1000</f>
        <v>20</v>
      </c>
      <c r="M210" s="43">
        <f>+VLOOKUP(volumen_dia[[#This Row],[Concat]],Precio_dia_punto_venta[],7,0)</f>
        <v>6500</v>
      </c>
    </row>
    <row r="211" spans="1:13" x14ac:dyDescent="0.35">
      <c r="A211" s="43" t="str">
        <f>+_xlfn.CONCAT(volumen_dia[[#This Row],[Variedad]],volumen_dia[[#This Row],[Mercado]],volumen_dia[[#This Row],[Día semana]],volumen_dia[[#This Row],[Semana]],volumen_dia[[#This Row],[Unidad]])</f>
        <v>RosaraMacroferia Regional de TalcaMartes44134saco</v>
      </c>
      <c r="B211" t="s">
        <v>527</v>
      </c>
      <c r="C211" t="s">
        <v>541</v>
      </c>
      <c r="D211" s="43">
        <f>+VLOOKUP(volumen_dia[[#This Row],[Mercado]],Codigos_mercados_mayoristas[],3,0)</f>
        <v>7</v>
      </c>
      <c r="E211" s="43" t="str">
        <f>+VLOOKUP(volumen_dia[[#This Row],[Unidad de
comercialización ]],Tabla16[],2,0)</f>
        <v>saco</v>
      </c>
      <c r="F211" t="s">
        <v>704</v>
      </c>
      <c r="G211" t="s">
        <v>495</v>
      </c>
      <c r="H211" s="46">
        <f>+VLOOKUP(volumen_dia[[#This Row],[Semana descripcipon]],Codigo_fecha[],2,0)</f>
        <v>44134</v>
      </c>
      <c r="I211" t="s">
        <v>536</v>
      </c>
      <c r="J211">
        <v>800</v>
      </c>
      <c r="K211">
        <f>+volumen_dia[[#This Row],[Volumen (N° de mallas o sacos de 25 kg)]]*25</f>
        <v>20000</v>
      </c>
      <c r="L211">
        <f>+volumen_dia[[#This Row],[Volumen (Kg)]]/1000</f>
        <v>20</v>
      </c>
      <c r="M211" s="43">
        <f>+VLOOKUP(volumen_dia[[#This Row],[Concat]],Precio_dia_punto_venta[],7,0)</f>
        <v>8000</v>
      </c>
    </row>
    <row r="212" spans="1:13" x14ac:dyDescent="0.35">
      <c r="A212" s="43" t="str">
        <f>+_xlfn.CONCAT(volumen_dia[[#This Row],[Variedad]],volumen_dia[[#This Row],[Mercado]],volumen_dia[[#This Row],[Día semana]],volumen_dia[[#This Row],[Semana]],volumen_dia[[#This Row],[Unidad]])</f>
        <v>AsterixMacroferia Regional de TalcaMartes44099saco</v>
      </c>
      <c r="B212" t="s">
        <v>540</v>
      </c>
      <c r="C212" t="s">
        <v>541</v>
      </c>
      <c r="D212" s="43">
        <f>+VLOOKUP(volumen_dia[[#This Row],[Mercado]],Codigos_mercados_mayoristas[],3,0)</f>
        <v>7</v>
      </c>
      <c r="E212" s="43" t="str">
        <f>+VLOOKUP(volumen_dia[[#This Row],[Unidad de
comercialización ]],Tabla16[],2,0)</f>
        <v>saco</v>
      </c>
      <c r="F212" t="s">
        <v>704</v>
      </c>
      <c r="G212" t="s">
        <v>504</v>
      </c>
      <c r="H212" s="46">
        <f>+VLOOKUP(volumen_dia[[#This Row],[Semana descripcipon]],Codigo_fecha[],2,0)</f>
        <v>44099</v>
      </c>
      <c r="I212" t="s">
        <v>536</v>
      </c>
      <c r="J212">
        <v>800</v>
      </c>
      <c r="K212">
        <f>+volumen_dia[[#This Row],[Volumen (N° de mallas o sacos de 25 kg)]]*25</f>
        <v>20000</v>
      </c>
      <c r="L212">
        <f>+volumen_dia[[#This Row],[Volumen (Kg)]]/1000</f>
        <v>20</v>
      </c>
      <c r="M212" s="43">
        <f>+VLOOKUP(volumen_dia[[#This Row],[Concat]],Precio_dia_punto_venta[],7,0)</f>
        <v>6000</v>
      </c>
    </row>
    <row r="213" spans="1:13" x14ac:dyDescent="0.35">
      <c r="A213" s="43" t="str">
        <f>+_xlfn.CONCAT(volumen_dia[[#This Row],[Variedad]],volumen_dia[[#This Row],[Mercado]],volumen_dia[[#This Row],[Día semana]],volumen_dia[[#This Row],[Semana]],volumen_dia[[#This Row],[Unidad]])</f>
        <v>RosaraMacroferia Regional de TalcaMartes44099saco</v>
      </c>
      <c r="B213" t="s">
        <v>527</v>
      </c>
      <c r="C213" t="s">
        <v>541</v>
      </c>
      <c r="D213" s="43">
        <f>+VLOOKUP(volumen_dia[[#This Row],[Mercado]],Codigos_mercados_mayoristas[],3,0)</f>
        <v>7</v>
      </c>
      <c r="E213" s="43" t="str">
        <f>+VLOOKUP(volumen_dia[[#This Row],[Unidad de
comercialización ]],Tabla16[],2,0)</f>
        <v>saco</v>
      </c>
      <c r="F213" t="s">
        <v>704</v>
      </c>
      <c r="G213" t="s">
        <v>504</v>
      </c>
      <c r="H213" s="46">
        <f>+VLOOKUP(volumen_dia[[#This Row],[Semana descripcipon]],Codigo_fecha[],2,0)</f>
        <v>44099</v>
      </c>
      <c r="I213" t="s">
        <v>536</v>
      </c>
      <c r="J213">
        <v>800</v>
      </c>
      <c r="K213">
        <f>+volumen_dia[[#This Row],[Volumen (N° de mallas o sacos de 25 kg)]]*25</f>
        <v>20000</v>
      </c>
      <c r="L213">
        <f>+volumen_dia[[#This Row],[Volumen (Kg)]]/1000</f>
        <v>20</v>
      </c>
      <c r="M213" s="43">
        <f>+VLOOKUP(volumen_dia[[#This Row],[Concat]],Precio_dia_punto_venta[],7,0)</f>
        <v>6500</v>
      </c>
    </row>
    <row r="214" spans="1:13" x14ac:dyDescent="0.35">
      <c r="A214" s="43" t="str">
        <f>+_xlfn.CONCAT(volumen_dia[[#This Row],[Variedad]],volumen_dia[[#This Row],[Mercado]],volumen_dia[[#This Row],[Día semana]],volumen_dia[[#This Row],[Semana]],volumen_dia[[#This Row],[Unidad]])</f>
        <v>RosaraMacroferia Regional de TalcaLunes44176saco</v>
      </c>
      <c r="B214" t="s">
        <v>527</v>
      </c>
      <c r="C214" t="s">
        <v>541</v>
      </c>
      <c r="D214" s="43">
        <f>+VLOOKUP(volumen_dia[[#This Row],[Mercado]],Codigos_mercados_mayoristas[],3,0)</f>
        <v>7</v>
      </c>
      <c r="E214" s="43" t="str">
        <f>+VLOOKUP(volumen_dia[[#This Row],[Unidad de
comercialización ]],Tabla16[],2,0)</f>
        <v>saco</v>
      </c>
      <c r="F214" t="s">
        <v>704</v>
      </c>
      <c r="G214" t="s">
        <v>700</v>
      </c>
      <c r="H214" s="46">
        <f>+VLOOKUP(volumen_dia[[#This Row],[Semana descripcipon]],Codigo_fecha[],2,0)</f>
        <v>44176</v>
      </c>
      <c r="I214" t="s">
        <v>535</v>
      </c>
      <c r="J214">
        <v>900</v>
      </c>
      <c r="K214">
        <f>+volumen_dia[[#This Row],[Volumen (N° de mallas o sacos de 25 kg)]]*25</f>
        <v>22500</v>
      </c>
      <c r="L214">
        <f>+volumen_dia[[#This Row],[Volumen (Kg)]]/1000</f>
        <v>22.5</v>
      </c>
      <c r="M214" s="43">
        <f>+VLOOKUP(volumen_dia[[#This Row],[Concat]],Precio_dia_punto_venta[],7,0)</f>
        <v>8333</v>
      </c>
    </row>
    <row r="215" spans="1:13" x14ac:dyDescent="0.35">
      <c r="A215" s="43" t="str">
        <f>+_xlfn.CONCAT(volumen_dia[[#This Row],[Variedad]],volumen_dia[[#This Row],[Mercado]],volumen_dia[[#This Row],[Día semana]],volumen_dia[[#This Row],[Semana]],volumen_dia[[#This Row],[Unidad]])</f>
        <v>AsterixMacroferia Regional de TalcaMiércoles44169saco</v>
      </c>
      <c r="B215" t="s">
        <v>540</v>
      </c>
      <c r="C215" t="s">
        <v>541</v>
      </c>
      <c r="D215" s="43">
        <f>+VLOOKUP(volumen_dia[[#This Row],[Mercado]],Codigos_mercados_mayoristas[],3,0)</f>
        <v>7</v>
      </c>
      <c r="E215" s="43" t="str">
        <f>+VLOOKUP(volumen_dia[[#This Row],[Unidad de
comercialización ]],Tabla16[],2,0)</f>
        <v>saco</v>
      </c>
      <c r="F215" t="s">
        <v>704</v>
      </c>
      <c r="G215" t="s">
        <v>490</v>
      </c>
      <c r="H215" s="46">
        <f>+VLOOKUP(volumen_dia[[#This Row],[Semana descripcipon]],Codigo_fecha[],2,0)</f>
        <v>44169</v>
      </c>
      <c r="I215" t="s">
        <v>534</v>
      </c>
      <c r="J215">
        <v>1000</v>
      </c>
      <c r="K215">
        <f>+volumen_dia[[#This Row],[Volumen (N° de mallas o sacos de 25 kg)]]*25</f>
        <v>25000</v>
      </c>
      <c r="L215">
        <f>+volumen_dia[[#This Row],[Volumen (Kg)]]/1000</f>
        <v>25</v>
      </c>
      <c r="M215" s="43">
        <f>+VLOOKUP(volumen_dia[[#This Row],[Concat]],Precio_dia_punto_venta[],7,0)</f>
        <v>9000</v>
      </c>
    </row>
    <row r="216" spans="1:13" x14ac:dyDescent="0.35">
      <c r="A216" s="43" t="str">
        <f>+_xlfn.CONCAT(volumen_dia[[#This Row],[Variedad]],volumen_dia[[#This Row],[Mercado]],volumen_dia[[#This Row],[Día semana]],volumen_dia[[#This Row],[Semana]],volumen_dia[[#This Row],[Unidad]])</f>
        <v>AsterixMacroferia Regional de TalcaLunes44155saco</v>
      </c>
      <c r="B216" t="s">
        <v>540</v>
      </c>
      <c r="C216" t="s">
        <v>541</v>
      </c>
      <c r="D216" s="43">
        <f>+VLOOKUP(volumen_dia[[#This Row],[Mercado]],Codigos_mercados_mayoristas[],3,0)</f>
        <v>7</v>
      </c>
      <c r="E216" s="43" t="str">
        <f>+VLOOKUP(volumen_dia[[#This Row],[Unidad de
comercialización ]],Tabla16[],2,0)</f>
        <v>saco</v>
      </c>
      <c r="F216" t="s">
        <v>704</v>
      </c>
      <c r="G216" t="s">
        <v>492</v>
      </c>
      <c r="H216" s="46">
        <f>+VLOOKUP(volumen_dia[[#This Row],[Semana descripcipon]],Codigo_fecha[],2,0)</f>
        <v>44155</v>
      </c>
      <c r="I216" t="s">
        <v>535</v>
      </c>
      <c r="J216">
        <v>1000</v>
      </c>
      <c r="K216">
        <f>+volumen_dia[[#This Row],[Volumen (N° de mallas o sacos de 25 kg)]]*25</f>
        <v>25000</v>
      </c>
      <c r="L216">
        <f>+volumen_dia[[#This Row],[Volumen (Kg)]]/1000</f>
        <v>25</v>
      </c>
      <c r="M216" s="43">
        <f>+VLOOKUP(volumen_dia[[#This Row],[Concat]],Precio_dia_punto_venta[],7,0)</f>
        <v>8000</v>
      </c>
    </row>
    <row r="217" spans="1:13" x14ac:dyDescent="0.35">
      <c r="A217" s="43" t="str">
        <f>+_xlfn.CONCAT(volumen_dia[[#This Row],[Variedad]],volumen_dia[[#This Row],[Mercado]],volumen_dia[[#This Row],[Día semana]],volumen_dia[[#This Row],[Semana]],volumen_dia[[#This Row],[Unidad]])</f>
        <v>RosaraMacroferia Regional de TalcaMartes44162saco</v>
      </c>
      <c r="B217" t="s">
        <v>527</v>
      </c>
      <c r="C217" t="s">
        <v>541</v>
      </c>
      <c r="D217" s="43">
        <f>+VLOOKUP(volumen_dia[[#This Row],[Mercado]],Codigos_mercados_mayoristas[],3,0)</f>
        <v>7</v>
      </c>
      <c r="E217" s="43" t="str">
        <f>+VLOOKUP(volumen_dia[[#This Row],[Unidad de
comercialización ]],Tabla16[],2,0)</f>
        <v>saco</v>
      </c>
      <c r="F217" t="s">
        <v>704</v>
      </c>
      <c r="G217" t="s">
        <v>491</v>
      </c>
      <c r="H217" s="46">
        <f>+VLOOKUP(volumen_dia[[#This Row],[Semana descripcipon]],Codigo_fecha[],2,0)</f>
        <v>44162</v>
      </c>
      <c r="I217" t="s">
        <v>536</v>
      </c>
      <c r="J217">
        <v>1100</v>
      </c>
      <c r="K217">
        <f>+volumen_dia[[#This Row],[Volumen (N° de mallas o sacos de 25 kg)]]*25</f>
        <v>27500</v>
      </c>
      <c r="L217">
        <f>+volumen_dia[[#This Row],[Volumen (Kg)]]/1000</f>
        <v>27.5</v>
      </c>
      <c r="M217" s="43">
        <f>+VLOOKUP(volumen_dia[[#This Row],[Concat]],Precio_dia_punto_venta[],7,0)</f>
        <v>9455</v>
      </c>
    </row>
    <row r="218" spans="1:13" x14ac:dyDescent="0.35">
      <c r="A218" s="43" t="str">
        <f>+_xlfn.CONCAT(volumen_dia[[#This Row],[Variedad]],volumen_dia[[#This Row],[Mercado]],volumen_dia[[#This Row],[Día semana]],volumen_dia[[#This Row],[Semana]],volumen_dia[[#This Row],[Unidad]])</f>
        <v>RosaraMacroferia Regional de TalcaViernes44176saco</v>
      </c>
      <c r="B218" t="s">
        <v>527</v>
      </c>
      <c r="C218" t="s">
        <v>541</v>
      </c>
      <c r="D218" s="43">
        <f>+VLOOKUP(volumen_dia[[#This Row],[Mercado]],Codigos_mercados_mayoristas[],3,0)</f>
        <v>7</v>
      </c>
      <c r="E218" s="43" t="str">
        <f>+VLOOKUP(volumen_dia[[#This Row],[Unidad de
comercialización ]],Tabla16[],2,0)</f>
        <v>saco</v>
      </c>
      <c r="F218" t="s">
        <v>704</v>
      </c>
      <c r="G218" t="s">
        <v>700</v>
      </c>
      <c r="H218" s="46">
        <f>+VLOOKUP(volumen_dia[[#This Row],[Semana descripcipon]],Codigo_fecha[],2,0)</f>
        <v>44176</v>
      </c>
      <c r="I218" t="s">
        <v>533</v>
      </c>
      <c r="J218">
        <v>1200</v>
      </c>
      <c r="K218">
        <f>+volumen_dia[[#This Row],[Volumen (N° de mallas o sacos de 25 kg)]]*25</f>
        <v>30000</v>
      </c>
      <c r="L218">
        <f>+volumen_dia[[#This Row],[Volumen (Kg)]]/1000</f>
        <v>30</v>
      </c>
      <c r="M218" s="43">
        <f>+VLOOKUP(volumen_dia[[#This Row],[Concat]],Precio_dia_punto_venta[],7,0)</f>
        <v>8500</v>
      </c>
    </row>
    <row r="219" spans="1:13" x14ac:dyDescent="0.35">
      <c r="A219" s="43" t="str">
        <f>+_xlfn.CONCAT(volumen_dia[[#This Row],[Variedad]],volumen_dia[[#This Row],[Mercado]],volumen_dia[[#This Row],[Día semana]],volumen_dia[[#This Row],[Semana]],volumen_dia[[#This Row],[Unidad]])</f>
        <v>RosaraMacroferia Regional de TalcaJueves44169saco</v>
      </c>
      <c r="B219" t="s">
        <v>527</v>
      </c>
      <c r="C219" t="s">
        <v>541</v>
      </c>
      <c r="D219" s="43">
        <f>+VLOOKUP(volumen_dia[[#This Row],[Mercado]],Codigos_mercados_mayoristas[],3,0)</f>
        <v>7</v>
      </c>
      <c r="E219" s="43" t="str">
        <f>+VLOOKUP(volumen_dia[[#This Row],[Unidad de
comercialización ]],Tabla16[],2,0)</f>
        <v>saco</v>
      </c>
      <c r="F219" t="s">
        <v>704</v>
      </c>
      <c r="G219" t="s">
        <v>490</v>
      </c>
      <c r="H219" s="46">
        <f>+VLOOKUP(volumen_dia[[#This Row],[Semana descripcipon]],Codigo_fecha[],2,0)</f>
        <v>44169</v>
      </c>
      <c r="I219" t="s">
        <v>530</v>
      </c>
      <c r="J219">
        <v>1200</v>
      </c>
      <c r="K219">
        <f>+volumen_dia[[#This Row],[Volumen (N° de mallas o sacos de 25 kg)]]*25</f>
        <v>30000</v>
      </c>
      <c r="L219">
        <f>+volumen_dia[[#This Row],[Volumen (Kg)]]/1000</f>
        <v>30</v>
      </c>
      <c r="M219" s="43">
        <f>+VLOOKUP(volumen_dia[[#This Row],[Concat]],Precio_dia_punto_venta[],7,0)</f>
        <v>8500</v>
      </c>
    </row>
    <row r="220" spans="1:13" x14ac:dyDescent="0.35">
      <c r="A220" s="43" t="str">
        <f>+_xlfn.CONCAT(volumen_dia[[#This Row],[Variedad]],volumen_dia[[#This Row],[Mercado]],volumen_dia[[#This Row],[Día semana]],volumen_dia[[#This Row],[Semana]],volumen_dia[[#This Row],[Unidad]])</f>
        <v>RosaraMacroferia Regional de TalcaViernes44169saco</v>
      </c>
      <c r="B220" t="s">
        <v>527</v>
      </c>
      <c r="C220" t="s">
        <v>541</v>
      </c>
      <c r="D220" s="43">
        <f>+VLOOKUP(volumen_dia[[#This Row],[Mercado]],Codigos_mercados_mayoristas[],3,0)</f>
        <v>7</v>
      </c>
      <c r="E220" s="43" t="str">
        <f>+VLOOKUP(volumen_dia[[#This Row],[Unidad de
comercialización ]],Tabla16[],2,0)</f>
        <v>saco</v>
      </c>
      <c r="F220" t="s">
        <v>704</v>
      </c>
      <c r="G220" t="s">
        <v>490</v>
      </c>
      <c r="H220" s="46">
        <f>+VLOOKUP(volumen_dia[[#This Row],[Semana descripcipon]],Codigo_fecha[],2,0)</f>
        <v>44169</v>
      </c>
      <c r="I220" t="s">
        <v>533</v>
      </c>
      <c r="J220">
        <v>1200</v>
      </c>
      <c r="K220">
        <f>+volumen_dia[[#This Row],[Volumen (N° de mallas o sacos de 25 kg)]]*25</f>
        <v>30000</v>
      </c>
      <c r="L220">
        <f>+volumen_dia[[#This Row],[Volumen (Kg)]]/1000</f>
        <v>30</v>
      </c>
      <c r="M220" s="43">
        <f>+VLOOKUP(volumen_dia[[#This Row],[Concat]],Precio_dia_punto_venta[],7,0)</f>
        <v>8500</v>
      </c>
    </row>
    <row r="221" spans="1:13" x14ac:dyDescent="0.35">
      <c r="A221" s="43" t="str">
        <f>+_xlfn.CONCAT(volumen_dia[[#This Row],[Variedad]],volumen_dia[[#This Row],[Mercado]],volumen_dia[[#This Row],[Día semana]],volumen_dia[[#This Row],[Semana]],volumen_dia[[#This Row],[Unidad]])</f>
        <v>AsterixMacroferia Regional de TalcaViernes44155saco</v>
      </c>
      <c r="B221" t="s">
        <v>540</v>
      </c>
      <c r="C221" t="s">
        <v>541</v>
      </c>
      <c r="D221" s="43">
        <f>+VLOOKUP(volumen_dia[[#This Row],[Mercado]],Codigos_mercados_mayoristas[],3,0)</f>
        <v>7</v>
      </c>
      <c r="E221" s="43" t="str">
        <f>+VLOOKUP(volumen_dia[[#This Row],[Unidad de
comercialización ]],Tabla16[],2,0)</f>
        <v>saco</v>
      </c>
      <c r="F221" t="s">
        <v>704</v>
      </c>
      <c r="G221" t="s">
        <v>492</v>
      </c>
      <c r="H221" s="46">
        <f>+VLOOKUP(volumen_dia[[#This Row],[Semana descripcipon]],Codigo_fecha[],2,0)</f>
        <v>44155</v>
      </c>
      <c r="I221" t="s">
        <v>533</v>
      </c>
      <c r="J221">
        <v>1200</v>
      </c>
      <c r="K221">
        <f>+volumen_dia[[#This Row],[Volumen (N° de mallas o sacos de 25 kg)]]*25</f>
        <v>30000</v>
      </c>
      <c r="L221">
        <f>+volumen_dia[[#This Row],[Volumen (Kg)]]/1000</f>
        <v>30</v>
      </c>
      <c r="M221" s="43">
        <f>+VLOOKUP(volumen_dia[[#This Row],[Concat]],Precio_dia_punto_venta[],7,0)</f>
        <v>9000</v>
      </c>
    </row>
    <row r="222" spans="1:13" x14ac:dyDescent="0.35">
      <c r="A222" s="43" t="str">
        <f>+_xlfn.CONCAT(volumen_dia[[#This Row],[Variedad]],volumen_dia[[#This Row],[Mercado]],volumen_dia[[#This Row],[Día semana]],volumen_dia[[#This Row],[Semana]],volumen_dia[[#This Row],[Unidad]])</f>
        <v>PukaráMacroferia Regional de TalcaJueves44155saco</v>
      </c>
      <c r="B222" t="s">
        <v>547</v>
      </c>
      <c r="C222" t="s">
        <v>541</v>
      </c>
      <c r="D222" s="43">
        <f>+VLOOKUP(volumen_dia[[#This Row],[Mercado]],Codigos_mercados_mayoristas[],3,0)</f>
        <v>7</v>
      </c>
      <c r="E222" s="43" t="str">
        <f>+VLOOKUP(volumen_dia[[#This Row],[Unidad de
comercialización ]],Tabla16[],2,0)</f>
        <v>saco</v>
      </c>
      <c r="F222" t="s">
        <v>704</v>
      </c>
      <c r="G222" t="s">
        <v>492</v>
      </c>
      <c r="H222" s="46">
        <f>+VLOOKUP(volumen_dia[[#This Row],[Semana descripcipon]],Codigo_fecha[],2,0)</f>
        <v>44155</v>
      </c>
      <c r="I222" t="s">
        <v>530</v>
      </c>
      <c r="J222">
        <v>1200</v>
      </c>
      <c r="K222">
        <f>+volumen_dia[[#This Row],[Volumen (N° de mallas o sacos de 25 kg)]]*25</f>
        <v>30000</v>
      </c>
      <c r="L222">
        <f>+volumen_dia[[#This Row],[Volumen (Kg)]]/1000</f>
        <v>30</v>
      </c>
      <c r="M222" s="43">
        <f>+VLOOKUP(volumen_dia[[#This Row],[Concat]],Precio_dia_punto_venta[],7,0)</f>
        <v>9000</v>
      </c>
    </row>
    <row r="223" spans="1:13" x14ac:dyDescent="0.35">
      <c r="A223" s="43" t="str">
        <f>+_xlfn.CONCAT(volumen_dia[[#This Row],[Variedad]],volumen_dia[[#This Row],[Mercado]],volumen_dia[[#This Row],[Día semana]],volumen_dia[[#This Row],[Semana]],volumen_dia[[#This Row],[Unidad]])</f>
        <v>RosaraMacroferia Regional de TalcaMartes44155saco</v>
      </c>
      <c r="B223" t="s">
        <v>527</v>
      </c>
      <c r="C223" t="s">
        <v>541</v>
      </c>
      <c r="D223" s="43">
        <f>+VLOOKUP(volumen_dia[[#This Row],[Mercado]],Codigos_mercados_mayoristas[],3,0)</f>
        <v>7</v>
      </c>
      <c r="E223" s="43" t="str">
        <f>+VLOOKUP(volumen_dia[[#This Row],[Unidad de
comercialización ]],Tabla16[],2,0)</f>
        <v>saco</v>
      </c>
      <c r="F223" t="s">
        <v>704</v>
      </c>
      <c r="G223" t="s">
        <v>492</v>
      </c>
      <c r="H223" s="46">
        <f>+VLOOKUP(volumen_dia[[#This Row],[Semana descripcipon]],Codigo_fecha[],2,0)</f>
        <v>44155</v>
      </c>
      <c r="I223" t="s">
        <v>536</v>
      </c>
      <c r="J223">
        <v>1200</v>
      </c>
      <c r="K223">
        <f>+volumen_dia[[#This Row],[Volumen (N° de mallas o sacos de 25 kg)]]*25</f>
        <v>30000</v>
      </c>
      <c r="L223">
        <f>+volumen_dia[[#This Row],[Volumen (Kg)]]/1000</f>
        <v>30</v>
      </c>
      <c r="M223" s="43">
        <f>+VLOOKUP(volumen_dia[[#This Row],[Concat]],Precio_dia_punto_venta[],7,0)</f>
        <v>9000</v>
      </c>
    </row>
    <row r="224" spans="1:13" x14ac:dyDescent="0.35">
      <c r="A224" s="43" t="str">
        <f>+_xlfn.CONCAT(volumen_dia[[#This Row],[Variedad]],volumen_dia[[#This Row],[Mercado]],volumen_dia[[#This Row],[Día semana]],volumen_dia[[#This Row],[Semana]],volumen_dia[[#This Row],[Unidad]])</f>
        <v>RosaraMacroferia Regional de TalcaJueves44155saco</v>
      </c>
      <c r="B224" t="s">
        <v>527</v>
      </c>
      <c r="C224" t="s">
        <v>541</v>
      </c>
      <c r="D224" s="43">
        <f>+VLOOKUP(volumen_dia[[#This Row],[Mercado]],Codigos_mercados_mayoristas[],3,0)</f>
        <v>7</v>
      </c>
      <c r="E224" s="43" t="str">
        <f>+VLOOKUP(volumen_dia[[#This Row],[Unidad de
comercialización ]],Tabla16[],2,0)</f>
        <v>saco</v>
      </c>
      <c r="F224" t="s">
        <v>704</v>
      </c>
      <c r="G224" t="s">
        <v>492</v>
      </c>
      <c r="H224" s="46">
        <f>+VLOOKUP(volumen_dia[[#This Row],[Semana descripcipon]],Codigo_fecha[],2,0)</f>
        <v>44155</v>
      </c>
      <c r="I224" t="s">
        <v>530</v>
      </c>
      <c r="J224">
        <v>1200</v>
      </c>
      <c r="K224">
        <f>+volumen_dia[[#This Row],[Volumen (N° de mallas o sacos de 25 kg)]]*25</f>
        <v>30000</v>
      </c>
      <c r="L224">
        <f>+volumen_dia[[#This Row],[Volumen (Kg)]]/1000</f>
        <v>30</v>
      </c>
      <c r="M224" s="43">
        <f>+VLOOKUP(volumen_dia[[#This Row],[Concat]],Precio_dia_punto_venta[],7,0)</f>
        <v>10000</v>
      </c>
    </row>
    <row r="225" spans="1:13" x14ac:dyDescent="0.35">
      <c r="A225" s="43" t="str">
        <f>+_xlfn.CONCAT(volumen_dia[[#This Row],[Variedad]],volumen_dia[[#This Row],[Mercado]],volumen_dia[[#This Row],[Día semana]],volumen_dia[[#This Row],[Semana]],volumen_dia[[#This Row],[Unidad]])</f>
        <v>RosaraMacroferia Regional de TalcaViernes44155saco</v>
      </c>
      <c r="B225" t="s">
        <v>527</v>
      </c>
      <c r="C225" t="s">
        <v>541</v>
      </c>
      <c r="D225" s="43">
        <f>+VLOOKUP(volumen_dia[[#This Row],[Mercado]],Codigos_mercados_mayoristas[],3,0)</f>
        <v>7</v>
      </c>
      <c r="E225" s="43" t="str">
        <f>+VLOOKUP(volumen_dia[[#This Row],[Unidad de
comercialización ]],Tabla16[],2,0)</f>
        <v>saco</v>
      </c>
      <c r="F225" t="s">
        <v>704</v>
      </c>
      <c r="G225" t="s">
        <v>492</v>
      </c>
      <c r="H225" s="46">
        <f>+VLOOKUP(volumen_dia[[#This Row],[Semana descripcipon]],Codigo_fecha[],2,0)</f>
        <v>44155</v>
      </c>
      <c r="I225" t="s">
        <v>533</v>
      </c>
      <c r="J225">
        <v>1200</v>
      </c>
      <c r="K225">
        <f>+volumen_dia[[#This Row],[Volumen (N° de mallas o sacos de 25 kg)]]*25</f>
        <v>30000</v>
      </c>
      <c r="L225">
        <f>+volumen_dia[[#This Row],[Volumen (Kg)]]/1000</f>
        <v>30</v>
      </c>
      <c r="M225" s="43">
        <f>+VLOOKUP(volumen_dia[[#This Row],[Concat]],Precio_dia_punto_venta[],7,0)</f>
        <v>9000</v>
      </c>
    </row>
    <row r="226" spans="1:13" x14ac:dyDescent="0.35">
      <c r="A226" s="43" t="str">
        <f>+_xlfn.CONCAT(volumen_dia[[#This Row],[Variedad]],volumen_dia[[#This Row],[Mercado]],volumen_dia[[#This Row],[Día semana]],volumen_dia[[#This Row],[Semana]],volumen_dia[[#This Row],[Unidad]])</f>
        <v>AsterixMacroferia Regional de TalcaJueves44148saco</v>
      </c>
      <c r="B226" t="s">
        <v>540</v>
      </c>
      <c r="C226" t="s">
        <v>541</v>
      </c>
      <c r="D226" s="43">
        <f>+VLOOKUP(volumen_dia[[#This Row],[Mercado]],Codigos_mercados_mayoristas[],3,0)</f>
        <v>7</v>
      </c>
      <c r="E226" s="43" t="str">
        <f>+VLOOKUP(volumen_dia[[#This Row],[Unidad de
comercialización ]],Tabla16[],2,0)</f>
        <v>saco</v>
      </c>
      <c r="F226" t="s">
        <v>704</v>
      </c>
      <c r="G226" t="s">
        <v>493</v>
      </c>
      <c r="H226" s="46">
        <f>+VLOOKUP(volumen_dia[[#This Row],[Semana descripcipon]],Codigo_fecha[],2,0)</f>
        <v>44148</v>
      </c>
      <c r="I226" t="s">
        <v>530</v>
      </c>
      <c r="J226">
        <v>1200</v>
      </c>
      <c r="K226">
        <f>+volumen_dia[[#This Row],[Volumen (N° de mallas o sacos de 25 kg)]]*25</f>
        <v>30000</v>
      </c>
      <c r="L226">
        <f>+volumen_dia[[#This Row],[Volumen (Kg)]]/1000</f>
        <v>30</v>
      </c>
      <c r="M226" s="43">
        <f>+VLOOKUP(volumen_dia[[#This Row],[Concat]],Precio_dia_punto_venta[],7,0)</f>
        <v>10000</v>
      </c>
    </row>
    <row r="227" spans="1:13" x14ac:dyDescent="0.35">
      <c r="A227" s="43" t="str">
        <f>+_xlfn.CONCAT(volumen_dia[[#This Row],[Variedad]],volumen_dia[[#This Row],[Mercado]],volumen_dia[[#This Row],[Día semana]],volumen_dia[[#This Row],[Semana]],volumen_dia[[#This Row],[Unidad]])</f>
        <v>PukaráMacroferia Regional de TalcaViernes44148saco</v>
      </c>
      <c r="B227" t="s">
        <v>547</v>
      </c>
      <c r="C227" t="s">
        <v>541</v>
      </c>
      <c r="D227" s="43">
        <f>+VLOOKUP(volumen_dia[[#This Row],[Mercado]],Codigos_mercados_mayoristas[],3,0)</f>
        <v>7</v>
      </c>
      <c r="E227" s="43" t="str">
        <f>+VLOOKUP(volumen_dia[[#This Row],[Unidad de
comercialización ]],Tabla16[],2,0)</f>
        <v>saco</v>
      </c>
      <c r="F227" t="s">
        <v>704</v>
      </c>
      <c r="G227" t="s">
        <v>493</v>
      </c>
      <c r="H227" s="46">
        <f>+VLOOKUP(volumen_dia[[#This Row],[Semana descripcipon]],Codigo_fecha[],2,0)</f>
        <v>44148</v>
      </c>
      <c r="I227" t="s">
        <v>533</v>
      </c>
      <c r="J227">
        <v>1200</v>
      </c>
      <c r="K227">
        <f>+volumen_dia[[#This Row],[Volumen (N° de mallas o sacos de 25 kg)]]*25</f>
        <v>30000</v>
      </c>
      <c r="L227">
        <f>+volumen_dia[[#This Row],[Volumen (Kg)]]/1000</f>
        <v>30</v>
      </c>
      <c r="M227" s="43">
        <f>+VLOOKUP(volumen_dia[[#This Row],[Concat]],Precio_dia_punto_venta[],7,0)</f>
        <v>8000</v>
      </c>
    </row>
    <row r="228" spans="1:13" x14ac:dyDescent="0.35">
      <c r="A228" s="43" t="str">
        <f>+_xlfn.CONCAT(volumen_dia[[#This Row],[Variedad]],volumen_dia[[#This Row],[Mercado]],volumen_dia[[#This Row],[Día semana]],volumen_dia[[#This Row],[Semana]],volumen_dia[[#This Row],[Unidad]])</f>
        <v>RosaraMacroferia Regional de TalcaMiércoles44148saco</v>
      </c>
      <c r="B228" t="s">
        <v>527</v>
      </c>
      <c r="C228" t="s">
        <v>541</v>
      </c>
      <c r="D228" s="43">
        <f>+VLOOKUP(volumen_dia[[#This Row],[Mercado]],Codigos_mercados_mayoristas[],3,0)</f>
        <v>7</v>
      </c>
      <c r="E228" s="43" t="str">
        <f>+VLOOKUP(volumen_dia[[#This Row],[Unidad de
comercialización ]],Tabla16[],2,0)</f>
        <v>saco</v>
      </c>
      <c r="F228" t="s">
        <v>704</v>
      </c>
      <c r="G228" t="s">
        <v>493</v>
      </c>
      <c r="H228" s="46">
        <f>+VLOOKUP(volumen_dia[[#This Row],[Semana descripcipon]],Codigo_fecha[],2,0)</f>
        <v>44148</v>
      </c>
      <c r="I228" t="s">
        <v>534</v>
      </c>
      <c r="J228">
        <v>1200</v>
      </c>
      <c r="K228">
        <f>+volumen_dia[[#This Row],[Volumen (N° de mallas o sacos de 25 kg)]]*25</f>
        <v>30000</v>
      </c>
      <c r="L228">
        <f>+volumen_dia[[#This Row],[Volumen (Kg)]]/1000</f>
        <v>30</v>
      </c>
      <c r="M228" s="43">
        <f>+VLOOKUP(volumen_dia[[#This Row],[Concat]],Precio_dia_punto_venta[],7,0)</f>
        <v>10000</v>
      </c>
    </row>
    <row r="229" spans="1:13" x14ac:dyDescent="0.35">
      <c r="A229" s="43" t="str">
        <f>+_xlfn.CONCAT(volumen_dia[[#This Row],[Variedad]],volumen_dia[[#This Row],[Mercado]],volumen_dia[[#This Row],[Día semana]],volumen_dia[[#This Row],[Semana]],volumen_dia[[#This Row],[Unidad]])</f>
        <v>RosaraMacroferia Regional de TalcaJueves44148saco</v>
      </c>
      <c r="B229" t="s">
        <v>527</v>
      </c>
      <c r="C229" t="s">
        <v>541</v>
      </c>
      <c r="D229" s="43">
        <f>+VLOOKUP(volumen_dia[[#This Row],[Mercado]],Codigos_mercados_mayoristas[],3,0)</f>
        <v>7</v>
      </c>
      <c r="E229" s="43" t="str">
        <f>+VLOOKUP(volumen_dia[[#This Row],[Unidad de
comercialización ]],Tabla16[],2,0)</f>
        <v>saco</v>
      </c>
      <c r="F229" t="s">
        <v>704</v>
      </c>
      <c r="G229" t="s">
        <v>493</v>
      </c>
      <c r="H229" s="46">
        <f>+VLOOKUP(volumen_dia[[#This Row],[Semana descripcipon]],Codigo_fecha[],2,0)</f>
        <v>44148</v>
      </c>
      <c r="I229" t="s">
        <v>530</v>
      </c>
      <c r="J229">
        <v>1200</v>
      </c>
      <c r="K229">
        <f>+volumen_dia[[#This Row],[Volumen (N° de mallas o sacos de 25 kg)]]*25</f>
        <v>30000</v>
      </c>
      <c r="L229">
        <f>+volumen_dia[[#This Row],[Volumen (Kg)]]/1000</f>
        <v>30</v>
      </c>
      <c r="M229" s="43">
        <f>+VLOOKUP(volumen_dia[[#This Row],[Concat]],Precio_dia_punto_venta[],7,0)</f>
        <v>9000</v>
      </c>
    </row>
    <row r="230" spans="1:13" x14ac:dyDescent="0.35">
      <c r="A230" s="43" t="str">
        <f>+_xlfn.CONCAT(volumen_dia[[#This Row],[Variedad]],volumen_dia[[#This Row],[Mercado]],volumen_dia[[#This Row],[Día semana]],volumen_dia[[#This Row],[Semana]],volumen_dia[[#This Row],[Unidad]])</f>
        <v>RosaraMacroferia Regional de TalcaViernes44148saco</v>
      </c>
      <c r="B230" t="s">
        <v>527</v>
      </c>
      <c r="C230" t="s">
        <v>541</v>
      </c>
      <c r="D230" s="43">
        <f>+VLOOKUP(volumen_dia[[#This Row],[Mercado]],Codigos_mercados_mayoristas[],3,0)</f>
        <v>7</v>
      </c>
      <c r="E230" s="43" t="str">
        <f>+VLOOKUP(volumen_dia[[#This Row],[Unidad de
comercialización ]],Tabla16[],2,0)</f>
        <v>saco</v>
      </c>
      <c r="F230" t="s">
        <v>704</v>
      </c>
      <c r="G230" t="s">
        <v>493</v>
      </c>
      <c r="H230" s="46">
        <f>+VLOOKUP(volumen_dia[[#This Row],[Semana descripcipon]],Codigo_fecha[],2,0)</f>
        <v>44148</v>
      </c>
      <c r="I230" t="s">
        <v>533</v>
      </c>
      <c r="J230">
        <v>1200</v>
      </c>
      <c r="K230">
        <f>+volumen_dia[[#This Row],[Volumen (N° de mallas o sacos de 25 kg)]]*25</f>
        <v>30000</v>
      </c>
      <c r="L230">
        <f>+volumen_dia[[#This Row],[Volumen (Kg)]]/1000</f>
        <v>30</v>
      </c>
      <c r="M230" s="43">
        <f>+VLOOKUP(volumen_dia[[#This Row],[Concat]],Precio_dia_punto_venta[],7,0)</f>
        <v>9000</v>
      </c>
    </row>
    <row r="231" spans="1:13" x14ac:dyDescent="0.35">
      <c r="A231" s="43" t="str">
        <f>+_xlfn.CONCAT(volumen_dia[[#This Row],[Variedad]],volumen_dia[[#This Row],[Mercado]],volumen_dia[[#This Row],[Día semana]],volumen_dia[[#This Row],[Semana]],volumen_dia[[#This Row],[Unidad]])</f>
        <v>RosaraMacroferia Regional de TalcaMiércoles44141saco</v>
      </c>
      <c r="B231" t="s">
        <v>527</v>
      </c>
      <c r="C231" t="s">
        <v>541</v>
      </c>
      <c r="D231" s="43">
        <f>+VLOOKUP(volumen_dia[[#This Row],[Mercado]],Codigos_mercados_mayoristas[],3,0)</f>
        <v>7</v>
      </c>
      <c r="E231" s="43" t="str">
        <f>+VLOOKUP(volumen_dia[[#This Row],[Unidad de
comercialización ]],Tabla16[],2,0)</f>
        <v>saco</v>
      </c>
      <c r="F231" t="s">
        <v>704</v>
      </c>
      <c r="G231" t="s">
        <v>494</v>
      </c>
      <c r="H231" s="46">
        <f>+VLOOKUP(volumen_dia[[#This Row],[Semana descripcipon]],Codigo_fecha[],2,0)</f>
        <v>44141</v>
      </c>
      <c r="I231" t="s">
        <v>534</v>
      </c>
      <c r="J231">
        <v>1200</v>
      </c>
      <c r="K231">
        <f>+volumen_dia[[#This Row],[Volumen (N° de mallas o sacos de 25 kg)]]*25</f>
        <v>30000</v>
      </c>
      <c r="L231">
        <f>+volumen_dia[[#This Row],[Volumen (Kg)]]/1000</f>
        <v>30</v>
      </c>
      <c r="M231" s="43">
        <f>+VLOOKUP(volumen_dia[[#This Row],[Concat]],Precio_dia_punto_venta[],7,0)</f>
        <v>7000</v>
      </c>
    </row>
    <row r="232" spans="1:13" x14ac:dyDescent="0.35">
      <c r="A232" s="43" t="str">
        <f>+_xlfn.CONCAT(volumen_dia[[#This Row],[Variedad]],volumen_dia[[#This Row],[Mercado]],volumen_dia[[#This Row],[Día semana]],volumen_dia[[#This Row],[Semana]],volumen_dia[[#This Row],[Unidad]])</f>
        <v>RosaraMacroferia Regional de TalcaJueves44134saco</v>
      </c>
      <c r="B232" t="s">
        <v>527</v>
      </c>
      <c r="C232" t="s">
        <v>541</v>
      </c>
      <c r="D232" s="43">
        <f>+VLOOKUP(volumen_dia[[#This Row],[Mercado]],Codigos_mercados_mayoristas[],3,0)</f>
        <v>7</v>
      </c>
      <c r="E232" s="43" t="str">
        <f>+VLOOKUP(volumen_dia[[#This Row],[Unidad de
comercialización ]],Tabla16[],2,0)</f>
        <v>saco</v>
      </c>
      <c r="F232" t="s">
        <v>704</v>
      </c>
      <c r="G232" t="s">
        <v>495</v>
      </c>
      <c r="H232" s="46">
        <f>+VLOOKUP(volumen_dia[[#This Row],[Semana descripcipon]],Codigo_fecha[],2,0)</f>
        <v>44134</v>
      </c>
      <c r="I232" t="s">
        <v>530</v>
      </c>
      <c r="J232">
        <v>1200</v>
      </c>
      <c r="K232">
        <f>+volumen_dia[[#This Row],[Volumen (N° de mallas o sacos de 25 kg)]]*25</f>
        <v>30000</v>
      </c>
      <c r="L232">
        <f>+volumen_dia[[#This Row],[Volumen (Kg)]]/1000</f>
        <v>30</v>
      </c>
      <c r="M232" s="43">
        <f>+VLOOKUP(volumen_dia[[#This Row],[Concat]],Precio_dia_punto_venta[],7,0)</f>
        <v>7000</v>
      </c>
    </row>
    <row r="233" spans="1:13" x14ac:dyDescent="0.35">
      <c r="A233" s="43" t="str">
        <f>+_xlfn.CONCAT(volumen_dia[[#This Row],[Variedad]],volumen_dia[[#This Row],[Mercado]],volumen_dia[[#This Row],[Día semana]],volumen_dia[[#This Row],[Semana]],volumen_dia[[#This Row],[Unidad]])</f>
        <v>RosaraMacroferia Regional de TalcaViernes44134saco</v>
      </c>
      <c r="B233" t="s">
        <v>527</v>
      </c>
      <c r="C233" t="s">
        <v>541</v>
      </c>
      <c r="D233" s="43">
        <f>+VLOOKUP(volumen_dia[[#This Row],[Mercado]],Codigos_mercados_mayoristas[],3,0)</f>
        <v>7</v>
      </c>
      <c r="E233" s="43" t="str">
        <f>+VLOOKUP(volumen_dia[[#This Row],[Unidad de
comercialización ]],Tabla16[],2,0)</f>
        <v>saco</v>
      </c>
      <c r="F233" t="s">
        <v>704</v>
      </c>
      <c r="G233" t="s">
        <v>495</v>
      </c>
      <c r="H233" s="46">
        <f>+VLOOKUP(volumen_dia[[#This Row],[Semana descripcipon]],Codigo_fecha[],2,0)</f>
        <v>44134</v>
      </c>
      <c r="I233" t="s">
        <v>533</v>
      </c>
      <c r="J233">
        <v>1200</v>
      </c>
      <c r="K233">
        <f>+volumen_dia[[#This Row],[Volumen (N° de mallas o sacos de 25 kg)]]*25</f>
        <v>30000</v>
      </c>
      <c r="L233">
        <f>+volumen_dia[[#This Row],[Volumen (Kg)]]/1000</f>
        <v>30</v>
      </c>
      <c r="M233" s="43">
        <f>+VLOOKUP(volumen_dia[[#This Row],[Concat]],Precio_dia_punto_venta[],7,0)</f>
        <v>7000</v>
      </c>
    </row>
    <row r="234" spans="1:13" x14ac:dyDescent="0.35">
      <c r="A234" s="43" t="str">
        <f>+_xlfn.CONCAT(volumen_dia[[#This Row],[Variedad]],volumen_dia[[#This Row],[Mercado]],volumen_dia[[#This Row],[Día semana]],volumen_dia[[#This Row],[Semana]],volumen_dia[[#This Row],[Unidad]])</f>
        <v>AsterixMacroferia Regional de TalcaMartes44120saco</v>
      </c>
      <c r="B234" t="s">
        <v>540</v>
      </c>
      <c r="C234" t="s">
        <v>541</v>
      </c>
      <c r="D234" s="43">
        <f>+VLOOKUP(volumen_dia[[#This Row],[Mercado]],Codigos_mercados_mayoristas[],3,0)</f>
        <v>7</v>
      </c>
      <c r="E234" s="43" t="str">
        <f>+VLOOKUP(volumen_dia[[#This Row],[Unidad de
comercialización ]],Tabla16[],2,0)</f>
        <v>saco</v>
      </c>
      <c r="F234" t="s">
        <v>704</v>
      </c>
      <c r="G234" t="s">
        <v>497</v>
      </c>
      <c r="H234" s="46">
        <f>+VLOOKUP(volumen_dia[[#This Row],[Semana descripcipon]],Codigo_fecha[],2,0)</f>
        <v>44120</v>
      </c>
      <c r="I234" t="s">
        <v>536</v>
      </c>
      <c r="J234">
        <v>1200</v>
      </c>
      <c r="K234">
        <f>+volumen_dia[[#This Row],[Volumen (N° de mallas o sacos de 25 kg)]]*25</f>
        <v>30000</v>
      </c>
      <c r="L234">
        <f>+volumen_dia[[#This Row],[Volumen (Kg)]]/1000</f>
        <v>30</v>
      </c>
      <c r="M234" s="43">
        <f>+VLOOKUP(volumen_dia[[#This Row],[Concat]],Precio_dia_punto_venta[],7,0)</f>
        <v>6000</v>
      </c>
    </row>
    <row r="235" spans="1:13" x14ac:dyDescent="0.35">
      <c r="A235" s="43" t="str">
        <f>+_xlfn.CONCAT(volumen_dia[[#This Row],[Variedad]],volumen_dia[[#This Row],[Mercado]],volumen_dia[[#This Row],[Día semana]],volumen_dia[[#This Row],[Semana]],volumen_dia[[#This Row],[Unidad]])</f>
        <v>RosaraMacroferia Regional de TalcaMiércoles44120saco</v>
      </c>
      <c r="B235" t="s">
        <v>527</v>
      </c>
      <c r="C235" t="s">
        <v>541</v>
      </c>
      <c r="D235" s="43">
        <f>+VLOOKUP(volumen_dia[[#This Row],[Mercado]],Codigos_mercados_mayoristas[],3,0)</f>
        <v>7</v>
      </c>
      <c r="E235" s="43" t="str">
        <f>+VLOOKUP(volumen_dia[[#This Row],[Unidad de
comercialización ]],Tabla16[],2,0)</f>
        <v>saco</v>
      </c>
      <c r="F235" t="s">
        <v>704</v>
      </c>
      <c r="G235" t="s">
        <v>497</v>
      </c>
      <c r="H235" s="46">
        <f>+VLOOKUP(volumen_dia[[#This Row],[Semana descripcipon]],Codigo_fecha[],2,0)</f>
        <v>44120</v>
      </c>
      <c r="I235" t="s">
        <v>534</v>
      </c>
      <c r="J235">
        <v>1200</v>
      </c>
      <c r="K235">
        <f>+volumen_dia[[#This Row],[Volumen (N° de mallas o sacos de 25 kg)]]*25</f>
        <v>30000</v>
      </c>
      <c r="L235">
        <f>+volumen_dia[[#This Row],[Volumen (Kg)]]/1000</f>
        <v>30</v>
      </c>
      <c r="M235" s="43">
        <f>+VLOOKUP(volumen_dia[[#This Row],[Concat]],Precio_dia_punto_venta[],7,0)</f>
        <v>6000</v>
      </c>
    </row>
    <row r="236" spans="1:13" x14ac:dyDescent="0.35">
      <c r="A236" s="43" t="str">
        <f>+_xlfn.CONCAT(volumen_dia[[#This Row],[Variedad]],volumen_dia[[#This Row],[Mercado]],volumen_dia[[#This Row],[Día semana]],volumen_dia[[#This Row],[Semana]],volumen_dia[[#This Row],[Unidad]])</f>
        <v>RosaraMacroferia Regional de TalcaJueves44120saco</v>
      </c>
      <c r="B236" t="s">
        <v>527</v>
      </c>
      <c r="C236" t="s">
        <v>541</v>
      </c>
      <c r="D236" s="43">
        <f>+VLOOKUP(volumen_dia[[#This Row],[Mercado]],Codigos_mercados_mayoristas[],3,0)</f>
        <v>7</v>
      </c>
      <c r="E236" s="43" t="str">
        <f>+VLOOKUP(volumen_dia[[#This Row],[Unidad de
comercialización ]],Tabla16[],2,0)</f>
        <v>saco</v>
      </c>
      <c r="F236" t="s">
        <v>704</v>
      </c>
      <c r="G236" t="s">
        <v>497</v>
      </c>
      <c r="H236" s="46">
        <f>+VLOOKUP(volumen_dia[[#This Row],[Semana descripcipon]],Codigo_fecha[],2,0)</f>
        <v>44120</v>
      </c>
      <c r="I236" t="s">
        <v>530</v>
      </c>
      <c r="J236">
        <v>1200</v>
      </c>
      <c r="K236">
        <f>+volumen_dia[[#This Row],[Volumen (N° de mallas o sacos de 25 kg)]]*25</f>
        <v>30000</v>
      </c>
      <c r="L236">
        <f>+volumen_dia[[#This Row],[Volumen (Kg)]]/1000</f>
        <v>30</v>
      </c>
      <c r="M236" s="43">
        <f>+VLOOKUP(volumen_dia[[#This Row],[Concat]],Precio_dia_punto_venta[],7,0)</f>
        <v>6000</v>
      </c>
    </row>
    <row r="237" spans="1:13" x14ac:dyDescent="0.35">
      <c r="A237" s="43" t="str">
        <f>+_xlfn.CONCAT(volumen_dia[[#This Row],[Variedad]],volumen_dia[[#This Row],[Mercado]],volumen_dia[[#This Row],[Día semana]],volumen_dia[[#This Row],[Semana]],volumen_dia[[#This Row],[Unidad]])</f>
        <v>RosaraMacroferia Regional de TalcaViernes44120saco</v>
      </c>
      <c r="B237" t="s">
        <v>527</v>
      </c>
      <c r="C237" t="s">
        <v>541</v>
      </c>
      <c r="D237" s="43">
        <f>+VLOOKUP(volumen_dia[[#This Row],[Mercado]],Codigos_mercados_mayoristas[],3,0)</f>
        <v>7</v>
      </c>
      <c r="E237" s="43" t="str">
        <f>+VLOOKUP(volumen_dia[[#This Row],[Unidad de
comercialización ]],Tabla16[],2,0)</f>
        <v>saco</v>
      </c>
      <c r="F237" t="s">
        <v>704</v>
      </c>
      <c r="G237" t="s">
        <v>497</v>
      </c>
      <c r="H237" s="46">
        <f>+VLOOKUP(volumen_dia[[#This Row],[Semana descripcipon]],Codigo_fecha[],2,0)</f>
        <v>44120</v>
      </c>
      <c r="I237" t="s">
        <v>533</v>
      </c>
      <c r="J237">
        <v>1200</v>
      </c>
      <c r="K237">
        <f>+volumen_dia[[#This Row],[Volumen (N° de mallas o sacos de 25 kg)]]*25</f>
        <v>30000</v>
      </c>
      <c r="L237">
        <f>+volumen_dia[[#This Row],[Volumen (Kg)]]/1000</f>
        <v>30</v>
      </c>
      <c r="M237" s="43">
        <f>+VLOOKUP(volumen_dia[[#This Row],[Concat]],Precio_dia_punto_venta[],7,0)</f>
        <v>6000</v>
      </c>
    </row>
    <row r="238" spans="1:13" x14ac:dyDescent="0.35">
      <c r="A238" s="43" t="str">
        <f>+_xlfn.CONCAT(volumen_dia[[#This Row],[Variedad]],volumen_dia[[#This Row],[Mercado]],volumen_dia[[#This Row],[Día semana]],volumen_dia[[#This Row],[Semana]],volumen_dia[[#This Row],[Unidad]])</f>
        <v>AsterixMacroferia Regional de TalcaMiércoles44099saco</v>
      </c>
      <c r="B238" t="s">
        <v>540</v>
      </c>
      <c r="C238" t="s">
        <v>541</v>
      </c>
      <c r="D238" s="43">
        <f>+VLOOKUP(volumen_dia[[#This Row],[Mercado]],Codigos_mercados_mayoristas[],3,0)</f>
        <v>7</v>
      </c>
      <c r="E238" s="43" t="str">
        <f>+VLOOKUP(volumen_dia[[#This Row],[Unidad de
comercialización ]],Tabla16[],2,0)</f>
        <v>saco</v>
      </c>
      <c r="F238" t="s">
        <v>704</v>
      </c>
      <c r="G238" t="s">
        <v>504</v>
      </c>
      <c r="H238" s="46">
        <f>+VLOOKUP(volumen_dia[[#This Row],[Semana descripcipon]],Codigo_fecha[],2,0)</f>
        <v>44099</v>
      </c>
      <c r="I238" t="s">
        <v>534</v>
      </c>
      <c r="J238">
        <v>1200</v>
      </c>
      <c r="K238">
        <f>+volumen_dia[[#This Row],[Volumen (N° de mallas o sacos de 25 kg)]]*25</f>
        <v>30000</v>
      </c>
      <c r="L238">
        <f>+volumen_dia[[#This Row],[Volumen (Kg)]]/1000</f>
        <v>30</v>
      </c>
      <c r="M238" s="43">
        <f>+VLOOKUP(volumen_dia[[#This Row],[Concat]],Precio_dia_punto_venta[],7,0)</f>
        <v>6000</v>
      </c>
    </row>
    <row r="239" spans="1:13" x14ac:dyDescent="0.35">
      <c r="A239" s="43" t="str">
        <f>+_xlfn.CONCAT(volumen_dia[[#This Row],[Variedad]],volumen_dia[[#This Row],[Mercado]],volumen_dia[[#This Row],[Día semana]],volumen_dia[[#This Row],[Semana]],volumen_dia[[#This Row],[Unidad]])</f>
        <v>AsterixMacroferia Regional de TalcaJueves44099saco</v>
      </c>
      <c r="B239" t="s">
        <v>540</v>
      </c>
      <c r="C239" t="s">
        <v>541</v>
      </c>
      <c r="D239" s="43">
        <f>+VLOOKUP(volumen_dia[[#This Row],[Mercado]],Codigos_mercados_mayoristas[],3,0)</f>
        <v>7</v>
      </c>
      <c r="E239" s="43" t="str">
        <f>+VLOOKUP(volumen_dia[[#This Row],[Unidad de
comercialización ]],Tabla16[],2,0)</f>
        <v>saco</v>
      </c>
      <c r="F239" t="s">
        <v>704</v>
      </c>
      <c r="G239" t="s">
        <v>504</v>
      </c>
      <c r="H239" s="46">
        <f>+VLOOKUP(volumen_dia[[#This Row],[Semana descripcipon]],Codigo_fecha[],2,0)</f>
        <v>44099</v>
      </c>
      <c r="I239" t="s">
        <v>530</v>
      </c>
      <c r="J239">
        <v>1200</v>
      </c>
      <c r="K239">
        <f>+volumen_dia[[#This Row],[Volumen (N° de mallas o sacos de 25 kg)]]*25</f>
        <v>30000</v>
      </c>
      <c r="L239">
        <f>+volumen_dia[[#This Row],[Volumen (Kg)]]/1000</f>
        <v>30</v>
      </c>
      <c r="M239" s="43">
        <f>+VLOOKUP(volumen_dia[[#This Row],[Concat]],Precio_dia_punto_venta[],7,0)</f>
        <v>7000</v>
      </c>
    </row>
    <row r="240" spans="1:13" x14ac:dyDescent="0.35">
      <c r="A240" s="43" t="str">
        <f>+_xlfn.CONCAT(volumen_dia[[#This Row],[Variedad]],volumen_dia[[#This Row],[Mercado]],volumen_dia[[#This Row],[Día semana]],volumen_dia[[#This Row],[Semana]],volumen_dia[[#This Row],[Unidad]])</f>
        <v>AsterixMacroferia Regional de TalcaViernes44099saco</v>
      </c>
      <c r="B240" t="s">
        <v>540</v>
      </c>
      <c r="C240" t="s">
        <v>541</v>
      </c>
      <c r="D240" s="43">
        <f>+VLOOKUP(volumen_dia[[#This Row],[Mercado]],Codigos_mercados_mayoristas[],3,0)</f>
        <v>7</v>
      </c>
      <c r="E240" s="43" t="str">
        <f>+VLOOKUP(volumen_dia[[#This Row],[Unidad de
comercialización ]],Tabla16[],2,0)</f>
        <v>saco</v>
      </c>
      <c r="F240" t="s">
        <v>704</v>
      </c>
      <c r="G240" t="s">
        <v>504</v>
      </c>
      <c r="H240" s="46">
        <f>+VLOOKUP(volumen_dia[[#This Row],[Semana descripcipon]],Codigo_fecha[],2,0)</f>
        <v>44099</v>
      </c>
      <c r="I240" t="s">
        <v>533</v>
      </c>
      <c r="J240">
        <v>1200</v>
      </c>
      <c r="K240">
        <f>+volumen_dia[[#This Row],[Volumen (N° de mallas o sacos de 25 kg)]]*25</f>
        <v>30000</v>
      </c>
      <c r="L240">
        <f>+volumen_dia[[#This Row],[Volumen (Kg)]]/1000</f>
        <v>30</v>
      </c>
      <c r="M240" s="43">
        <f>+VLOOKUP(volumen_dia[[#This Row],[Concat]],Precio_dia_punto_venta[],7,0)</f>
        <v>7000</v>
      </c>
    </row>
    <row r="241" spans="1:13" x14ac:dyDescent="0.35">
      <c r="A241" s="43" t="str">
        <f>+_xlfn.CONCAT(volumen_dia[[#This Row],[Variedad]],volumen_dia[[#This Row],[Mercado]],volumen_dia[[#This Row],[Día semana]],volumen_dia[[#This Row],[Semana]],volumen_dia[[#This Row],[Unidad]])</f>
        <v>PatagoniaMacroferia Regional de TalcaJueves44085saco</v>
      </c>
      <c r="B241" t="s">
        <v>531</v>
      </c>
      <c r="C241" t="s">
        <v>541</v>
      </c>
      <c r="D241" s="43">
        <f>+VLOOKUP(volumen_dia[[#This Row],[Mercado]],Codigos_mercados_mayoristas[],3,0)</f>
        <v>7</v>
      </c>
      <c r="E241" s="43" t="str">
        <f>+VLOOKUP(volumen_dia[[#This Row],[Unidad de
comercialización ]],Tabla16[],2,0)</f>
        <v>saco</v>
      </c>
      <c r="F241" t="s">
        <v>704</v>
      </c>
      <c r="G241" t="s">
        <v>503</v>
      </c>
      <c r="H241" s="46">
        <f>+VLOOKUP(volumen_dia[[#This Row],[Semana descripcipon]],Codigo_fecha[],2,0)</f>
        <v>44085</v>
      </c>
      <c r="I241" t="s">
        <v>530</v>
      </c>
      <c r="J241">
        <v>1200</v>
      </c>
      <c r="K241">
        <f>+volumen_dia[[#This Row],[Volumen (N° de mallas o sacos de 25 kg)]]*25</f>
        <v>30000</v>
      </c>
      <c r="L241">
        <f>+volumen_dia[[#This Row],[Volumen (Kg)]]/1000</f>
        <v>30</v>
      </c>
      <c r="M241" s="43">
        <f>+VLOOKUP(volumen_dia[[#This Row],[Concat]],Precio_dia_punto_venta[],7,0)</f>
        <v>7000</v>
      </c>
    </row>
    <row r="242" spans="1:13" x14ac:dyDescent="0.35">
      <c r="A242" s="43" t="str">
        <f>+_xlfn.CONCAT(volumen_dia[[#This Row],[Variedad]],volumen_dia[[#This Row],[Mercado]],volumen_dia[[#This Row],[Día semana]],volumen_dia[[#This Row],[Semana]],volumen_dia[[#This Row],[Unidad]])</f>
        <v>RodeoMacroferia Regional de TalcaLunes44071malla</v>
      </c>
      <c r="B242" t="s">
        <v>537</v>
      </c>
      <c r="C242" t="s">
        <v>541</v>
      </c>
      <c r="D242" s="43">
        <f>+VLOOKUP(volumen_dia[[#This Row],[Mercado]],Codigos_mercados_mayoristas[],3,0)</f>
        <v>7</v>
      </c>
      <c r="E242" s="43" t="str">
        <f>+VLOOKUP(volumen_dia[[#This Row],[Unidad de
comercialización ]],Tabla16[],2,0)</f>
        <v>malla</v>
      </c>
      <c r="F242" t="s">
        <v>705</v>
      </c>
      <c r="G242" t="s">
        <v>501</v>
      </c>
      <c r="H242" s="46">
        <f>+VLOOKUP(volumen_dia[[#This Row],[Semana descripcipon]],Codigo_fecha[],2,0)</f>
        <v>44071</v>
      </c>
      <c r="I242" t="s">
        <v>535</v>
      </c>
      <c r="J242">
        <v>1200</v>
      </c>
      <c r="K242">
        <f>+volumen_dia[[#This Row],[Volumen (N° de mallas o sacos de 25 kg)]]*25</f>
        <v>30000</v>
      </c>
      <c r="L242">
        <f>+volumen_dia[[#This Row],[Volumen (Kg)]]/1000</f>
        <v>30</v>
      </c>
      <c r="M242" s="43">
        <f>+VLOOKUP(volumen_dia[[#This Row],[Concat]],Precio_dia_punto_venta[],7,0)</f>
        <v>7000</v>
      </c>
    </row>
    <row r="243" spans="1:13" x14ac:dyDescent="0.35">
      <c r="A243" s="43" t="str">
        <f>+_xlfn.CONCAT(volumen_dia[[#This Row],[Variedad]],volumen_dia[[#This Row],[Mercado]],volumen_dia[[#This Row],[Día semana]],volumen_dia[[#This Row],[Semana]],volumen_dia[[#This Row],[Unidad]])</f>
        <v>RodeoMacroferia Regional de TalcaLunes44050saco</v>
      </c>
      <c r="B243" t="s">
        <v>537</v>
      </c>
      <c r="C243" t="s">
        <v>541</v>
      </c>
      <c r="D243" s="43">
        <f>+VLOOKUP(volumen_dia[[#This Row],[Mercado]],Codigos_mercados_mayoristas[],3,0)</f>
        <v>7</v>
      </c>
      <c r="E243" s="43" t="str">
        <f>+VLOOKUP(volumen_dia[[#This Row],[Unidad de
comercialización ]],Tabla16[],2,0)</f>
        <v>saco</v>
      </c>
      <c r="F243" t="s">
        <v>704</v>
      </c>
      <c r="G243" t="s">
        <v>508</v>
      </c>
      <c r="H243" s="46">
        <f>+VLOOKUP(volumen_dia[[#This Row],[Semana descripcipon]],Codigo_fecha[],2,0)</f>
        <v>44050</v>
      </c>
      <c r="I243" t="s">
        <v>535</v>
      </c>
      <c r="J243">
        <v>1200</v>
      </c>
      <c r="K243">
        <f>+volumen_dia[[#This Row],[Volumen (N° de mallas o sacos de 25 kg)]]*25</f>
        <v>30000</v>
      </c>
      <c r="L243">
        <f>+volumen_dia[[#This Row],[Volumen (Kg)]]/1000</f>
        <v>30</v>
      </c>
      <c r="M243" s="43">
        <f>+VLOOKUP(volumen_dia[[#This Row],[Concat]],Precio_dia_punto_venta[],7,0)</f>
        <v>6000</v>
      </c>
    </row>
    <row r="244" spans="1:13" x14ac:dyDescent="0.35">
      <c r="A244" s="43" t="str">
        <f>+_xlfn.CONCAT(volumen_dia[[#This Row],[Variedad]],volumen_dia[[#This Row],[Mercado]],volumen_dia[[#This Row],[Día semana]],volumen_dia[[#This Row],[Semana]],volumen_dia[[#This Row],[Unidad]])</f>
        <v>RodeoMacroferia Regional de TalcaLunes44043saco</v>
      </c>
      <c r="B244" t="s">
        <v>537</v>
      </c>
      <c r="C244" t="s">
        <v>541</v>
      </c>
      <c r="D244" s="43">
        <f>+VLOOKUP(volumen_dia[[#This Row],[Mercado]],Codigos_mercados_mayoristas[],3,0)</f>
        <v>7</v>
      </c>
      <c r="E244" s="43" t="str">
        <f>+VLOOKUP(volumen_dia[[#This Row],[Unidad de
comercialización ]],Tabla16[],2,0)</f>
        <v>saco</v>
      </c>
      <c r="F244" t="s">
        <v>704</v>
      </c>
      <c r="G244" t="s">
        <v>507</v>
      </c>
      <c r="H244" s="46">
        <f>+VLOOKUP(volumen_dia[[#This Row],[Semana descripcipon]],Codigo_fecha[],2,0)</f>
        <v>44043</v>
      </c>
      <c r="I244" t="s">
        <v>535</v>
      </c>
      <c r="J244">
        <v>1200</v>
      </c>
      <c r="K244">
        <f>+volumen_dia[[#This Row],[Volumen (N° de mallas o sacos de 25 kg)]]*25</f>
        <v>30000</v>
      </c>
      <c r="L244">
        <f>+volumen_dia[[#This Row],[Volumen (Kg)]]/1000</f>
        <v>30</v>
      </c>
      <c r="M244" s="43">
        <f>+VLOOKUP(volumen_dia[[#This Row],[Concat]],Precio_dia_punto_venta[],7,0)</f>
        <v>6500</v>
      </c>
    </row>
    <row r="245" spans="1:13" x14ac:dyDescent="0.35">
      <c r="A245" s="43" t="str">
        <f>+_xlfn.CONCAT(volumen_dia[[#This Row],[Variedad]],volumen_dia[[#This Row],[Mercado]],volumen_dia[[#This Row],[Día semana]],volumen_dia[[#This Row],[Semana]],volumen_dia[[#This Row],[Unidad]])</f>
        <v>RodeoMacroferia Regional de TalcaMartes44043saco</v>
      </c>
      <c r="B245" t="s">
        <v>537</v>
      </c>
      <c r="C245" t="s">
        <v>541</v>
      </c>
      <c r="D245" s="43">
        <f>+VLOOKUP(volumen_dia[[#This Row],[Mercado]],Codigos_mercados_mayoristas[],3,0)</f>
        <v>7</v>
      </c>
      <c r="E245" s="43" t="str">
        <f>+VLOOKUP(volumen_dia[[#This Row],[Unidad de
comercialización ]],Tabla16[],2,0)</f>
        <v>saco</v>
      </c>
      <c r="F245" t="s">
        <v>704</v>
      </c>
      <c r="G245" t="s">
        <v>507</v>
      </c>
      <c r="H245" s="46">
        <f>+VLOOKUP(volumen_dia[[#This Row],[Semana descripcipon]],Codigo_fecha[],2,0)</f>
        <v>44043</v>
      </c>
      <c r="I245" t="s">
        <v>536</v>
      </c>
      <c r="J245">
        <v>1200</v>
      </c>
      <c r="K245">
        <f>+volumen_dia[[#This Row],[Volumen (N° de mallas o sacos de 25 kg)]]*25</f>
        <v>30000</v>
      </c>
      <c r="L245">
        <f>+volumen_dia[[#This Row],[Volumen (Kg)]]/1000</f>
        <v>30</v>
      </c>
      <c r="M245" s="43">
        <f>+VLOOKUP(volumen_dia[[#This Row],[Concat]],Precio_dia_punto_venta[],7,0)</f>
        <v>6000</v>
      </c>
    </row>
    <row r="246" spans="1:13" x14ac:dyDescent="0.35">
      <c r="A246" s="43" t="str">
        <f>+_xlfn.CONCAT(volumen_dia[[#This Row],[Variedad]],volumen_dia[[#This Row],[Mercado]],volumen_dia[[#This Row],[Día semana]],volumen_dia[[#This Row],[Semana]],volumen_dia[[#This Row],[Unidad]])</f>
        <v>RodeoMacroferia Regional de TalcaLunes44036saco</v>
      </c>
      <c r="B246" t="s">
        <v>537</v>
      </c>
      <c r="C246" t="s">
        <v>541</v>
      </c>
      <c r="D246" s="43">
        <f>+VLOOKUP(volumen_dia[[#This Row],[Mercado]],Codigos_mercados_mayoristas[],3,0)</f>
        <v>7</v>
      </c>
      <c r="E246" s="43" t="str">
        <f>+VLOOKUP(volumen_dia[[#This Row],[Unidad de
comercialización ]],Tabla16[],2,0)</f>
        <v>saco</v>
      </c>
      <c r="F246" t="s">
        <v>704</v>
      </c>
      <c r="G246" t="s">
        <v>509</v>
      </c>
      <c r="H246" s="46">
        <f>+VLOOKUP(volumen_dia[[#This Row],[Semana descripcipon]],Codigo_fecha[],2,0)</f>
        <v>44036</v>
      </c>
      <c r="I246" t="s">
        <v>535</v>
      </c>
      <c r="J246">
        <v>1200</v>
      </c>
      <c r="K246">
        <f>+volumen_dia[[#This Row],[Volumen (N° de mallas o sacos de 25 kg)]]*25</f>
        <v>30000</v>
      </c>
      <c r="L246">
        <f>+volumen_dia[[#This Row],[Volumen (Kg)]]/1000</f>
        <v>30</v>
      </c>
      <c r="M246" s="43">
        <f>+VLOOKUP(volumen_dia[[#This Row],[Concat]],Precio_dia_punto_venta[],7,0)</f>
        <v>6000</v>
      </c>
    </row>
    <row r="247" spans="1:13" x14ac:dyDescent="0.35">
      <c r="A247" s="43" t="str">
        <f>+_xlfn.CONCAT(volumen_dia[[#This Row],[Variedad]],volumen_dia[[#This Row],[Mercado]],volumen_dia[[#This Row],[Día semana]],volumen_dia[[#This Row],[Semana]],volumen_dia[[#This Row],[Unidad]])</f>
        <v>RodeoMacroferia Regional de TalcaMartes44036saco</v>
      </c>
      <c r="B247" t="s">
        <v>537</v>
      </c>
      <c r="C247" t="s">
        <v>541</v>
      </c>
      <c r="D247" s="43">
        <f>+VLOOKUP(volumen_dia[[#This Row],[Mercado]],Codigos_mercados_mayoristas[],3,0)</f>
        <v>7</v>
      </c>
      <c r="E247" s="43" t="str">
        <f>+VLOOKUP(volumen_dia[[#This Row],[Unidad de
comercialización ]],Tabla16[],2,0)</f>
        <v>saco</v>
      </c>
      <c r="F247" t="s">
        <v>704</v>
      </c>
      <c r="G247" t="s">
        <v>509</v>
      </c>
      <c r="H247" s="46">
        <f>+VLOOKUP(volumen_dia[[#This Row],[Semana descripcipon]],Codigo_fecha[],2,0)</f>
        <v>44036</v>
      </c>
      <c r="I247" t="s">
        <v>536</v>
      </c>
      <c r="J247">
        <v>1200</v>
      </c>
      <c r="K247">
        <f>+volumen_dia[[#This Row],[Volumen (N° de mallas o sacos de 25 kg)]]*25</f>
        <v>30000</v>
      </c>
      <c r="L247">
        <f>+volumen_dia[[#This Row],[Volumen (Kg)]]/1000</f>
        <v>30</v>
      </c>
      <c r="M247" s="43">
        <f>+VLOOKUP(volumen_dia[[#This Row],[Concat]],Precio_dia_punto_venta[],7,0)</f>
        <v>6000</v>
      </c>
    </row>
    <row r="248" spans="1:13" x14ac:dyDescent="0.35">
      <c r="A248" s="43" t="str">
        <f>+_xlfn.CONCAT(volumen_dia[[#This Row],[Variedad]],volumen_dia[[#This Row],[Mercado]],volumen_dia[[#This Row],[Día semana]],volumen_dia[[#This Row],[Semana]],volumen_dia[[#This Row],[Unidad]])</f>
        <v>RodeoMacroferia Regional de TalcaMiércoles44036saco</v>
      </c>
      <c r="B248" t="s">
        <v>537</v>
      </c>
      <c r="C248" t="s">
        <v>541</v>
      </c>
      <c r="D248" s="43">
        <f>+VLOOKUP(volumen_dia[[#This Row],[Mercado]],Codigos_mercados_mayoristas[],3,0)</f>
        <v>7</v>
      </c>
      <c r="E248" s="43" t="str">
        <f>+VLOOKUP(volumen_dia[[#This Row],[Unidad de
comercialización ]],Tabla16[],2,0)</f>
        <v>saco</v>
      </c>
      <c r="F248" t="s">
        <v>704</v>
      </c>
      <c r="G248" t="s">
        <v>509</v>
      </c>
      <c r="H248" s="46">
        <f>+VLOOKUP(volumen_dia[[#This Row],[Semana descripcipon]],Codigo_fecha[],2,0)</f>
        <v>44036</v>
      </c>
      <c r="I248" t="s">
        <v>534</v>
      </c>
      <c r="J248">
        <v>1200</v>
      </c>
      <c r="K248">
        <f>+volumen_dia[[#This Row],[Volumen (N° de mallas o sacos de 25 kg)]]*25</f>
        <v>30000</v>
      </c>
      <c r="L248">
        <f>+volumen_dia[[#This Row],[Volumen (Kg)]]/1000</f>
        <v>30</v>
      </c>
      <c r="M248" s="43">
        <f>+VLOOKUP(volumen_dia[[#This Row],[Concat]],Precio_dia_punto_venta[],7,0)</f>
        <v>6000</v>
      </c>
    </row>
    <row r="249" spans="1:13" x14ac:dyDescent="0.35">
      <c r="A249" s="43" t="str">
        <f>+_xlfn.CONCAT(volumen_dia[[#This Row],[Variedad]],volumen_dia[[#This Row],[Mercado]],volumen_dia[[#This Row],[Día semana]],volumen_dia[[#This Row],[Semana]],volumen_dia[[#This Row],[Unidad]])</f>
        <v>RosaraMacroferia Regional de TalcaMiércoles44169saco</v>
      </c>
      <c r="B249" t="s">
        <v>527</v>
      </c>
      <c r="C249" t="s">
        <v>541</v>
      </c>
      <c r="D249" s="43">
        <f>+VLOOKUP(volumen_dia[[#This Row],[Mercado]],Codigos_mercados_mayoristas[],3,0)</f>
        <v>7</v>
      </c>
      <c r="E249" s="43" t="str">
        <f>+VLOOKUP(volumen_dia[[#This Row],[Unidad de
comercialización ]],Tabla16[],2,0)</f>
        <v>saco</v>
      </c>
      <c r="F249" t="s">
        <v>704</v>
      </c>
      <c r="G249" t="s">
        <v>490</v>
      </c>
      <c r="H249" s="46">
        <f>+VLOOKUP(volumen_dia[[#This Row],[Semana descripcipon]],Codigo_fecha[],2,0)</f>
        <v>44169</v>
      </c>
      <c r="I249" t="s">
        <v>534</v>
      </c>
      <c r="J249">
        <v>1500</v>
      </c>
      <c r="K249">
        <f>+volumen_dia[[#This Row],[Volumen (N° de mallas o sacos de 25 kg)]]*25</f>
        <v>37500</v>
      </c>
      <c r="L249">
        <f>+volumen_dia[[#This Row],[Volumen (Kg)]]/1000</f>
        <v>37.5</v>
      </c>
      <c r="M249" s="43">
        <f>+VLOOKUP(volumen_dia[[#This Row],[Concat]],Precio_dia_punto_venta[],7,0)</f>
        <v>8500</v>
      </c>
    </row>
    <row r="250" spans="1:13" x14ac:dyDescent="0.35">
      <c r="A250" s="43" t="str">
        <f>+_xlfn.CONCAT(volumen_dia[[#This Row],[Variedad]],volumen_dia[[#This Row],[Mercado]],volumen_dia[[#This Row],[Día semana]],volumen_dia[[#This Row],[Semana]],volumen_dia[[#This Row],[Unidad]])</f>
        <v>RosaraMacroferia Regional de TalcaJueves44162saco</v>
      </c>
      <c r="B250" t="s">
        <v>527</v>
      </c>
      <c r="C250" t="s">
        <v>541</v>
      </c>
      <c r="D250" s="43">
        <f>+VLOOKUP(volumen_dia[[#This Row],[Mercado]],Codigos_mercados_mayoristas[],3,0)</f>
        <v>7</v>
      </c>
      <c r="E250" s="43" t="str">
        <f>+VLOOKUP(volumen_dia[[#This Row],[Unidad de
comercialización ]],Tabla16[],2,0)</f>
        <v>saco</v>
      </c>
      <c r="F250" t="s">
        <v>704</v>
      </c>
      <c r="G250" t="s">
        <v>491</v>
      </c>
      <c r="H250" s="46">
        <f>+VLOOKUP(volumen_dia[[#This Row],[Semana descripcipon]],Codigo_fecha[],2,0)</f>
        <v>44162</v>
      </c>
      <c r="I250" t="s">
        <v>530</v>
      </c>
      <c r="J250">
        <v>1500</v>
      </c>
      <c r="K250">
        <f>+volumen_dia[[#This Row],[Volumen (N° de mallas o sacos de 25 kg)]]*25</f>
        <v>37500</v>
      </c>
      <c r="L250">
        <f>+volumen_dia[[#This Row],[Volumen (Kg)]]/1000</f>
        <v>37.5</v>
      </c>
      <c r="M250" s="43">
        <f>+VLOOKUP(volumen_dia[[#This Row],[Concat]],Precio_dia_punto_venta[],7,0)</f>
        <v>10000</v>
      </c>
    </row>
    <row r="251" spans="1:13" x14ac:dyDescent="0.35">
      <c r="A251" s="43" t="str">
        <f>+_xlfn.CONCAT(volumen_dia[[#This Row],[Variedad]],volumen_dia[[#This Row],[Mercado]],volumen_dia[[#This Row],[Día semana]],volumen_dia[[#This Row],[Semana]],volumen_dia[[#This Row],[Unidad]])</f>
        <v>RosaraMacroferia Regional de TalcaMiércoles44155saco</v>
      </c>
      <c r="B251" t="s">
        <v>527</v>
      </c>
      <c r="C251" t="s">
        <v>541</v>
      </c>
      <c r="D251" s="43">
        <f>+VLOOKUP(volumen_dia[[#This Row],[Mercado]],Codigos_mercados_mayoristas[],3,0)</f>
        <v>7</v>
      </c>
      <c r="E251" s="43" t="str">
        <f>+VLOOKUP(volumen_dia[[#This Row],[Unidad de
comercialización ]],Tabla16[],2,0)</f>
        <v>saco</v>
      </c>
      <c r="F251" t="s">
        <v>704</v>
      </c>
      <c r="G251" t="s">
        <v>492</v>
      </c>
      <c r="H251" s="46">
        <f>+VLOOKUP(volumen_dia[[#This Row],[Semana descripcipon]],Codigo_fecha[],2,0)</f>
        <v>44155</v>
      </c>
      <c r="I251" t="s">
        <v>534</v>
      </c>
      <c r="J251">
        <v>1500</v>
      </c>
      <c r="K251">
        <f>+volumen_dia[[#This Row],[Volumen (N° de mallas o sacos de 25 kg)]]*25</f>
        <v>37500</v>
      </c>
      <c r="L251">
        <f>+volumen_dia[[#This Row],[Volumen (Kg)]]/1000</f>
        <v>37.5</v>
      </c>
      <c r="M251" s="43">
        <f>+VLOOKUP(volumen_dia[[#This Row],[Concat]],Precio_dia_punto_venta[],7,0)</f>
        <v>9000</v>
      </c>
    </row>
    <row r="252" spans="1:13" x14ac:dyDescent="0.35">
      <c r="A252" s="43" t="str">
        <f>+_xlfn.CONCAT(volumen_dia[[#This Row],[Variedad]],volumen_dia[[#This Row],[Mercado]],volumen_dia[[#This Row],[Día semana]],volumen_dia[[#This Row],[Semana]],volumen_dia[[#This Row],[Unidad]])</f>
        <v>RosaraMacroferia Regional de TalcaLunes44148saco</v>
      </c>
      <c r="B252" t="s">
        <v>527</v>
      </c>
      <c r="C252" t="s">
        <v>541</v>
      </c>
      <c r="D252" s="43">
        <f>+VLOOKUP(volumen_dia[[#This Row],[Mercado]],Codigos_mercados_mayoristas[],3,0)</f>
        <v>7</v>
      </c>
      <c r="E252" s="43" t="str">
        <f>+VLOOKUP(volumen_dia[[#This Row],[Unidad de
comercialización ]],Tabla16[],2,0)</f>
        <v>saco</v>
      </c>
      <c r="F252" t="s">
        <v>704</v>
      </c>
      <c r="G252" t="s">
        <v>493</v>
      </c>
      <c r="H252" s="46">
        <f>+VLOOKUP(volumen_dia[[#This Row],[Semana descripcipon]],Codigo_fecha[],2,0)</f>
        <v>44148</v>
      </c>
      <c r="I252" t="s">
        <v>535</v>
      </c>
      <c r="J252">
        <v>1500</v>
      </c>
      <c r="K252">
        <f>+volumen_dia[[#This Row],[Volumen (N° de mallas o sacos de 25 kg)]]*25</f>
        <v>37500</v>
      </c>
      <c r="L252">
        <f>+volumen_dia[[#This Row],[Volumen (Kg)]]/1000</f>
        <v>37.5</v>
      </c>
      <c r="M252" s="43">
        <f>+VLOOKUP(volumen_dia[[#This Row],[Concat]],Precio_dia_punto_venta[],7,0)</f>
        <v>11000</v>
      </c>
    </row>
    <row r="253" spans="1:13" x14ac:dyDescent="0.35">
      <c r="A253" s="43" t="str">
        <f>+_xlfn.CONCAT(volumen_dia[[#This Row],[Variedad]],volumen_dia[[#This Row],[Mercado]],volumen_dia[[#This Row],[Día semana]],volumen_dia[[#This Row],[Semana]],volumen_dia[[#This Row],[Unidad]])</f>
        <v>RosaraMacroferia Regional de TalcaMartes44148saco</v>
      </c>
      <c r="B253" t="s">
        <v>527</v>
      </c>
      <c r="C253" t="s">
        <v>541</v>
      </c>
      <c r="D253" s="43">
        <f>+VLOOKUP(volumen_dia[[#This Row],[Mercado]],Codigos_mercados_mayoristas[],3,0)</f>
        <v>7</v>
      </c>
      <c r="E253" s="43" t="str">
        <f>+VLOOKUP(volumen_dia[[#This Row],[Unidad de
comercialización ]],Tabla16[],2,0)</f>
        <v>saco</v>
      </c>
      <c r="F253" t="s">
        <v>704</v>
      </c>
      <c r="G253" t="s">
        <v>493</v>
      </c>
      <c r="H253" s="46">
        <f>+VLOOKUP(volumen_dia[[#This Row],[Semana descripcipon]],Codigo_fecha[],2,0)</f>
        <v>44148</v>
      </c>
      <c r="I253" t="s">
        <v>536</v>
      </c>
      <c r="J253">
        <v>1500</v>
      </c>
      <c r="K253">
        <f>+volumen_dia[[#This Row],[Volumen (N° de mallas o sacos de 25 kg)]]*25</f>
        <v>37500</v>
      </c>
      <c r="L253">
        <f>+volumen_dia[[#This Row],[Volumen (Kg)]]/1000</f>
        <v>37.5</v>
      </c>
      <c r="M253" s="43">
        <f>+VLOOKUP(volumen_dia[[#This Row],[Concat]],Precio_dia_punto_venta[],7,0)</f>
        <v>11000</v>
      </c>
    </row>
    <row r="254" spans="1:13" x14ac:dyDescent="0.35">
      <c r="A254" s="43" t="str">
        <f>+_xlfn.CONCAT(volumen_dia[[#This Row],[Variedad]],volumen_dia[[#This Row],[Mercado]],volumen_dia[[#This Row],[Día semana]],volumen_dia[[#This Row],[Semana]],volumen_dia[[#This Row],[Unidad]])</f>
        <v>RosaraMacroferia Regional de TalcaMartes44141saco</v>
      </c>
      <c r="B254" t="s">
        <v>527</v>
      </c>
      <c r="C254" t="s">
        <v>541</v>
      </c>
      <c r="D254" s="43">
        <f>+VLOOKUP(volumen_dia[[#This Row],[Mercado]],Codigos_mercados_mayoristas[],3,0)</f>
        <v>7</v>
      </c>
      <c r="E254" s="43" t="str">
        <f>+VLOOKUP(volumen_dia[[#This Row],[Unidad de
comercialización ]],Tabla16[],2,0)</f>
        <v>saco</v>
      </c>
      <c r="F254" t="s">
        <v>704</v>
      </c>
      <c r="G254" t="s">
        <v>494</v>
      </c>
      <c r="H254" s="46">
        <f>+VLOOKUP(volumen_dia[[#This Row],[Semana descripcipon]],Codigo_fecha[],2,0)</f>
        <v>44141</v>
      </c>
      <c r="I254" t="s">
        <v>536</v>
      </c>
      <c r="J254">
        <v>1500</v>
      </c>
      <c r="K254">
        <f>+volumen_dia[[#This Row],[Volumen (N° de mallas o sacos de 25 kg)]]*25</f>
        <v>37500</v>
      </c>
      <c r="L254">
        <f>+volumen_dia[[#This Row],[Volumen (Kg)]]/1000</f>
        <v>37.5</v>
      </c>
      <c r="M254" s="43">
        <f>+VLOOKUP(volumen_dia[[#This Row],[Concat]],Precio_dia_punto_venta[],7,0)</f>
        <v>6500</v>
      </c>
    </row>
    <row r="255" spans="1:13" x14ac:dyDescent="0.35">
      <c r="A255" s="43" t="str">
        <f>+_xlfn.CONCAT(volumen_dia[[#This Row],[Variedad]],volumen_dia[[#This Row],[Mercado]],volumen_dia[[#This Row],[Día semana]],volumen_dia[[#This Row],[Semana]],volumen_dia[[#This Row],[Unidad]])</f>
        <v>RosaraMacroferia Regional de TalcaMiércoles44176saco</v>
      </c>
      <c r="B255" t="s">
        <v>527</v>
      </c>
      <c r="C255" t="s">
        <v>541</v>
      </c>
      <c r="D255" s="43">
        <f>+VLOOKUP(volumen_dia[[#This Row],[Mercado]],Codigos_mercados_mayoristas[],3,0)</f>
        <v>7</v>
      </c>
      <c r="E255" s="43" t="str">
        <f>+VLOOKUP(volumen_dia[[#This Row],[Unidad de
comercialización ]],Tabla16[],2,0)</f>
        <v>saco</v>
      </c>
      <c r="F255" t="s">
        <v>704</v>
      </c>
      <c r="G255" t="s">
        <v>700</v>
      </c>
      <c r="H255" s="46">
        <f>+VLOOKUP(volumen_dia[[#This Row],[Semana descripcipon]],Codigo_fecha[],2,0)</f>
        <v>44176</v>
      </c>
      <c r="I255" t="s">
        <v>534</v>
      </c>
      <c r="J255">
        <v>1600</v>
      </c>
      <c r="K255">
        <f>+volumen_dia[[#This Row],[Volumen (N° de mallas o sacos de 25 kg)]]*25</f>
        <v>40000</v>
      </c>
      <c r="L255">
        <f>+volumen_dia[[#This Row],[Volumen (Kg)]]/1000</f>
        <v>40</v>
      </c>
      <c r="M255" s="43">
        <f>+VLOOKUP(volumen_dia[[#This Row],[Concat]],Precio_dia_punto_venta[],7,0)</f>
        <v>8688</v>
      </c>
    </row>
    <row r="256" spans="1:13" x14ac:dyDescent="0.35">
      <c r="A256" s="43" t="str">
        <f>+_xlfn.CONCAT(volumen_dia[[#This Row],[Variedad]],volumen_dia[[#This Row],[Mercado]],volumen_dia[[#This Row],[Día semana]],volumen_dia[[#This Row],[Semana]],volumen_dia[[#This Row],[Unidad]])</f>
        <v>PukaráMacroferia Regional de TalcaLunes44155saco</v>
      </c>
      <c r="B256" t="s">
        <v>547</v>
      </c>
      <c r="C256" t="s">
        <v>541</v>
      </c>
      <c r="D256" s="43">
        <f>+VLOOKUP(volumen_dia[[#This Row],[Mercado]],Codigos_mercados_mayoristas[],3,0)</f>
        <v>7</v>
      </c>
      <c r="E256" s="43" t="str">
        <f>+VLOOKUP(volumen_dia[[#This Row],[Unidad de
comercialización ]],Tabla16[],2,0)</f>
        <v>saco</v>
      </c>
      <c r="F256" t="s">
        <v>704</v>
      </c>
      <c r="G256" t="s">
        <v>492</v>
      </c>
      <c r="H256" s="46">
        <f>+VLOOKUP(volumen_dia[[#This Row],[Semana descripcipon]],Codigo_fecha[],2,0)</f>
        <v>44155</v>
      </c>
      <c r="I256" t="s">
        <v>535</v>
      </c>
      <c r="J256">
        <v>1600</v>
      </c>
      <c r="K256">
        <f>+volumen_dia[[#This Row],[Volumen (N° de mallas o sacos de 25 kg)]]*25</f>
        <v>40000</v>
      </c>
      <c r="L256">
        <f>+volumen_dia[[#This Row],[Volumen (Kg)]]/1000</f>
        <v>40</v>
      </c>
      <c r="M256" s="43">
        <f>+VLOOKUP(volumen_dia[[#This Row],[Concat]],Precio_dia_punto_venta[],7,0)</f>
        <v>8500</v>
      </c>
    </row>
    <row r="257" spans="1:13" x14ac:dyDescent="0.35">
      <c r="A257" s="43" t="str">
        <f>+_xlfn.CONCAT(volumen_dia[[#This Row],[Variedad]],volumen_dia[[#This Row],[Mercado]],volumen_dia[[#This Row],[Día semana]],volumen_dia[[#This Row],[Semana]],volumen_dia[[#This Row],[Unidad]])</f>
        <v>RosaraMacroferia Regional de TalcaViernes44141saco</v>
      </c>
      <c r="B257" t="s">
        <v>527</v>
      </c>
      <c r="C257" t="s">
        <v>541</v>
      </c>
      <c r="D257" s="43">
        <f>+VLOOKUP(volumen_dia[[#This Row],[Mercado]],Codigos_mercados_mayoristas[],3,0)</f>
        <v>7</v>
      </c>
      <c r="E257" s="43" t="str">
        <f>+VLOOKUP(volumen_dia[[#This Row],[Unidad de
comercialización ]],Tabla16[],2,0)</f>
        <v>saco</v>
      </c>
      <c r="F257" t="s">
        <v>704</v>
      </c>
      <c r="G257" t="s">
        <v>494</v>
      </c>
      <c r="H257" s="46">
        <f>+VLOOKUP(volumen_dia[[#This Row],[Semana descripcipon]],Codigo_fecha[],2,0)</f>
        <v>44141</v>
      </c>
      <c r="I257" t="s">
        <v>533</v>
      </c>
      <c r="J257">
        <v>1600</v>
      </c>
      <c r="K257">
        <f>+volumen_dia[[#This Row],[Volumen (N° de mallas o sacos de 25 kg)]]*25</f>
        <v>40000</v>
      </c>
      <c r="L257">
        <f>+volumen_dia[[#This Row],[Volumen (Kg)]]/1000</f>
        <v>40</v>
      </c>
      <c r="M257" s="43">
        <f>+VLOOKUP(volumen_dia[[#This Row],[Concat]],Precio_dia_punto_venta[],7,0)</f>
        <v>10500</v>
      </c>
    </row>
    <row r="258" spans="1:13" x14ac:dyDescent="0.35">
      <c r="A258" s="43" t="str">
        <f>+_xlfn.CONCAT(volumen_dia[[#This Row],[Variedad]],volumen_dia[[#This Row],[Mercado]],volumen_dia[[#This Row],[Día semana]],volumen_dia[[#This Row],[Semana]],volumen_dia[[#This Row],[Unidad]])</f>
        <v>RosaraMacroferia Regional de TalcaLunes44169saco</v>
      </c>
      <c r="B258" t="s">
        <v>527</v>
      </c>
      <c r="C258" t="s">
        <v>541</v>
      </c>
      <c r="D258" s="43">
        <f>+VLOOKUP(volumen_dia[[#This Row],[Mercado]],Codigos_mercados_mayoristas[],3,0)</f>
        <v>7</v>
      </c>
      <c r="E258" s="43" t="str">
        <f>+VLOOKUP(volumen_dia[[#This Row],[Unidad de
comercialización ]],Tabla16[],2,0)</f>
        <v>saco</v>
      </c>
      <c r="F258" t="s">
        <v>704</v>
      </c>
      <c r="G258" t="s">
        <v>490</v>
      </c>
      <c r="H258" s="46">
        <f>+VLOOKUP(volumen_dia[[#This Row],[Semana descripcipon]],Codigo_fecha[],2,0)</f>
        <v>44169</v>
      </c>
      <c r="I258" t="s">
        <v>535</v>
      </c>
      <c r="J258">
        <v>1800</v>
      </c>
      <c r="K258">
        <f>+volumen_dia[[#This Row],[Volumen (N° de mallas o sacos de 25 kg)]]*25</f>
        <v>45000</v>
      </c>
      <c r="L258">
        <f>+volumen_dia[[#This Row],[Volumen (Kg)]]/1000</f>
        <v>45</v>
      </c>
      <c r="M258" s="43">
        <f>+VLOOKUP(volumen_dia[[#This Row],[Concat]],Precio_dia_punto_venta[],7,0)</f>
        <v>9000</v>
      </c>
    </row>
    <row r="259" spans="1:13" x14ac:dyDescent="0.35">
      <c r="A259" s="43" t="str">
        <f>+_xlfn.CONCAT(volumen_dia[[#This Row],[Variedad]],volumen_dia[[#This Row],[Mercado]],volumen_dia[[#This Row],[Día semana]],volumen_dia[[#This Row],[Semana]],volumen_dia[[#This Row],[Unidad]])</f>
        <v>RosaraMacroferia Regional de TalcaMartes44169saco</v>
      </c>
      <c r="B259" t="s">
        <v>527</v>
      </c>
      <c r="C259" t="s">
        <v>541</v>
      </c>
      <c r="D259" s="43">
        <f>+VLOOKUP(volumen_dia[[#This Row],[Mercado]],Codigos_mercados_mayoristas[],3,0)</f>
        <v>7</v>
      </c>
      <c r="E259" s="43" t="str">
        <f>+VLOOKUP(volumen_dia[[#This Row],[Unidad de
comercialización ]],Tabla16[],2,0)</f>
        <v>saco</v>
      </c>
      <c r="F259" t="s">
        <v>704</v>
      </c>
      <c r="G259" t="s">
        <v>490</v>
      </c>
      <c r="H259" s="46">
        <f>+VLOOKUP(volumen_dia[[#This Row],[Semana descripcipon]],Codigo_fecha[],2,0)</f>
        <v>44169</v>
      </c>
      <c r="I259" t="s">
        <v>536</v>
      </c>
      <c r="J259">
        <v>2000</v>
      </c>
      <c r="K259">
        <f>+volumen_dia[[#This Row],[Volumen (N° de mallas o sacos de 25 kg)]]*25</f>
        <v>50000</v>
      </c>
      <c r="L259">
        <f>+volumen_dia[[#This Row],[Volumen (Kg)]]/1000</f>
        <v>50</v>
      </c>
      <c r="M259" s="43">
        <f>+VLOOKUP(volumen_dia[[#This Row],[Concat]],Precio_dia_punto_venta[],7,0)</f>
        <v>8400</v>
      </c>
    </row>
    <row r="260" spans="1:13" x14ac:dyDescent="0.35">
      <c r="A260" s="43" t="str">
        <f>+_xlfn.CONCAT(volumen_dia[[#This Row],[Variedad]],volumen_dia[[#This Row],[Mercado]],volumen_dia[[#This Row],[Día semana]],volumen_dia[[#This Row],[Semana]],volumen_dia[[#This Row],[Unidad]])</f>
        <v>RosaraMacroferia Regional de TalcaJueves44141saco</v>
      </c>
      <c r="B260" t="s">
        <v>527</v>
      </c>
      <c r="C260" t="s">
        <v>541</v>
      </c>
      <c r="D260" s="43">
        <f>+VLOOKUP(volumen_dia[[#This Row],[Mercado]],Codigos_mercados_mayoristas[],3,0)</f>
        <v>7</v>
      </c>
      <c r="E260" s="43" t="str">
        <f>+VLOOKUP(volumen_dia[[#This Row],[Unidad de
comercialización ]],Tabla16[],2,0)</f>
        <v>saco</v>
      </c>
      <c r="F260" t="s">
        <v>704</v>
      </c>
      <c r="G260" t="s">
        <v>494</v>
      </c>
      <c r="H260" s="46">
        <f>+VLOOKUP(volumen_dia[[#This Row],[Semana descripcipon]],Codigo_fecha[],2,0)</f>
        <v>44141</v>
      </c>
      <c r="I260" t="s">
        <v>530</v>
      </c>
      <c r="J260">
        <v>2000</v>
      </c>
      <c r="K260">
        <f>+volumen_dia[[#This Row],[Volumen (N° de mallas o sacos de 25 kg)]]*25</f>
        <v>50000</v>
      </c>
      <c r="L260">
        <f>+volumen_dia[[#This Row],[Volumen (Kg)]]/1000</f>
        <v>50</v>
      </c>
      <c r="M260" s="43">
        <f>+VLOOKUP(volumen_dia[[#This Row],[Concat]],Precio_dia_punto_venta[],7,0)</f>
        <v>6800</v>
      </c>
    </row>
    <row r="261" spans="1:13" x14ac:dyDescent="0.35">
      <c r="A261" s="43" t="str">
        <f>+_xlfn.CONCAT(volumen_dia[[#This Row],[Variedad]],volumen_dia[[#This Row],[Mercado]],volumen_dia[[#This Row],[Día semana]],volumen_dia[[#This Row],[Semana]],volumen_dia[[#This Row],[Unidad]])</f>
        <v>RosaraMacroferia Regional de TalcaViernes44162saco</v>
      </c>
      <c r="B261" t="s">
        <v>527</v>
      </c>
      <c r="C261" t="s">
        <v>541</v>
      </c>
      <c r="D261" s="43">
        <f>+VLOOKUP(volumen_dia[[#This Row],[Mercado]],Codigos_mercados_mayoristas[],3,0)</f>
        <v>7</v>
      </c>
      <c r="E261" s="43" t="str">
        <f>+VLOOKUP(volumen_dia[[#This Row],[Unidad de
comercialización ]],Tabla16[],2,0)</f>
        <v>saco</v>
      </c>
      <c r="F261" t="s">
        <v>704</v>
      </c>
      <c r="G261" t="s">
        <v>491</v>
      </c>
      <c r="H261" s="46">
        <f>+VLOOKUP(volumen_dia[[#This Row],[Semana descripcipon]],Codigo_fecha[],2,0)</f>
        <v>44162</v>
      </c>
      <c r="I261" t="s">
        <v>533</v>
      </c>
      <c r="J261">
        <v>2400</v>
      </c>
      <c r="K261">
        <f>+volumen_dia[[#This Row],[Volumen (N° de mallas o sacos de 25 kg)]]*25</f>
        <v>60000</v>
      </c>
      <c r="L261">
        <f>+volumen_dia[[#This Row],[Volumen (Kg)]]/1000</f>
        <v>60</v>
      </c>
      <c r="M261" s="43">
        <f>+VLOOKUP(volumen_dia[[#This Row],[Concat]],Precio_dia_punto_venta[],7,0)</f>
        <v>8500</v>
      </c>
    </row>
    <row r="262" spans="1:13" x14ac:dyDescent="0.35">
      <c r="A262" s="43" t="str">
        <f>+_xlfn.CONCAT(volumen_dia[[#This Row],[Variedad]],volumen_dia[[#This Row],[Mercado]],volumen_dia[[#This Row],[Día semana]],volumen_dia[[#This Row],[Semana]],volumen_dia[[#This Row],[Unidad]])</f>
        <v>RosaraMacroferia Regional de TalcaMiércoles44134saco</v>
      </c>
      <c r="B262" t="s">
        <v>527</v>
      </c>
      <c r="C262" t="s">
        <v>541</v>
      </c>
      <c r="D262" s="43">
        <f>+VLOOKUP(volumen_dia[[#This Row],[Mercado]],Codigos_mercados_mayoristas[],3,0)</f>
        <v>7</v>
      </c>
      <c r="E262" s="43" t="str">
        <f>+VLOOKUP(volumen_dia[[#This Row],[Unidad de
comercialización ]],Tabla16[],2,0)</f>
        <v>saco</v>
      </c>
      <c r="F262" t="s">
        <v>704</v>
      </c>
      <c r="G262" t="s">
        <v>495</v>
      </c>
      <c r="H262" s="46">
        <f>+VLOOKUP(volumen_dia[[#This Row],[Semana descripcipon]],Codigo_fecha[],2,0)</f>
        <v>44134</v>
      </c>
      <c r="I262" t="s">
        <v>534</v>
      </c>
      <c r="J262">
        <v>2400</v>
      </c>
      <c r="K262">
        <f>+volumen_dia[[#This Row],[Volumen (N° de mallas o sacos de 25 kg)]]*25</f>
        <v>60000</v>
      </c>
      <c r="L262">
        <f>+volumen_dia[[#This Row],[Volumen (Kg)]]/1000</f>
        <v>60</v>
      </c>
      <c r="M262" s="43">
        <f>+VLOOKUP(volumen_dia[[#This Row],[Concat]],Precio_dia_punto_venta[],7,0)</f>
        <v>7750</v>
      </c>
    </row>
    <row r="263" spans="1:13" x14ac:dyDescent="0.35">
      <c r="A263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SantiagoLunes44169saco</v>
      </c>
      <c r="B263" t="s">
        <v>545</v>
      </c>
      <c r="C263" t="s">
        <v>538</v>
      </c>
      <c r="D263" s="43">
        <f>+VLOOKUP(volumen_dia[[#This Row],[Mercado]],Codigos_mercados_mayoristas[],3,0)</f>
        <v>13</v>
      </c>
      <c r="E263" s="43" t="str">
        <f>+VLOOKUP(volumen_dia[[#This Row],[Unidad de
comercialización ]],Tabla16[],2,0)</f>
        <v>saco</v>
      </c>
      <c r="F263" t="s">
        <v>704</v>
      </c>
      <c r="G263" t="s">
        <v>490</v>
      </c>
      <c r="H263" s="46">
        <f>+VLOOKUP(volumen_dia[[#This Row],[Semana descripcipon]],Codigo_fecha[],2,0)</f>
        <v>44169</v>
      </c>
      <c r="I263" t="s">
        <v>535</v>
      </c>
      <c r="J263">
        <v>1200</v>
      </c>
      <c r="K263">
        <f>+volumen_dia[[#This Row],[Volumen (N° de mallas o sacos de 25 kg)]]*25</f>
        <v>30000</v>
      </c>
      <c r="L263">
        <f>+volumen_dia[[#This Row],[Volumen (Kg)]]/1000</f>
        <v>30</v>
      </c>
      <c r="M263" s="43">
        <f>+VLOOKUP(volumen_dia[[#This Row],[Concat]],Precio_dia_punto_venta[],7,0)</f>
        <v>10708</v>
      </c>
    </row>
    <row r="264" spans="1:13" x14ac:dyDescent="0.35">
      <c r="A264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SantiagoJueves44169saco</v>
      </c>
      <c r="B264" t="s">
        <v>547</v>
      </c>
      <c r="C264" t="s">
        <v>538</v>
      </c>
      <c r="D264" s="43">
        <f>+VLOOKUP(volumen_dia[[#This Row],[Mercado]],Codigos_mercados_mayoristas[],3,0)</f>
        <v>13</v>
      </c>
      <c r="E264" s="43" t="str">
        <f>+VLOOKUP(volumen_dia[[#This Row],[Unidad de
comercialización ]],Tabla16[],2,0)</f>
        <v>saco</v>
      </c>
      <c r="F264" t="s">
        <v>704</v>
      </c>
      <c r="G264" t="s">
        <v>490</v>
      </c>
      <c r="H264" s="46">
        <f>+VLOOKUP(volumen_dia[[#This Row],[Semana descripcipon]],Codigo_fecha[],2,0)</f>
        <v>44169</v>
      </c>
      <c r="I264" t="s">
        <v>530</v>
      </c>
      <c r="J264">
        <v>1200</v>
      </c>
      <c r="K264">
        <f>+volumen_dia[[#This Row],[Volumen (N° de mallas o sacos de 25 kg)]]*25</f>
        <v>30000</v>
      </c>
      <c r="L264">
        <f>+volumen_dia[[#This Row],[Volumen (Kg)]]/1000</f>
        <v>30</v>
      </c>
      <c r="M264" s="43">
        <f>+VLOOKUP(volumen_dia[[#This Row],[Concat]],Precio_dia_punto_venta[],7,0)</f>
        <v>10000</v>
      </c>
    </row>
    <row r="265" spans="1:13" x14ac:dyDescent="0.35">
      <c r="A265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SantiagoJueves44155saco</v>
      </c>
      <c r="B265" t="s">
        <v>545</v>
      </c>
      <c r="C265" t="s">
        <v>538</v>
      </c>
      <c r="D265" s="43">
        <f>+VLOOKUP(volumen_dia[[#This Row],[Mercado]],Codigos_mercados_mayoristas[],3,0)</f>
        <v>13</v>
      </c>
      <c r="E265" s="43" t="str">
        <f>+VLOOKUP(volumen_dia[[#This Row],[Unidad de
comercialización ]],Tabla16[],2,0)</f>
        <v>saco</v>
      </c>
      <c r="F265" t="s">
        <v>704</v>
      </c>
      <c r="G265" t="s">
        <v>492</v>
      </c>
      <c r="H265" s="46">
        <f>+VLOOKUP(volumen_dia[[#This Row],[Semana descripcipon]],Codigo_fecha[],2,0)</f>
        <v>44155</v>
      </c>
      <c r="I265" t="s">
        <v>530</v>
      </c>
      <c r="J265">
        <v>1200</v>
      </c>
      <c r="K265">
        <f>+volumen_dia[[#This Row],[Volumen (N° de mallas o sacos de 25 kg)]]*25</f>
        <v>30000</v>
      </c>
      <c r="L265">
        <f>+volumen_dia[[#This Row],[Volumen (Kg)]]/1000</f>
        <v>30</v>
      </c>
      <c r="M265" s="43">
        <f>+VLOOKUP(volumen_dia[[#This Row],[Concat]],Precio_dia_punto_venta[],7,0)</f>
        <v>9000</v>
      </c>
    </row>
    <row r="266" spans="1:13" x14ac:dyDescent="0.35">
      <c r="A266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SantiagoJueves44155saco</v>
      </c>
      <c r="B266" t="s">
        <v>527</v>
      </c>
      <c r="C266" t="s">
        <v>538</v>
      </c>
      <c r="D266" s="43">
        <f>+VLOOKUP(volumen_dia[[#This Row],[Mercado]],Codigos_mercados_mayoristas[],3,0)</f>
        <v>13</v>
      </c>
      <c r="E266" s="43" t="str">
        <f>+VLOOKUP(volumen_dia[[#This Row],[Unidad de
comercialización ]],Tabla16[],2,0)</f>
        <v>saco</v>
      </c>
      <c r="F266" t="s">
        <v>704</v>
      </c>
      <c r="G266" t="s">
        <v>492</v>
      </c>
      <c r="H266" s="46">
        <f>+VLOOKUP(volumen_dia[[#This Row],[Semana descripcipon]],Codigo_fecha[],2,0)</f>
        <v>44155</v>
      </c>
      <c r="I266" t="s">
        <v>530</v>
      </c>
      <c r="J266">
        <v>1200</v>
      </c>
      <c r="K266">
        <f>+volumen_dia[[#This Row],[Volumen (N° de mallas o sacos de 25 kg)]]*25</f>
        <v>30000</v>
      </c>
      <c r="L266">
        <f>+volumen_dia[[#This Row],[Volumen (Kg)]]/1000</f>
        <v>30</v>
      </c>
      <c r="M266" s="43">
        <f>+VLOOKUP(volumen_dia[[#This Row],[Concat]],Precio_dia_punto_venta[],7,0)</f>
        <v>8500</v>
      </c>
    </row>
    <row r="267" spans="1:13" x14ac:dyDescent="0.35">
      <c r="A267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SantiagoViernes44148saco</v>
      </c>
      <c r="B267" t="s">
        <v>545</v>
      </c>
      <c r="C267" t="s">
        <v>538</v>
      </c>
      <c r="D267" s="43">
        <f>+VLOOKUP(volumen_dia[[#This Row],[Mercado]],Codigos_mercados_mayoristas[],3,0)</f>
        <v>13</v>
      </c>
      <c r="E267" s="43" t="str">
        <f>+VLOOKUP(volumen_dia[[#This Row],[Unidad de
comercialización ]],Tabla16[],2,0)</f>
        <v>saco</v>
      </c>
      <c r="F267" t="s">
        <v>704</v>
      </c>
      <c r="G267" t="s">
        <v>493</v>
      </c>
      <c r="H267" s="46">
        <f>+VLOOKUP(volumen_dia[[#This Row],[Semana descripcipon]],Codigo_fecha[],2,0)</f>
        <v>44148</v>
      </c>
      <c r="I267" t="s">
        <v>533</v>
      </c>
      <c r="J267">
        <v>1200</v>
      </c>
      <c r="K267">
        <f>+volumen_dia[[#This Row],[Volumen (N° de mallas o sacos de 25 kg)]]*25</f>
        <v>30000</v>
      </c>
      <c r="L267">
        <f>+volumen_dia[[#This Row],[Volumen (Kg)]]/1000</f>
        <v>30</v>
      </c>
      <c r="M267" s="43">
        <f>+VLOOKUP(volumen_dia[[#This Row],[Concat]],Precio_dia_punto_venta[],7,0)</f>
        <v>10417</v>
      </c>
    </row>
    <row r="268" spans="1:13" x14ac:dyDescent="0.35">
      <c r="A268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SantiagoMiércoles44057saco</v>
      </c>
      <c r="B268" t="s">
        <v>531</v>
      </c>
      <c r="C268" t="s">
        <v>538</v>
      </c>
      <c r="D268" s="43">
        <f>+VLOOKUP(volumen_dia[[#This Row],[Mercado]],Codigos_mercados_mayoristas[],3,0)</f>
        <v>13</v>
      </c>
      <c r="E268" s="43" t="str">
        <f>+VLOOKUP(volumen_dia[[#This Row],[Unidad de
comercialización ]],Tabla16[],2,0)</f>
        <v>saco</v>
      </c>
      <c r="F268" t="s">
        <v>704</v>
      </c>
      <c r="G268" t="s">
        <v>506</v>
      </c>
      <c r="H268" s="46">
        <f>+VLOOKUP(volumen_dia[[#This Row],[Semana descripcipon]],Codigo_fecha[],2,0)</f>
        <v>44057</v>
      </c>
      <c r="I268" t="s">
        <v>534</v>
      </c>
      <c r="J268">
        <v>1200</v>
      </c>
      <c r="K268">
        <f>+volumen_dia[[#This Row],[Volumen (N° de mallas o sacos de 25 kg)]]*25</f>
        <v>30000</v>
      </c>
      <c r="L268">
        <f>+volumen_dia[[#This Row],[Volumen (Kg)]]/1000</f>
        <v>30</v>
      </c>
      <c r="M268" s="43">
        <f>+VLOOKUP(volumen_dia[[#This Row],[Concat]],Precio_dia_punto_venta[],7,0)</f>
        <v>6000</v>
      </c>
    </row>
    <row r="269" spans="1:13" x14ac:dyDescent="0.35">
      <c r="A269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SantiagoJueves44050saco</v>
      </c>
      <c r="B269" t="s">
        <v>537</v>
      </c>
      <c r="C269" t="s">
        <v>538</v>
      </c>
      <c r="D269" s="43">
        <f>+VLOOKUP(volumen_dia[[#This Row],[Mercado]],Codigos_mercados_mayoristas[],3,0)</f>
        <v>13</v>
      </c>
      <c r="E269" s="43" t="str">
        <f>+VLOOKUP(volumen_dia[[#This Row],[Unidad de
comercialización ]],Tabla16[],2,0)</f>
        <v>saco</v>
      </c>
      <c r="F269" t="s">
        <v>704</v>
      </c>
      <c r="G269" t="s">
        <v>508</v>
      </c>
      <c r="H269" s="46">
        <f>+VLOOKUP(volumen_dia[[#This Row],[Semana descripcipon]],Codigo_fecha[],2,0)</f>
        <v>44050</v>
      </c>
      <c r="I269" t="s">
        <v>530</v>
      </c>
      <c r="J269">
        <v>1200</v>
      </c>
      <c r="K269">
        <f>+volumen_dia[[#This Row],[Volumen (N° de mallas o sacos de 25 kg)]]*25</f>
        <v>30000</v>
      </c>
      <c r="L269">
        <f>+volumen_dia[[#This Row],[Volumen (Kg)]]/1000</f>
        <v>30</v>
      </c>
      <c r="M269" s="43">
        <f>+VLOOKUP(volumen_dia[[#This Row],[Concat]],Precio_dia_punto_venta[],7,0)</f>
        <v>6117</v>
      </c>
    </row>
    <row r="270" spans="1:13" x14ac:dyDescent="0.35">
      <c r="A270" s="43" t="str">
        <f>+_xlfn.CONCAT(volumen_dia[[#This Row],[Variedad]],volumen_dia[[#This Row],[Mercado]],volumen_dia[[#This Row],[Día semana]],volumen_dia[[#This Row],[Semana]],volumen_dia[[#This Row],[Unidad]])</f>
        <v>KarúMercado Mayorista Lo Valledor de SantiagoMiércoles44169saco</v>
      </c>
      <c r="B270" t="s">
        <v>551</v>
      </c>
      <c r="C270" t="s">
        <v>538</v>
      </c>
      <c r="D270" s="43">
        <f>+VLOOKUP(volumen_dia[[#This Row],[Mercado]],Codigos_mercados_mayoristas[],3,0)</f>
        <v>13</v>
      </c>
      <c r="E270" s="43" t="str">
        <f>+VLOOKUP(volumen_dia[[#This Row],[Unidad de
comercialización ]],Tabla16[],2,0)</f>
        <v>saco</v>
      </c>
      <c r="F270" t="s">
        <v>704</v>
      </c>
      <c r="G270" t="s">
        <v>490</v>
      </c>
      <c r="H270" s="46">
        <f>+VLOOKUP(volumen_dia[[#This Row],[Semana descripcipon]],Codigo_fecha[],2,0)</f>
        <v>44169</v>
      </c>
      <c r="I270" t="s">
        <v>534</v>
      </c>
      <c r="J270">
        <v>1300</v>
      </c>
      <c r="K270">
        <f>+volumen_dia[[#This Row],[Volumen (N° de mallas o sacos de 25 kg)]]*25</f>
        <v>32500</v>
      </c>
      <c r="L270">
        <f>+volumen_dia[[#This Row],[Volumen (Kg)]]/1000</f>
        <v>32.5</v>
      </c>
      <c r="M270" s="43">
        <f>+VLOOKUP(volumen_dia[[#This Row],[Concat]],Precio_dia_punto_venta[],7,0)</f>
        <v>9769</v>
      </c>
    </row>
    <row r="271" spans="1:13" x14ac:dyDescent="0.35">
      <c r="A271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SantiagoLunes44162saco</v>
      </c>
      <c r="B271" t="s">
        <v>545</v>
      </c>
      <c r="C271" t="s">
        <v>538</v>
      </c>
      <c r="D271" s="43">
        <f>+VLOOKUP(volumen_dia[[#This Row],[Mercado]],Codigos_mercados_mayoristas[],3,0)</f>
        <v>13</v>
      </c>
      <c r="E271" s="43" t="str">
        <f>+VLOOKUP(volumen_dia[[#This Row],[Unidad de
comercialización ]],Tabla16[],2,0)</f>
        <v>saco</v>
      </c>
      <c r="F271" t="s">
        <v>704</v>
      </c>
      <c r="G271" t="s">
        <v>491</v>
      </c>
      <c r="H271" s="46">
        <f>+VLOOKUP(volumen_dia[[#This Row],[Semana descripcipon]],Codigo_fecha[],2,0)</f>
        <v>44162</v>
      </c>
      <c r="I271" t="s">
        <v>535</v>
      </c>
      <c r="J271">
        <v>1300</v>
      </c>
      <c r="K271">
        <f>+volumen_dia[[#This Row],[Volumen (N° de mallas o sacos de 25 kg)]]*25</f>
        <v>32500</v>
      </c>
      <c r="L271">
        <f>+volumen_dia[[#This Row],[Volumen (Kg)]]/1000</f>
        <v>32.5</v>
      </c>
      <c r="M271" s="43">
        <f>+VLOOKUP(volumen_dia[[#This Row],[Concat]],Precio_dia_punto_venta[],7,0)</f>
        <v>10731</v>
      </c>
    </row>
    <row r="272" spans="1:13" x14ac:dyDescent="0.35">
      <c r="A272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SantiagoViernes44162saco</v>
      </c>
      <c r="B272" t="s">
        <v>545</v>
      </c>
      <c r="C272" t="s">
        <v>538</v>
      </c>
      <c r="D272" s="43">
        <f>+VLOOKUP(volumen_dia[[#This Row],[Mercado]],Codigos_mercados_mayoristas[],3,0)</f>
        <v>13</v>
      </c>
      <c r="E272" s="43" t="str">
        <f>+VLOOKUP(volumen_dia[[#This Row],[Unidad de
comercialización ]],Tabla16[],2,0)</f>
        <v>saco</v>
      </c>
      <c r="F272" t="s">
        <v>704</v>
      </c>
      <c r="G272" t="s">
        <v>491</v>
      </c>
      <c r="H272" s="46">
        <f>+VLOOKUP(volumen_dia[[#This Row],[Semana descripcipon]],Codigo_fecha[],2,0)</f>
        <v>44162</v>
      </c>
      <c r="I272" t="s">
        <v>533</v>
      </c>
      <c r="J272">
        <v>1300</v>
      </c>
      <c r="K272">
        <f>+volumen_dia[[#This Row],[Volumen (N° de mallas o sacos de 25 kg)]]*25</f>
        <v>32500</v>
      </c>
      <c r="L272">
        <f>+volumen_dia[[#This Row],[Volumen (Kg)]]/1000</f>
        <v>32.5</v>
      </c>
      <c r="M272" s="43">
        <f>+VLOOKUP(volumen_dia[[#This Row],[Concat]],Precio_dia_punto_venta[],7,0)</f>
        <v>11231</v>
      </c>
    </row>
    <row r="273" spans="1:13" x14ac:dyDescent="0.35">
      <c r="A273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SantiagoMartes44162saco</v>
      </c>
      <c r="B273" t="s">
        <v>547</v>
      </c>
      <c r="C273" t="s">
        <v>538</v>
      </c>
      <c r="D273" s="43">
        <f>+VLOOKUP(volumen_dia[[#This Row],[Mercado]],Codigos_mercados_mayoristas[],3,0)</f>
        <v>13</v>
      </c>
      <c r="E273" s="43" t="str">
        <f>+VLOOKUP(volumen_dia[[#This Row],[Unidad de
comercialización ]],Tabla16[],2,0)</f>
        <v>saco</v>
      </c>
      <c r="F273" t="s">
        <v>704</v>
      </c>
      <c r="G273" t="s">
        <v>491</v>
      </c>
      <c r="H273" s="46">
        <f>+VLOOKUP(volumen_dia[[#This Row],[Semana descripcipon]],Codigo_fecha[],2,0)</f>
        <v>44162</v>
      </c>
      <c r="I273" t="s">
        <v>536</v>
      </c>
      <c r="J273">
        <v>1300</v>
      </c>
      <c r="K273">
        <f>+volumen_dia[[#This Row],[Volumen (N° de mallas o sacos de 25 kg)]]*25</f>
        <v>32500</v>
      </c>
      <c r="L273">
        <f>+volumen_dia[[#This Row],[Volumen (Kg)]]/1000</f>
        <v>32.5</v>
      </c>
      <c r="M273" s="43">
        <f>+VLOOKUP(volumen_dia[[#This Row],[Concat]],Precio_dia_punto_venta[],7,0)</f>
        <v>9192</v>
      </c>
    </row>
    <row r="274" spans="1:13" x14ac:dyDescent="0.35">
      <c r="A274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SantiagoLunes44155saco</v>
      </c>
      <c r="B274" t="s">
        <v>540</v>
      </c>
      <c r="C274" t="s">
        <v>538</v>
      </c>
      <c r="D274" s="43">
        <f>+VLOOKUP(volumen_dia[[#This Row],[Mercado]],Codigos_mercados_mayoristas[],3,0)</f>
        <v>13</v>
      </c>
      <c r="E274" s="43" t="str">
        <f>+VLOOKUP(volumen_dia[[#This Row],[Unidad de
comercialización ]],Tabla16[],2,0)</f>
        <v>saco</v>
      </c>
      <c r="F274" t="s">
        <v>704</v>
      </c>
      <c r="G274" t="s">
        <v>492</v>
      </c>
      <c r="H274" s="46">
        <f>+VLOOKUP(volumen_dia[[#This Row],[Semana descripcipon]],Codigo_fecha[],2,0)</f>
        <v>44155</v>
      </c>
      <c r="I274" t="s">
        <v>535</v>
      </c>
      <c r="J274">
        <v>1300</v>
      </c>
      <c r="K274">
        <f>+volumen_dia[[#This Row],[Volumen (N° de mallas o sacos de 25 kg)]]*25</f>
        <v>32500</v>
      </c>
      <c r="L274">
        <f>+volumen_dia[[#This Row],[Volumen (Kg)]]/1000</f>
        <v>32.5</v>
      </c>
      <c r="M274" s="43">
        <f>+VLOOKUP(volumen_dia[[#This Row],[Concat]],Precio_dia_punto_venta[],7,0)</f>
        <v>9731</v>
      </c>
    </row>
    <row r="275" spans="1:13" x14ac:dyDescent="0.35">
      <c r="A275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SantiagoMiércoles44155saco</v>
      </c>
      <c r="B275" t="s">
        <v>540</v>
      </c>
      <c r="C275" t="s">
        <v>538</v>
      </c>
      <c r="D275" s="43">
        <f>+VLOOKUP(volumen_dia[[#This Row],[Mercado]],Codigos_mercados_mayoristas[],3,0)</f>
        <v>13</v>
      </c>
      <c r="E275" s="43" t="str">
        <f>+VLOOKUP(volumen_dia[[#This Row],[Unidad de
comercialización ]],Tabla16[],2,0)</f>
        <v>saco</v>
      </c>
      <c r="F275" t="s">
        <v>704</v>
      </c>
      <c r="G275" t="s">
        <v>492</v>
      </c>
      <c r="H275" s="46">
        <f>+VLOOKUP(volumen_dia[[#This Row],[Semana descripcipon]],Codigo_fecha[],2,0)</f>
        <v>44155</v>
      </c>
      <c r="I275" t="s">
        <v>534</v>
      </c>
      <c r="J275">
        <v>1300</v>
      </c>
      <c r="K275">
        <f>+volumen_dia[[#This Row],[Volumen (N° de mallas o sacos de 25 kg)]]*25</f>
        <v>32500</v>
      </c>
      <c r="L275">
        <f>+volumen_dia[[#This Row],[Volumen (Kg)]]/1000</f>
        <v>32.5</v>
      </c>
      <c r="M275" s="43">
        <f>+VLOOKUP(volumen_dia[[#This Row],[Concat]],Precio_dia_punto_venta[],7,0)</f>
        <v>10462</v>
      </c>
    </row>
    <row r="276" spans="1:13" x14ac:dyDescent="0.35">
      <c r="A276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SantiagoLunes44155saco</v>
      </c>
      <c r="B276" t="s">
        <v>547</v>
      </c>
      <c r="C276" t="s">
        <v>538</v>
      </c>
      <c r="D276" s="43">
        <f>+VLOOKUP(volumen_dia[[#This Row],[Mercado]],Codigos_mercados_mayoristas[],3,0)</f>
        <v>13</v>
      </c>
      <c r="E276" s="43" t="str">
        <f>+VLOOKUP(volumen_dia[[#This Row],[Unidad de
comercialización ]],Tabla16[],2,0)</f>
        <v>saco</v>
      </c>
      <c r="F276" t="s">
        <v>704</v>
      </c>
      <c r="G276" t="s">
        <v>492</v>
      </c>
      <c r="H276" s="46">
        <f>+VLOOKUP(volumen_dia[[#This Row],[Semana descripcipon]],Codigo_fecha[],2,0)</f>
        <v>44155</v>
      </c>
      <c r="I276" t="s">
        <v>535</v>
      </c>
      <c r="J276">
        <v>1300</v>
      </c>
      <c r="K276">
        <f>+volumen_dia[[#This Row],[Volumen (N° de mallas o sacos de 25 kg)]]*25</f>
        <v>32500</v>
      </c>
      <c r="L276">
        <f>+volumen_dia[[#This Row],[Volumen (Kg)]]/1000</f>
        <v>32.5</v>
      </c>
      <c r="M276" s="43">
        <f>+VLOOKUP(volumen_dia[[#This Row],[Concat]],Precio_dia_punto_venta[],7,0)</f>
        <v>8231</v>
      </c>
    </row>
    <row r="277" spans="1:13" x14ac:dyDescent="0.35">
      <c r="A277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SantiagoLunes44148saco</v>
      </c>
      <c r="B277" t="s">
        <v>540</v>
      </c>
      <c r="C277" t="s">
        <v>538</v>
      </c>
      <c r="D277" s="43">
        <f>+VLOOKUP(volumen_dia[[#This Row],[Mercado]],Codigos_mercados_mayoristas[],3,0)</f>
        <v>13</v>
      </c>
      <c r="E277" s="43" t="str">
        <f>+VLOOKUP(volumen_dia[[#This Row],[Unidad de
comercialización ]],Tabla16[],2,0)</f>
        <v>saco</v>
      </c>
      <c r="F277" t="s">
        <v>704</v>
      </c>
      <c r="G277" t="s">
        <v>493</v>
      </c>
      <c r="H277" s="46">
        <f>+VLOOKUP(volumen_dia[[#This Row],[Semana descripcipon]],Codigo_fecha[],2,0)</f>
        <v>44148</v>
      </c>
      <c r="I277" t="s">
        <v>535</v>
      </c>
      <c r="J277">
        <v>1300</v>
      </c>
      <c r="K277">
        <f>+volumen_dia[[#This Row],[Volumen (N° de mallas o sacos de 25 kg)]]*25</f>
        <v>32500</v>
      </c>
      <c r="L277">
        <f>+volumen_dia[[#This Row],[Volumen (Kg)]]/1000</f>
        <v>32.5</v>
      </c>
      <c r="M277" s="43">
        <f>+VLOOKUP(volumen_dia[[#This Row],[Concat]],Precio_dia_punto_venta[],7,0)</f>
        <v>10731</v>
      </c>
    </row>
    <row r="278" spans="1:13" x14ac:dyDescent="0.35">
      <c r="A278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SantiagoMiércoles44148saco</v>
      </c>
      <c r="B278" t="s">
        <v>540</v>
      </c>
      <c r="C278" t="s">
        <v>538</v>
      </c>
      <c r="D278" s="43">
        <f>+VLOOKUP(volumen_dia[[#This Row],[Mercado]],Codigos_mercados_mayoristas[],3,0)</f>
        <v>13</v>
      </c>
      <c r="E278" s="43" t="str">
        <f>+VLOOKUP(volumen_dia[[#This Row],[Unidad de
comercialización ]],Tabla16[],2,0)</f>
        <v>saco</v>
      </c>
      <c r="F278" t="s">
        <v>704</v>
      </c>
      <c r="G278" t="s">
        <v>493</v>
      </c>
      <c r="H278" s="46">
        <f>+VLOOKUP(volumen_dia[[#This Row],[Semana descripcipon]],Codigo_fecha[],2,0)</f>
        <v>44148</v>
      </c>
      <c r="I278" t="s">
        <v>534</v>
      </c>
      <c r="J278">
        <v>1300</v>
      </c>
      <c r="K278">
        <f>+volumen_dia[[#This Row],[Volumen (N° de mallas o sacos de 25 kg)]]*25</f>
        <v>32500</v>
      </c>
      <c r="L278">
        <f>+volumen_dia[[#This Row],[Volumen (Kg)]]/1000</f>
        <v>32.5</v>
      </c>
      <c r="M278" s="43">
        <f>+VLOOKUP(volumen_dia[[#This Row],[Concat]],Precio_dia_punto_venta[],7,0)</f>
        <v>11731</v>
      </c>
    </row>
    <row r="279" spans="1:13" x14ac:dyDescent="0.35">
      <c r="A279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SantiagoViernes44148saco</v>
      </c>
      <c r="B279" t="s">
        <v>531</v>
      </c>
      <c r="C279" t="s">
        <v>538</v>
      </c>
      <c r="D279" s="43">
        <f>+VLOOKUP(volumen_dia[[#This Row],[Mercado]],Codigos_mercados_mayoristas[],3,0)</f>
        <v>13</v>
      </c>
      <c r="E279" s="43" t="str">
        <f>+VLOOKUP(volumen_dia[[#This Row],[Unidad de
comercialización ]],Tabla16[],2,0)</f>
        <v>saco</v>
      </c>
      <c r="F279" t="s">
        <v>704</v>
      </c>
      <c r="G279" t="s">
        <v>493</v>
      </c>
      <c r="H279" s="46">
        <f>+VLOOKUP(volumen_dia[[#This Row],[Semana descripcipon]],Codigo_fecha[],2,0)</f>
        <v>44148</v>
      </c>
      <c r="I279" t="s">
        <v>533</v>
      </c>
      <c r="J279">
        <v>1300</v>
      </c>
      <c r="K279">
        <f>+volumen_dia[[#This Row],[Volumen (N° de mallas o sacos de 25 kg)]]*25</f>
        <v>32500</v>
      </c>
      <c r="L279">
        <f>+volumen_dia[[#This Row],[Volumen (Kg)]]/1000</f>
        <v>32.5</v>
      </c>
      <c r="M279" s="43">
        <f>+VLOOKUP(volumen_dia[[#This Row],[Concat]],Precio_dia_punto_venta[],7,0)</f>
        <v>9731</v>
      </c>
    </row>
    <row r="280" spans="1:13" x14ac:dyDescent="0.35">
      <c r="A280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SantiagoJueves44141saco</v>
      </c>
      <c r="B280" t="s">
        <v>540</v>
      </c>
      <c r="C280" t="s">
        <v>538</v>
      </c>
      <c r="D280" s="43">
        <f>+VLOOKUP(volumen_dia[[#This Row],[Mercado]],Codigos_mercados_mayoristas[],3,0)</f>
        <v>13</v>
      </c>
      <c r="E280" s="43" t="str">
        <f>+VLOOKUP(volumen_dia[[#This Row],[Unidad de
comercialización ]],Tabla16[],2,0)</f>
        <v>saco</v>
      </c>
      <c r="F280" t="s">
        <v>704</v>
      </c>
      <c r="G280" t="s">
        <v>494</v>
      </c>
      <c r="H280" s="46">
        <f>+VLOOKUP(volumen_dia[[#This Row],[Semana descripcipon]],Codigo_fecha[],2,0)</f>
        <v>44141</v>
      </c>
      <c r="I280" t="s">
        <v>530</v>
      </c>
      <c r="J280">
        <v>1300</v>
      </c>
      <c r="K280">
        <f>+volumen_dia[[#This Row],[Volumen (N° de mallas o sacos de 25 kg)]]*25</f>
        <v>32500</v>
      </c>
      <c r="L280">
        <f>+volumen_dia[[#This Row],[Volumen (Kg)]]/1000</f>
        <v>32.5</v>
      </c>
      <c r="M280" s="43">
        <f>+VLOOKUP(volumen_dia[[#This Row],[Concat]],Precio_dia_punto_venta[],7,0)</f>
        <v>11269</v>
      </c>
    </row>
    <row r="281" spans="1:13" x14ac:dyDescent="0.35">
      <c r="A281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SantiagoMartes44141saco</v>
      </c>
      <c r="B281" t="s">
        <v>545</v>
      </c>
      <c r="C281" t="s">
        <v>538</v>
      </c>
      <c r="D281" s="43">
        <f>+VLOOKUP(volumen_dia[[#This Row],[Mercado]],Codigos_mercados_mayoristas[],3,0)</f>
        <v>13</v>
      </c>
      <c r="E281" s="43" t="str">
        <f>+VLOOKUP(volumen_dia[[#This Row],[Unidad de
comercialización ]],Tabla16[],2,0)</f>
        <v>saco</v>
      </c>
      <c r="F281" t="s">
        <v>704</v>
      </c>
      <c r="G281" t="s">
        <v>494</v>
      </c>
      <c r="H281" s="46">
        <f>+VLOOKUP(volumen_dia[[#This Row],[Semana descripcipon]],Codigo_fecha[],2,0)</f>
        <v>44141</v>
      </c>
      <c r="I281" t="s">
        <v>536</v>
      </c>
      <c r="J281">
        <v>1300</v>
      </c>
      <c r="K281">
        <f>+volumen_dia[[#This Row],[Volumen (N° de mallas o sacos de 25 kg)]]*25</f>
        <v>32500</v>
      </c>
      <c r="L281">
        <f>+volumen_dia[[#This Row],[Volumen (Kg)]]/1000</f>
        <v>32.5</v>
      </c>
      <c r="M281" s="43">
        <f>+VLOOKUP(volumen_dia[[#This Row],[Concat]],Precio_dia_punto_venta[],7,0)</f>
        <v>7231</v>
      </c>
    </row>
    <row r="282" spans="1:13" x14ac:dyDescent="0.35">
      <c r="A282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SantiagoMiércoles44141saco</v>
      </c>
      <c r="B282" t="s">
        <v>545</v>
      </c>
      <c r="C282" t="s">
        <v>538</v>
      </c>
      <c r="D282" s="43">
        <f>+VLOOKUP(volumen_dia[[#This Row],[Mercado]],Codigos_mercados_mayoristas[],3,0)</f>
        <v>13</v>
      </c>
      <c r="E282" s="43" t="str">
        <f>+VLOOKUP(volumen_dia[[#This Row],[Unidad de
comercialización ]],Tabla16[],2,0)</f>
        <v>saco</v>
      </c>
      <c r="F282" t="s">
        <v>704</v>
      </c>
      <c r="G282" t="s">
        <v>494</v>
      </c>
      <c r="H282" s="46">
        <f>+VLOOKUP(volumen_dia[[#This Row],[Semana descripcipon]],Codigo_fecha[],2,0)</f>
        <v>44141</v>
      </c>
      <c r="I282" t="s">
        <v>534</v>
      </c>
      <c r="J282">
        <v>1300</v>
      </c>
      <c r="K282">
        <f>+volumen_dia[[#This Row],[Volumen (N° de mallas o sacos de 25 kg)]]*25</f>
        <v>32500</v>
      </c>
      <c r="L282">
        <f>+volumen_dia[[#This Row],[Volumen (Kg)]]/1000</f>
        <v>32.5</v>
      </c>
      <c r="M282" s="43">
        <f>+VLOOKUP(volumen_dia[[#This Row],[Concat]],Precio_dia_punto_venta[],7,0)</f>
        <v>7731</v>
      </c>
    </row>
    <row r="283" spans="1:13" x14ac:dyDescent="0.35">
      <c r="A283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SantiagoViernes44141saco</v>
      </c>
      <c r="B283" t="s">
        <v>527</v>
      </c>
      <c r="C283" t="s">
        <v>538</v>
      </c>
      <c r="D283" s="43">
        <f>+VLOOKUP(volumen_dia[[#This Row],[Mercado]],Codigos_mercados_mayoristas[],3,0)</f>
        <v>13</v>
      </c>
      <c r="E283" s="43" t="str">
        <f>+VLOOKUP(volumen_dia[[#This Row],[Unidad de
comercialización ]],Tabla16[],2,0)</f>
        <v>saco</v>
      </c>
      <c r="F283" t="s">
        <v>704</v>
      </c>
      <c r="G283" t="s">
        <v>494</v>
      </c>
      <c r="H283" s="46">
        <f>+VLOOKUP(volumen_dia[[#This Row],[Semana descripcipon]],Codigo_fecha[],2,0)</f>
        <v>44141</v>
      </c>
      <c r="I283" t="s">
        <v>533</v>
      </c>
      <c r="J283">
        <v>1300</v>
      </c>
      <c r="K283">
        <f>+volumen_dia[[#This Row],[Volumen (N° de mallas o sacos de 25 kg)]]*25</f>
        <v>32500</v>
      </c>
      <c r="L283">
        <f>+volumen_dia[[#This Row],[Volumen (Kg)]]/1000</f>
        <v>32.5</v>
      </c>
      <c r="M283" s="43">
        <f>+VLOOKUP(volumen_dia[[#This Row],[Concat]],Precio_dia_punto_venta[],7,0)</f>
        <v>10731</v>
      </c>
    </row>
    <row r="284" spans="1:13" x14ac:dyDescent="0.35">
      <c r="A284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SantiagoMiércoles44134saco</v>
      </c>
      <c r="B284" t="s">
        <v>527</v>
      </c>
      <c r="C284" t="s">
        <v>538</v>
      </c>
      <c r="D284" s="43">
        <f>+VLOOKUP(volumen_dia[[#This Row],[Mercado]],Codigos_mercados_mayoristas[],3,0)</f>
        <v>13</v>
      </c>
      <c r="E284" s="43" t="str">
        <f>+VLOOKUP(volumen_dia[[#This Row],[Unidad de
comercialización ]],Tabla16[],2,0)</f>
        <v>saco</v>
      </c>
      <c r="F284" t="s">
        <v>704</v>
      </c>
      <c r="G284" t="s">
        <v>495</v>
      </c>
      <c r="H284" s="46">
        <f>+VLOOKUP(volumen_dia[[#This Row],[Semana descripcipon]],Codigo_fecha[],2,0)</f>
        <v>44134</v>
      </c>
      <c r="I284" t="s">
        <v>534</v>
      </c>
      <c r="J284">
        <v>1300</v>
      </c>
      <c r="K284">
        <f>+volumen_dia[[#This Row],[Volumen (N° de mallas o sacos de 25 kg)]]*25</f>
        <v>32500</v>
      </c>
      <c r="L284">
        <f>+volumen_dia[[#This Row],[Volumen (Kg)]]/1000</f>
        <v>32.5</v>
      </c>
      <c r="M284" s="43">
        <f>+VLOOKUP(volumen_dia[[#This Row],[Concat]],Precio_dia_punto_venta[],7,0)</f>
        <v>6731</v>
      </c>
    </row>
    <row r="285" spans="1:13" x14ac:dyDescent="0.35">
      <c r="A285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SantiagoLunes44127saco</v>
      </c>
      <c r="B285" t="s">
        <v>540</v>
      </c>
      <c r="C285" t="s">
        <v>538</v>
      </c>
      <c r="D285" s="43">
        <f>+VLOOKUP(volumen_dia[[#This Row],[Mercado]],Codigos_mercados_mayoristas[],3,0)</f>
        <v>13</v>
      </c>
      <c r="E285" s="43" t="str">
        <f>+VLOOKUP(volumen_dia[[#This Row],[Unidad de
comercialización ]],Tabla16[],2,0)</f>
        <v>saco</v>
      </c>
      <c r="F285" t="s">
        <v>704</v>
      </c>
      <c r="G285" t="s">
        <v>496</v>
      </c>
      <c r="H285" s="46">
        <f>+VLOOKUP(volumen_dia[[#This Row],[Semana descripcipon]],Codigo_fecha[],2,0)</f>
        <v>44127</v>
      </c>
      <c r="I285" t="s">
        <v>535</v>
      </c>
      <c r="J285">
        <v>1300</v>
      </c>
      <c r="K285">
        <f>+volumen_dia[[#This Row],[Volumen (N° de mallas o sacos de 25 kg)]]*25</f>
        <v>32500</v>
      </c>
      <c r="L285">
        <f>+volumen_dia[[#This Row],[Volumen (Kg)]]/1000</f>
        <v>32.5</v>
      </c>
      <c r="M285" s="43">
        <f>+VLOOKUP(volumen_dia[[#This Row],[Concat]],Precio_dia_punto_venta[],7,0)</f>
        <v>8231</v>
      </c>
    </row>
    <row r="286" spans="1:13" x14ac:dyDescent="0.35">
      <c r="A286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SantiagoMartes44127saco</v>
      </c>
      <c r="B286" t="s">
        <v>545</v>
      </c>
      <c r="C286" t="s">
        <v>538</v>
      </c>
      <c r="D286" s="43">
        <f>+VLOOKUP(volumen_dia[[#This Row],[Mercado]],Codigos_mercados_mayoristas[],3,0)</f>
        <v>13</v>
      </c>
      <c r="E286" s="43" t="str">
        <f>+VLOOKUP(volumen_dia[[#This Row],[Unidad de
comercialización ]],Tabla16[],2,0)</f>
        <v>saco</v>
      </c>
      <c r="F286" t="s">
        <v>704</v>
      </c>
      <c r="G286" t="s">
        <v>496</v>
      </c>
      <c r="H286" s="46">
        <f>+VLOOKUP(volumen_dia[[#This Row],[Semana descripcipon]],Codigo_fecha[],2,0)</f>
        <v>44127</v>
      </c>
      <c r="I286" t="s">
        <v>536</v>
      </c>
      <c r="J286">
        <v>1300</v>
      </c>
      <c r="K286">
        <f>+volumen_dia[[#This Row],[Volumen (N° de mallas o sacos de 25 kg)]]*25</f>
        <v>32500</v>
      </c>
      <c r="L286">
        <f>+volumen_dia[[#This Row],[Volumen (Kg)]]/1000</f>
        <v>32.5</v>
      </c>
      <c r="M286" s="43">
        <f>+VLOOKUP(volumen_dia[[#This Row],[Concat]],Precio_dia_punto_venta[],7,0)</f>
        <v>8731</v>
      </c>
    </row>
    <row r="287" spans="1:13" x14ac:dyDescent="0.35">
      <c r="A287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SantiagoJueves44127saco</v>
      </c>
      <c r="B287" t="s">
        <v>545</v>
      </c>
      <c r="C287" t="s">
        <v>538</v>
      </c>
      <c r="D287" s="43">
        <f>+VLOOKUP(volumen_dia[[#This Row],[Mercado]],Codigos_mercados_mayoristas[],3,0)</f>
        <v>13</v>
      </c>
      <c r="E287" s="43" t="str">
        <f>+VLOOKUP(volumen_dia[[#This Row],[Unidad de
comercialización ]],Tabla16[],2,0)</f>
        <v>saco</v>
      </c>
      <c r="F287" t="s">
        <v>704</v>
      </c>
      <c r="G287" t="s">
        <v>496</v>
      </c>
      <c r="H287" s="46">
        <f>+VLOOKUP(volumen_dia[[#This Row],[Semana descripcipon]],Codigo_fecha[],2,0)</f>
        <v>44127</v>
      </c>
      <c r="I287" t="s">
        <v>530</v>
      </c>
      <c r="J287">
        <v>1300</v>
      </c>
      <c r="K287">
        <f>+volumen_dia[[#This Row],[Volumen (N° de mallas o sacos de 25 kg)]]*25</f>
        <v>32500</v>
      </c>
      <c r="L287">
        <f>+volumen_dia[[#This Row],[Volumen (Kg)]]/1000</f>
        <v>32.5</v>
      </c>
      <c r="M287" s="43">
        <f>+VLOOKUP(volumen_dia[[#This Row],[Concat]],Precio_dia_punto_venta[],7,0)</f>
        <v>7731</v>
      </c>
    </row>
    <row r="288" spans="1:13" x14ac:dyDescent="0.35">
      <c r="A288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SantiagoJueves44127saco</v>
      </c>
      <c r="B288" t="s">
        <v>547</v>
      </c>
      <c r="C288" t="s">
        <v>538</v>
      </c>
      <c r="D288" s="43">
        <f>+VLOOKUP(volumen_dia[[#This Row],[Mercado]],Codigos_mercados_mayoristas[],3,0)</f>
        <v>13</v>
      </c>
      <c r="E288" s="43" t="str">
        <f>+VLOOKUP(volumen_dia[[#This Row],[Unidad de
comercialización ]],Tabla16[],2,0)</f>
        <v>saco</v>
      </c>
      <c r="F288" t="s">
        <v>704</v>
      </c>
      <c r="G288" t="s">
        <v>496</v>
      </c>
      <c r="H288" s="46">
        <f>+VLOOKUP(volumen_dia[[#This Row],[Semana descripcipon]],Codigo_fecha[],2,0)</f>
        <v>44127</v>
      </c>
      <c r="I288" t="s">
        <v>530</v>
      </c>
      <c r="J288">
        <v>1300</v>
      </c>
      <c r="K288">
        <f>+volumen_dia[[#This Row],[Volumen (N° de mallas o sacos de 25 kg)]]*25</f>
        <v>32500</v>
      </c>
      <c r="L288">
        <f>+volumen_dia[[#This Row],[Volumen (Kg)]]/1000</f>
        <v>32.5</v>
      </c>
      <c r="M288" s="43">
        <f>+VLOOKUP(volumen_dia[[#This Row],[Concat]],Precio_dia_punto_venta[],7,0)</f>
        <v>6731</v>
      </c>
    </row>
    <row r="289" spans="1:13" x14ac:dyDescent="0.35">
      <c r="A289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SantiagoViernes44127saco</v>
      </c>
      <c r="B289" t="s">
        <v>547</v>
      </c>
      <c r="C289" t="s">
        <v>538</v>
      </c>
      <c r="D289" s="43">
        <f>+VLOOKUP(volumen_dia[[#This Row],[Mercado]],Codigos_mercados_mayoristas[],3,0)</f>
        <v>13</v>
      </c>
      <c r="E289" s="43" t="str">
        <f>+VLOOKUP(volumen_dia[[#This Row],[Unidad de
comercialización ]],Tabla16[],2,0)</f>
        <v>saco</v>
      </c>
      <c r="F289" t="s">
        <v>704</v>
      </c>
      <c r="G289" t="s">
        <v>496</v>
      </c>
      <c r="H289" s="46">
        <f>+VLOOKUP(volumen_dia[[#This Row],[Semana descripcipon]],Codigo_fecha[],2,0)</f>
        <v>44127</v>
      </c>
      <c r="I289" t="s">
        <v>533</v>
      </c>
      <c r="J289">
        <v>1300</v>
      </c>
      <c r="K289">
        <f>+volumen_dia[[#This Row],[Volumen (N° de mallas o sacos de 25 kg)]]*25</f>
        <v>32500</v>
      </c>
      <c r="L289">
        <f>+volumen_dia[[#This Row],[Volumen (Kg)]]/1000</f>
        <v>32.5</v>
      </c>
      <c r="M289" s="43">
        <f>+VLOOKUP(volumen_dia[[#This Row],[Concat]],Precio_dia_punto_venta[],7,0)</f>
        <v>7231</v>
      </c>
    </row>
    <row r="290" spans="1:13" x14ac:dyDescent="0.35">
      <c r="A290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SantiagoMiércoles44127saco</v>
      </c>
      <c r="B290" t="s">
        <v>537</v>
      </c>
      <c r="C290" t="s">
        <v>538</v>
      </c>
      <c r="D290" s="43">
        <f>+VLOOKUP(volumen_dia[[#This Row],[Mercado]],Codigos_mercados_mayoristas[],3,0)</f>
        <v>13</v>
      </c>
      <c r="E290" s="43" t="str">
        <f>+VLOOKUP(volumen_dia[[#This Row],[Unidad de
comercialización ]],Tabla16[],2,0)</f>
        <v>saco</v>
      </c>
      <c r="F290" t="s">
        <v>704</v>
      </c>
      <c r="G290" t="s">
        <v>496</v>
      </c>
      <c r="H290" s="46">
        <f>+VLOOKUP(volumen_dia[[#This Row],[Semana descripcipon]],Codigo_fecha[],2,0)</f>
        <v>44127</v>
      </c>
      <c r="I290" t="s">
        <v>534</v>
      </c>
      <c r="J290">
        <v>1300</v>
      </c>
      <c r="K290">
        <f>+volumen_dia[[#This Row],[Volumen (N° de mallas o sacos de 25 kg)]]*25</f>
        <v>32500</v>
      </c>
      <c r="L290">
        <f>+volumen_dia[[#This Row],[Volumen (Kg)]]/1000</f>
        <v>32.5</v>
      </c>
      <c r="M290" s="43">
        <f>+VLOOKUP(volumen_dia[[#This Row],[Concat]],Precio_dia_punto_venta[],7,0)</f>
        <v>8269</v>
      </c>
    </row>
    <row r="291" spans="1:13" x14ac:dyDescent="0.35">
      <c r="A291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SantiagoViernes44127saco</v>
      </c>
      <c r="B291" t="s">
        <v>537</v>
      </c>
      <c r="C291" t="s">
        <v>538</v>
      </c>
      <c r="D291" s="43">
        <f>+VLOOKUP(volumen_dia[[#This Row],[Mercado]],Codigos_mercados_mayoristas[],3,0)</f>
        <v>13</v>
      </c>
      <c r="E291" s="43" t="str">
        <f>+VLOOKUP(volumen_dia[[#This Row],[Unidad de
comercialización ]],Tabla16[],2,0)</f>
        <v>saco</v>
      </c>
      <c r="F291" t="s">
        <v>704</v>
      </c>
      <c r="G291" t="s">
        <v>496</v>
      </c>
      <c r="H291" s="46">
        <f>+VLOOKUP(volumen_dia[[#This Row],[Semana descripcipon]],Codigo_fecha[],2,0)</f>
        <v>44127</v>
      </c>
      <c r="I291" t="s">
        <v>533</v>
      </c>
      <c r="J291">
        <v>1300</v>
      </c>
      <c r="K291">
        <f>+volumen_dia[[#This Row],[Volumen (N° de mallas o sacos de 25 kg)]]*25</f>
        <v>32500</v>
      </c>
      <c r="L291">
        <f>+volumen_dia[[#This Row],[Volumen (Kg)]]/1000</f>
        <v>32.5</v>
      </c>
      <c r="M291" s="43">
        <f>+VLOOKUP(volumen_dia[[#This Row],[Concat]],Precio_dia_punto_venta[],7,0)</f>
        <v>7769</v>
      </c>
    </row>
    <row r="292" spans="1:13" x14ac:dyDescent="0.35">
      <c r="A292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SantiagoLunes44127saco</v>
      </c>
      <c r="B292" t="s">
        <v>527</v>
      </c>
      <c r="C292" t="s">
        <v>538</v>
      </c>
      <c r="D292" s="43">
        <f>+VLOOKUP(volumen_dia[[#This Row],[Mercado]],Codigos_mercados_mayoristas[],3,0)</f>
        <v>13</v>
      </c>
      <c r="E292" s="43" t="str">
        <f>+VLOOKUP(volumen_dia[[#This Row],[Unidad de
comercialización ]],Tabla16[],2,0)</f>
        <v>saco</v>
      </c>
      <c r="F292" t="s">
        <v>704</v>
      </c>
      <c r="G292" t="s">
        <v>496</v>
      </c>
      <c r="H292" s="46">
        <f>+VLOOKUP(volumen_dia[[#This Row],[Semana descripcipon]],Codigo_fecha[],2,0)</f>
        <v>44127</v>
      </c>
      <c r="I292" t="s">
        <v>535</v>
      </c>
      <c r="J292">
        <v>1300</v>
      </c>
      <c r="K292">
        <f>+volumen_dia[[#This Row],[Volumen (N° de mallas o sacos de 25 kg)]]*25</f>
        <v>32500</v>
      </c>
      <c r="L292">
        <f>+volumen_dia[[#This Row],[Volumen (Kg)]]/1000</f>
        <v>32.5</v>
      </c>
      <c r="M292" s="43">
        <f>+VLOOKUP(volumen_dia[[#This Row],[Concat]],Precio_dia_punto_venta[],7,0)</f>
        <v>8231</v>
      </c>
    </row>
    <row r="293" spans="1:13" x14ac:dyDescent="0.35">
      <c r="A293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SantiagoMartes44127saco</v>
      </c>
      <c r="B293" t="s">
        <v>527</v>
      </c>
      <c r="C293" t="s">
        <v>538</v>
      </c>
      <c r="D293" s="43">
        <f>+VLOOKUP(volumen_dia[[#This Row],[Mercado]],Codigos_mercados_mayoristas[],3,0)</f>
        <v>13</v>
      </c>
      <c r="E293" s="43" t="str">
        <f>+VLOOKUP(volumen_dia[[#This Row],[Unidad de
comercialización ]],Tabla16[],2,0)</f>
        <v>saco</v>
      </c>
      <c r="F293" t="s">
        <v>704</v>
      </c>
      <c r="G293" t="s">
        <v>496</v>
      </c>
      <c r="H293" s="46">
        <f>+VLOOKUP(volumen_dia[[#This Row],[Semana descripcipon]],Codigo_fecha[],2,0)</f>
        <v>44127</v>
      </c>
      <c r="I293" t="s">
        <v>536</v>
      </c>
      <c r="J293">
        <v>1300</v>
      </c>
      <c r="K293">
        <f>+volumen_dia[[#This Row],[Volumen (N° de mallas o sacos de 25 kg)]]*25</f>
        <v>32500</v>
      </c>
      <c r="L293">
        <f>+volumen_dia[[#This Row],[Volumen (Kg)]]/1000</f>
        <v>32.5</v>
      </c>
      <c r="M293" s="43">
        <f>+VLOOKUP(volumen_dia[[#This Row],[Concat]],Precio_dia_punto_venta[],7,0)</f>
        <v>8231</v>
      </c>
    </row>
    <row r="294" spans="1:13" x14ac:dyDescent="0.35">
      <c r="A294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SantiagoJueves44127saco</v>
      </c>
      <c r="B294" t="s">
        <v>527</v>
      </c>
      <c r="C294" t="s">
        <v>538</v>
      </c>
      <c r="D294" s="43">
        <f>+VLOOKUP(volumen_dia[[#This Row],[Mercado]],Codigos_mercados_mayoristas[],3,0)</f>
        <v>13</v>
      </c>
      <c r="E294" s="43" t="str">
        <f>+VLOOKUP(volumen_dia[[#This Row],[Unidad de
comercialización ]],Tabla16[],2,0)</f>
        <v>saco</v>
      </c>
      <c r="F294" t="s">
        <v>704</v>
      </c>
      <c r="G294" t="s">
        <v>496</v>
      </c>
      <c r="H294" s="46">
        <f>+VLOOKUP(volumen_dia[[#This Row],[Semana descripcipon]],Codigo_fecha[],2,0)</f>
        <v>44127</v>
      </c>
      <c r="I294" t="s">
        <v>530</v>
      </c>
      <c r="J294">
        <v>1300</v>
      </c>
      <c r="K294">
        <f>+volumen_dia[[#This Row],[Volumen (N° de mallas o sacos de 25 kg)]]*25</f>
        <v>32500</v>
      </c>
      <c r="L294">
        <f>+volumen_dia[[#This Row],[Volumen (Kg)]]/1000</f>
        <v>32.5</v>
      </c>
      <c r="M294" s="43">
        <f>+VLOOKUP(volumen_dia[[#This Row],[Concat]],Precio_dia_punto_venta[],7,0)</f>
        <v>7231</v>
      </c>
    </row>
    <row r="295" spans="1:13" x14ac:dyDescent="0.35">
      <c r="A295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SantiagoMartes44120saco</v>
      </c>
      <c r="B295" t="s">
        <v>540</v>
      </c>
      <c r="C295" t="s">
        <v>538</v>
      </c>
      <c r="D295" s="43">
        <f>+VLOOKUP(volumen_dia[[#This Row],[Mercado]],Codigos_mercados_mayoristas[],3,0)</f>
        <v>13</v>
      </c>
      <c r="E295" s="43" t="str">
        <f>+VLOOKUP(volumen_dia[[#This Row],[Unidad de
comercialización ]],Tabla16[],2,0)</f>
        <v>saco</v>
      </c>
      <c r="F295" t="s">
        <v>704</v>
      </c>
      <c r="G295" t="s">
        <v>497</v>
      </c>
      <c r="H295" s="46">
        <f>+VLOOKUP(volumen_dia[[#This Row],[Semana descripcipon]],Codigo_fecha[],2,0)</f>
        <v>44120</v>
      </c>
      <c r="I295" t="s">
        <v>536</v>
      </c>
      <c r="J295">
        <v>1300</v>
      </c>
      <c r="K295">
        <f>+volumen_dia[[#This Row],[Volumen (N° de mallas o sacos de 25 kg)]]*25</f>
        <v>32500</v>
      </c>
      <c r="L295">
        <f>+volumen_dia[[#This Row],[Volumen (Kg)]]/1000</f>
        <v>32.5</v>
      </c>
      <c r="M295" s="43">
        <f>+VLOOKUP(volumen_dia[[#This Row],[Concat]],Precio_dia_punto_venta[],7,0)</f>
        <v>7269</v>
      </c>
    </row>
    <row r="296" spans="1:13" x14ac:dyDescent="0.35">
      <c r="A296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SantiagoViernes44120saco</v>
      </c>
      <c r="B296" t="s">
        <v>531</v>
      </c>
      <c r="C296" t="s">
        <v>538</v>
      </c>
      <c r="D296" s="43">
        <f>+VLOOKUP(volumen_dia[[#This Row],[Mercado]],Codigos_mercados_mayoristas[],3,0)</f>
        <v>13</v>
      </c>
      <c r="E296" s="43" t="str">
        <f>+VLOOKUP(volumen_dia[[#This Row],[Unidad de
comercialización ]],Tabla16[],2,0)</f>
        <v>saco</v>
      </c>
      <c r="F296" t="s">
        <v>704</v>
      </c>
      <c r="G296" t="s">
        <v>497</v>
      </c>
      <c r="H296" s="46">
        <f>+VLOOKUP(volumen_dia[[#This Row],[Semana descripcipon]],Codigo_fecha[],2,0)</f>
        <v>44120</v>
      </c>
      <c r="I296" t="s">
        <v>533</v>
      </c>
      <c r="J296">
        <v>1300</v>
      </c>
      <c r="K296">
        <f>+volumen_dia[[#This Row],[Volumen (N° de mallas o sacos de 25 kg)]]*25</f>
        <v>32500</v>
      </c>
      <c r="L296">
        <f>+volumen_dia[[#This Row],[Volumen (Kg)]]/1000</f>
        <v>32.5</v>
      </c>
      <c r="M296" s="43">
        <f>+VLOOKUP(volumen_dia[[#This Row],[Concat]],Precio_dia_punto_venta[],7,0)</f>
        <v>6692</v>
      </c>
    </row>
    <row r="297" spans="1:13" x14ac:dyDescent="0.35">
      <c r="A297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SantiagoMiércoles44120saco</v>
      </c>
      <c r="B297" t="s">
        <v>537</v>
      </c>
      <c r="C297" t="s">
        <v>538</v>
      </c>
      <c r="D297" s="43">
        <f>+VLOOKUP(volumen_dia[[#This Row],[Mercado]],Codigos_mercados_mayoristas[],3,0)</f>
        <v>13</v>
      </c>
      <c r="E297" s="43" t="str">
        <f>+VLOOKUP(volumen_dia[[#This Row],[Unidad de
comercialización ]],Tabla16[],2,0)</f>
        <v>saco</v>
      </c>
      <c r="F297" t="s">
        <v>704</v>
      </c>
      <c r="G297" t="s">
        <v>497</v>
      </c>
      <c r="H297" s="46">
        <f>+VLOOKUP(volumen_dia[[#This Row],[Semana descripcipon]],Codigo_fecha[],2,0)</f>
        <v>44120</v>
      </c>
      <c r="I297" t="s">
        <v>534</v>
      </c>
      <c r="J297">
        <v>1300</v>
      </c>
      <c r="K297">
        <f>+volumen_dia[[#This Row],[Volumen (N° de mallas o sacos de 25 kg)]]*25</f>
        <v>32500</v>
      </c>
      <c r="L297">
        <f>+volumen_dia[[#This Row],[Volumen (Kg)]]/1000</f>
        <v>32.5</v>
      </c>
      <c r="M297" s="43">
        <f>+VLOOKUP(volumen_dia[[#This Row],[Concat]],Precio_dia_punto_venta[],7,0)</f>
        <v>6192</v>
      </c>
    </row>
    <row r="298" spans="1:13" x14ac:dyDescent="0.35">
      <c r="A298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SantiagoMiércoles44120saco</v>
      </c>
      <c r="B298" t="s">
        <v>527</v>
      </c>
      <c r="C298" t="s">
        <v>538</v>
      </c>
      <c r="D298" s="43">
        <f>+VLOOKUP(volumen_dia[[#This Row],[Mercado]],Codigos_mercados_mayoristas[],3,0)</f>
        <v>13</v>
      </c>
      <c r="E298" s="43" t="str">
        <f>+VLOOKUP(volumen_dia[[#This Row],[Unidad de
comercialización ]],Tabla16[],2,0)</f>
        <v>saco</v>
      </c>
      <c r="F298" t="s">
        <v>704</v>
      </c>
      <c r="G298" t="s">
        <v>497</v>
      </c>
      <c r="H298" s="46">
        <f>+VLOOKUP(volumen_dia[[#This Row],[Semana descripcipon]],Codigo_fecha[],2,0)</f>
        <v>44120</v>
      </c>
      <c r="I298" t="s">
        <v>534</v>
      </c>
      <c r="J298">
        <v>1300</v>
      </c>
      <c r="K298">
        <f>+volumen_dia[[#This Row],[Volumen (N° de mallas o sacos de 25 kg)]]*25</f>
        <v>32500</v>
      </c>
      <c r="L298">
        <f>+volumen_dia[[#This Row],[Volumen (Kg)]]/1000</f>
        <v>32.5</v>
      </c>
      <c r="M298" s="43">
        <f>+VLOOKUP(volumen_dia[[#This Row],[Concat]],Precio_dia_punto_venta[],7,0)</f>
        <v>6231</v>
      </c>
    </row>
    <row r="299" spans="1:13" x14ac:dyDescent="0.35">
      <c r="A299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SantiagoJueves44120saco</v>
      </c>
      <c r="B299" t="s">
        <v>527</v>
      </c>
      <c r="C299" t="s">
        <v>538</v>
      </c>
      <c r="D299" s="43">
        <f>+VLOOKUP(volumen_dia[[#This Row],[Mercado]],Codigos_mercados_mayoristas[],3,0)</f>
        <v>13</v>
      </c>
      <c r="E299" s="43" t="str">
        <f>+VLOOKUP(volumen_dia[[#This Row],[Unidad de
comercialización ]],Tabla16[],2,0)</f>
        <v>saco</v>
      </c>
      <c r="F299" t="s">
        <v>704</v>
      </c>
      <c r="G299" t="s">
        <v>497</v>
      </c>
      <c r="H299" s="46">
        <f>+VLOOKUP(volumen_dia[[#This Row],[Semana descripcipon]],Codigo_fecha[],2,0)</f>
        <v>44120</v>
      </c>
      <c r="I299" t="s">
        <v>530</v>
      </c>
      <c r="J299">
        <v>1300</v>
      </c>
      <c r="K299">
        <f>+volumen_dia[[#This Row],[Volumen (N° de mallas o sacos de 25 kg)]]*25</f>
        <v>32500</v>
      </c>
      <c r="L299">
        <f>+volumen_dia[[#This Row],[Volumen (Kg)]]/1000</f>
        <v>32.5</v>
      </c>
      <c r="M299" s="43">
        <f>+VLOOKUP(volumen_dia[[#This Row],[Concat]],Precio_dia_punto_venta[],7,0)</f>
        <v>6231</v>
      </c>
    </row>
    <row r="300" spans="1:13" x14ac:dyDescent="0.35">
      <c r="A300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SantiagoMiércoles44113saco</v>
      </c>
      <c r="B300" t="s">
        <v>540</v>
      </c>
      <c r="C300" t="s">
        <v>538</v>
      </c>
      <c r="D300" s="43">
        <f>+VLOOKUP(volumen_dia[[#This Row],[Mercado]],Codigos_mercados_mayoristas[],3,0)</f>
        <v>13</v>
      </c>
      <c r="E300" s="43" t="str">
        <f>+VLOOKUP(volumen_dia[[#This Row],[Unidad de
comercialización ]],Tabla16[],2,0)</f>
        <v>saco</v>
      </c>
      <c r="F300" t="s">
        <v>704</v>
      </c>
      <c r="G300" t="s">
        <v>498</v>
      </c>
      <c r="H300" s="46">
        <f>+VLOOKUP(volumen_dia[[#This Row],[Semana descripcipon]],Codigo_fecha[],2,0)</f>
        <v>44113</v>
      </c>
      <c r="I300" t="s">
        <v>534</v>
      </c>
      <c r="J300">
        <v>1300</v>
      </c>
      <c r="K300">
        <f>+volumen_dia[[#This Row],[Volumen (N° de mallas o sacos de 25 kg)]]*25</f>
        <v>32500</v>
      </c>
      <c r="L300">
        <f>+volumen_dia[[#This Row],[Volumen (Kg)]]/1000</f>
        <v>32.5</v>
      </c>
      <c r="M300" s="43">
        <f>+VLOOKUP(volumen_dia[[#This Row],[Concat]],Precio_dia_punto_venta[],7,0)</f>
        <v>7692</v>
      </c>
    </row>
    <row r="301" spans="1:13" x14ac:dyDescent="0.35">
      <c r="A301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SantiagoViernes44113saco</v>
      </c>
      <c r="B301" t="s">
        <v>540</v>
      </c>
      <c r="C301" t="s">
        <v>538</v>
      </c>
      <c r="D301" s="43">
        <f>+VLOOKUP(volumen_dia[[#This Row],[Mercado]],Codigos_mercados_mayoristas[],3,0)</f>
        <v>13</v>
      </c>
      <c r="E301" s="43" t="str">
        <f>+VLOOKUP(volumen_dia[[#This Row],[Unidad de
comercialización ]],Tabla16[],2,0)</f>
        <v>saco</v>
      </c>
      <c r="F301" t="s">
        <v>704</v>
      </c>
      <c r="G301" t="s">
        <v>498</v>
      </c>
      <c r="H301" s="46">
        <f>+VLOOKUP(volumen_dia[[#This Row],[Semana descripcipon]],Codigo_fecha[],2,0)</f>
        <v>44113</v>
      </c>
      <c r="I301" t="s">
        <v>533</v>
      </c>
      <c r="J301">
        <v>1300</v>
      </c>
      <c r="K301">
        <f>+volumen_dia[[#This Row],[Volumen (N° de mallas o sacos de 25 kg)]]*25</f>
        <v>32500</v>
      </c>
      <c r="L301">
        <f>+volumen_dia[[#This Row],[Volumen (Kg)]]/1000</f>
        <v>32.5</v>
      </c>
      <c r="M301" s="43">
        <f>+VLOOKUP(volumen_dia[[#This Row],[Concat]],Precio_dia_punto_venta[],7,0)</f>
        <v>7731</v>
      </c>
    </row>
    <row r="302" spans="1:13" x14ac:dyDescent="0.35">
      <c r="A302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SantiagoMiércoles44113saco</v>
      </c>
      <c r="B302" t="s">
        <v>537</v>
      </c>
      <c r="C302" t="s">
        <v>538</v>
      </c>
      <c r="D302" s="43">
        <f>+VLOOKUP(volumen_dia[[#This Row],[Mercado]],Codigos_mercados_mayoristas[],3,0)</f>
        <v>13</v>
      </c>
      <c r="E302" s="43" t="str">
        <f>+VLOOKUP(volumen_dia[[#This Row],[Unidad de
comercialización ]],Tabla16[],2,0)</f>
        <v>saco</v>
      </c>
      <c r="F302" t="s">
        <v>704</v>
      </c>
      <c r="G302" t="s">
        <v>498</v>
      </c>
      <c r="H302" s="46">
        <f>+VLOOKUP(volumen_dia[[#This Row],[Semana descripcipon]],Codigo_fecha[],2,0)</f>
        <v>44113</v>
      </c>
      <c r="I302" t="s">
        <v>534</v>
      </c>
      <c r="J302">
        <v>1300</v>
      </c>
      <c r="K302">
        <f>+volumen_dia[[#This Row],[Volumen (N° de mallas o sacos de 25 kg)]]*25</f>
        <v>32500</v>
      </c>
      <c r="L302">
        <f>+volumen_dia[[#This Row],[Volumen (Kg)]]/1000</f>
        <v>32.5</v>
      </c>
      <c r="M302" s="43">
        <f>+VLOOKUP(volumen_dia[[#This Row],[Concat]],Precio_dia_punto_venta[],7,0)</f>
        <v>7731</v>
      </c>
    </row>
    <row r="303" spans="1:13" x14ac:dyDescent="0.35">
      <c r="A303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SantiagoLunes44106saco</v>
      </c>
      <c r="B303" t="s">
        <v>540</v>
      </c>
      <c r="C303" t="s">
        <v>538</v>
      </c>
      <c r="D303" s="43">
        <f>+VLOOKUP(volumen_dia[[#This Row],[Mercado]],Codigos_mercados_mayoristas[],3,0)</f>
        <v>13</v>
      </c>
      <c r="E303" s="43" t="str">
        <f>+VLOOKUP(volumen_dia[[#This Row],[Unidad de
comercialización ]],Tabla16[],2,0)</f>
        <v>saco</v>
      </c>
      <c r="F303" t="s">
        <v>704</v>
      </c>
      <c r="G303" t="s">
        <v>499</v>
      </c>
      <c r="H303" s="46">
        <f>+VLOOKUP(volumen_dia[[#This Row],[Semana descripcipon]],Codigo_fecha[],2,0)</f>
        <v>44106</v>
      </c>
      <c r="I303" t="s">
        <v>535</v>
      </c>
      <c r="J303">
        <v>1300</v>
      </c>
      <c r="K303">
        <f>+volumen_dia[[#This Row],[Volumen (N° de mallas o sacos de 25 kg)]]*25</f>
        <v>32500</v>
      </c>
      <c r="L303">
        <f>+volumen_dia[[#This Row],[Volumen (Kg)]]/1000</f>
        <v>32.5</v>
      </c>
      <c r="M303" s="43">
        <f>+VLOOKUP(volumen_dia[[#This Row],[Concat]],Precio_dia_punto_venta[],7,0)</f>
        <v>7731</v>
      </c>
    </row>
    <row r="304" spans="1:13" x14ac:dyDescent="0.35">
      <c r="A304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SantiagoMartes44106saco</v>
      </c>
      <c r="B304" t="s">
        <v>540</v>
      </c>
      <c r="C304" t="s">
        <v>538</v>
      </c>
      <c r="D304" s="43">
        <f>+VLOOKUP(volumen_dia[[#This Row],[Mercado]],Codigos_mercados_mayoristas[],3,0)</f>
        <v>13</v>
      </c>
      <c r="E304" s="43" t="str">
        <f>+VLOOKUP(volumen_dia[[#This Row],[Unidad de
comercialización ]],Tabla16[],2,0)</f>
        <v>saco</v>
      </c>
      <c r="F304" t="s">
        <v>704</v>
      </c>
      <c r="G304" t="s">
        <v>499</v>
      </c>
      <c r="H304" s="46">
        <f>+VLOOKUP(volumen_dia[[#This Row],[Semana descripcipon]],Codigo_fecha[],2,0)</f>
        <v>44106</v>
      </c>
      <c r="I304" t="s">
        <v>536</v>
      </c>
      <c r="J304">
        <v>1300</v>
      </c>
      <c r="K304">
        <f>+volumen_dia[[#This Row],[Volumen (N° de mallas o sacos de 25 kg)]]*25</f>
        <v>32500</v>
      </c>
      <c r="L304">
        <f>+volumen_dia[[#This Row],[Volumen (Kg)]]/1000</f>
        <v>32.5</v>
      </c>
      <c r="M304" s="43">
        <f>+VLOOKUP(volumen_dia[[#This Row],[Concat]],Precio_dia_punto_venta[],7,0)</f>
        <v>7769</v>
      </c>
    </row>
    <row r="305" spans="1:13" x14ac:dyDescent="0.35">
      <c r="A305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SantiagoMiércoles44106saco</v>
      </c>
      <c r="B305" t="s">
        <v>540</v>
      </c>
      <c r="C305" t="s">
        <v>538</v>
      </c>
      <c r="D305" s="43">
        <f>+VLOOKUP(volumen_dia[[#This Row],[Mercado]],Codigos_mercados_mayoristas[],3,0)</f>
        <v>13</v>
      </c>
      <c r="E305" s="43" t="str">
        <f>+VLOOKUP(volumen_dia[[#This Row],[Unidad de
comercialización ]],Tabla16[],2,0)</f>
        <v>saco</v>
      </c>
      <c r="F305" t="s">
        <v>704</v>
      </c>
      <c r="G305" t="s">
        <v>499</v>
      </c>
      <c r="H305" s="46">
        <f>+VLOOKUP(volumen_dia[[#This Row],[Semana descripcipon]],Codigo_fecha[],2,0)</f>
        <v>44106</v>
      </c>
      <c r="I305" t="s">
        <v>534</v>
      </c>
      <c r="J305">
        <v>1300</v>
      </c>
      <c r="K305">
        <f>+volumen_dia[[#This Row],[Volumen (N° de mallas o sacos de 25 kg)]]*25</f>
        <v>32500</v>
      </c>
      <c r="L305">
        <f>+volumen_dia[[#This Row],[Volumen (Kg)]]/1000</f>
        <v>32.5</v>
      </c>
      <c r="M305" s="43">
        <f>+VLOOKUP(volumen_dia[[#This Row],[Concat]],Precio_dia_punto_venta[],7,0)</f>
        <v>7731</v>
      </c>
    </row>
    <row r="306" spans="1:13" x14ac:dyDescent="0.35">
      <c r="A306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SantiagoMiércoles44099saco</v>
      </c>
      <c r="B306" t="s">
        <v>540</v>
      </c>
      <c r="C306" t="s">
        <v>538</v>
      </c>
      <c r="D306" s="43">
        <f>+VLOOKUP(volumen_dia[[#This Row],[Mercado]],Codigos_mercados_mayoristas[],3,0)</f>
        <v>13</v>
      </c>
      <c r="E306" s="43" t="str">
        <f>+VLOOKUP(volumen_dia[[#This Row],[Unidad de
comercialización ]],Tabla16[],2,0)</f>
        <v>saco</v>
      </c>
      <c r="F306" t="s">
        <v>704</v>
      </c>
      <c r="G306" t="s">
        <v>504</v>
      </c>
      <c r="H306" s="46">
        <f>+VLOOKUP(volumen_dia[[#This Row],[Semana descripcipon]],Codigo_fecha[],2,0)</f>
        <v>44099</v>
      </c>
      <c r="I306" t="s">
        <v>534</v>
      </c>
      <c r="J306">
        <v>1300</v>
      </c>
      <c r="K306">
        <f>+volumen_dia[[#This Row],[Volumen (N° de mallas o sacos de 25 kg)]]*25</f>
        <v>32500</v>
      </c>
      <c r="L306">
        <f>+volumen_dia[[#This Row],[Volumen (Kg)]]/1000</f>
        <v>32.5</v>
      </c>
      <c r="M306" s="43">
        <f>+VLOOKUP(volumen_dia[[#This Row],[Concat]],Precio_dia_punto_venta[],7,0)</f>
        <v>7231</v>
      </c>
    </row>
    <row r="307" spans="1:13" x14ac:dyDescent="0.35">
      <c r="A307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SantiagoMiércoles44099saco</v>
      </c>
      <c r="B307" t="s">
        <v>531</v>
      </c>
      <c r="C307" t="s">
        <v>538</v>
      </c>
      <c r="D307" s="43">
        <f>+VLOOKUP(volumen_dia[[#This Row],[Mercado]],Codigos_mercados_mayoristas[],3,0)</f>
        <v>13</v>
      </c>
      <c r="E307" s="43" t="str">
        <f>+VLOOKUP(volumen_dia[[#This Row],[Unidad de
comercialización ]],Tabla16[],2,0)</f>
        <v>saco</v>
      </c>
      <c r="F307" t="s">
        <v>704</v>
      </c>
      <c r="G307" t="s">
        <v>504</v>
      </c>
      <c r="H307" s="46">
        <f>+VLOOKUP(volumen_dia[[#This Row],[Semana descripcipon]],Codigo_fecha[],2,0)</f>
        <v>44099</v>
      </c>
      <c r="I307" t="s">
        <v>534</v>
      </c>
      <c r="J307">
        <v>1300</v>
      </c>
      <c r="K307">
        <f>+volumen_dia[[#This Row],[Volumen (N° de mallas o sacos de 25 kg)]]*25</f>
        <v>32500</v>
      </c>
      <c r="L307">
        <f>+volumen_dia[[#This Row],[Volumen (Kg)]]/1000</f>
        <v>32.5</v>
      </c>
      <c r="M307" s="43">
        <f>+VLOOKUP(volumen_dia[[#This Row],[Concat]],Precio_dia_punto_venta[],7,0)</f>
        <v>7192</v>
      </c>
    </row>
    <row r="308" spans="1:13" x14ac:dyDescent="0.35">
      <c r="A308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SantiagoLunes44099saco</v>
      </c>
      <c r="B308" t="s">
        <v>527</v>
      </c>
      <c r="C308" t="s">
        <v>538</v>
      </c>
      <c r="D308" s="43">
        <f>+VLOOKUP(volumen_dia[[#This Row],[Mercado]],Codigos_mercados_mayoristas[],3,0)</f>
        <v>13</v>
      </c>
      <c r="E308" s="43" t="str">
        <f>+VLOOKUP(volumen_dia[[#This Row],[Unidad de
comercialización ]],Tabla16[],2,0)</f>
        <v>saco</v>
      </c>
      <c r="F308" t="s">
        <v>704</v>
      </c>
      <c r="G308" t="s">
        <v>504</v>
      </c>
      <c r="H308" s="46">
        <f>+VLOOKUP(volumen_dia[[#This Row],[Semana descripcipon]],Codigo_fecha[],2,0)</f>
        <v>44099</v>
      </c>
      <c r="I308" t="s">
        <v>535</v>
      </c>
      <c r="J308">
        <v>1300</v>
      </c>
      <c r="K308">
        <f>+volumen_dia[[#This Row],[Volumen (N° de mallas o sacos de 25 kg)]]*25</f>
        <v>32500</v>
      </c>
      <c r="L308">
        <f>+volumen_dia[[#This Row],[Volumen (Kg)]]/1000</f>
        <v>32.5</v>
      </c>
      <c r="M308" s="43">
        <f>+VLOOKUP(volumen_dia[[#This Row],[Concat]],Precio_dia_punto_venta[],7,0)</f>
        <v>7250</v>
      </c>
    </row>
    <row r="309" spans="1:13" x14ac:dyDescent="0.35">
      <c r="A309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SantiagoJueves44050saco</v>
      </c>
      <c r="B309" t="s">
        <v>540</v>
      </c>
      <c r="C309" t="s">
        <v>538</v>
      </c>
      <c r="D309" s="43">
        <f>+VLOOKUP(volumen_dia[[#This Row],[Mercado]],Codigos_mercados_mayoristas[],3,0)</f>
        <v>13</v>
      </c>
      <c r="E309" s="43" t="str">
        <f>+VLOOKUP(volumen_dia[[#This Row],[Unidad de
comercialización ]],Tabla16[],2,0)</f>
        <v>saco</v>
      </c>
      <c r="F309" t="s">
        <v>704</v>
      </c>
      <c r="G309" t="s">
        <v>508</v>
      </c>
      <c r="H309" s="46">
        <f>+VLOOKUP(volumen_dia[[#This Row],[Semana descripcipon]],Codigo_fecha[],2,0)</f>
        <v>44050</v>
      </c>
      <c r="I309" t="s">
        <v>530</v>
      </c>
      <c r="J309">
        <v>1300</v>
      </c>
      <c r="K309">
        <f>+volumen_dia[[#This Row],[Volumen (N° de mallas o sacos de 25 kg)]]*25</f>
        <v>32500</v>
      </c>
      <c r="L309">
        <f>+volumen_dia[[#This Row],[Volumen (Kg)]]/1000</f>
        <v>32.5</v>
      </c>
      <c r="M309" s="43">
        <f>+VLOOKUP(volumen_dia[[#This Row],[Concat]],Precio_dia_punto_venta[],7,0)</f>
        <v>5877</v>
      </c>
    </row>
    <row r="310" spans="1:13" x14ac:dyDescent="0.35">
      <c r="A310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SantiagoMartes44036saco</v>
      </c>
      <c r="B310" t="s">
        <v>531</v>
      </c>
      <c r="C310" t="s">
        <v>538</v>
      </c>
      <c r="D310" s="43">
        <f>+VLOOKUP(volumen_dia[[#This Row],[Mercado]],Codigos_mercados_mayoristas[],3,0)</f>
        <v>13</v>
      </c>
      <c r="E310" s="43" t="str">
        <f>+VLOOKUP(volumen_dia[[#This Row],[Unidad de
comercialización ]],Tabla16[],2,0)</f>
        <v>saco</v>
      </c>
      <c r="F310" t="s">
        <v>704</v>
      </c>
      <c r="G310" t="s">
        <v>509</v>
      </c>
      <c r="H310" s="46">
        <f>+VLOOKUP(volumen_dia[[#This Row],[Semana descripcipon]],Codigo_fecha[],2,0)</f>
        <v>44036</v>
      </c>
      <c r="I310" t="s">
        <v>536</v>
      </c>
      <c r="J310">
        <v>1300</v>
      </c>
      <c r="K310">
        <f>+volumen_dia[[#This Row],[Volumen (N° de mallas o sacos de 25 kg)]]*25</f>
        <v>32500</v>
      </c>
      <c r="L310">
        <f>+volumen_dia[[#This Row],[Volumen (Kg)]]/1000</f>
        <v>32.5</v>
      </c>
      <c r="M310" s="43">
        <f>+VLOOKUP(volumen_dia[[#This Row],[Concat]],Precio_dia_punto_venta[],7,0)</f>
        <v>5838</v>
      </c>
    </row>
    <row r="311" spans="1:13" x14ac:dyDescent="0.35">
      <c r="A311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SantiagoMartes44155saco</v>
      </c>
      <c r="B311" t="s">
        <v>540</v>
      </c>
      <c r="C311" t="s">
        <v>538</v>
      </c>
      <c r="D311" s="43">
        <f>+VLOOKUP(volumen_dia[[#This Row],[Mercado]],Codigos_mercados_mayoristas[],3,0)</f>
        <v>13</v>
      </c>
      <c r="E311" s="43" t="str">
        <f>+VLOOKUP(volumen_dia[[#This Row],[Unidad de
comercialización ]],Tabla16[],2,0)</f>
        <v>saco</v>
      </c>
      <c r="F311" t="s">
        <v>704</v>
      </c>
      <c r="G311" t="s">
        <v>492</v>
      </c>
      <c r="H311" s="46">
        <f>+VLOOKUP(volumen_dia[[#This Row],[Semana descripcipon]],Codigo_fecha[],2,0)</f>
        <v>44155</v>
      </c>
      <c r="I311" t="s">
        <v>536</v>
      </c>
      <c r="J311">
        <v>1350</v>
      </c>
      <c r="K311">
        <f>+volumen_dia[[#This Row],[Volumen (N° de mallas o sacos de 25 kg)]]*25</f>
        <v>33750</v>
      </c>
      <c r="L311">
        <f>+volumen_dia[[#This Row],[Volumen (Kg)]]/1000</f>
        <v>33.75</v>
      </c>
      <c r="M311" s="43">
        <f>+VLOOKUP(volumen_dia[[#This Row],[Concat]],Precio_dia_punto_venta[],7,0)</f>
        <v>8593</v>
      </c>
    </row>
    <row r="312" spans="1:13" x14ac:dyDescent="0.35">
      <c r="A312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SantiagoLunes44162saco</v>
      </c>
      <c r="B312" t="s">
        <v>540</v>
      </c>
      <c r="C312" t="s">
        <v>538</v>
      </c>
      <c r="D312" s="43">
        <f>+VLOOKUP(volumen_dia[[#This Row],[Mercado]],Codigos_mercados_mayoristas[],3,0)</f>
        <v>13</v>
      </c>
      <c r="E312" s="43" t="str">
        <f>+VLOOKUP(volumen_dia[[#This Row],[Unidad de
comercialización ]],Tabla16[],2,0)</f>
        <v>saco</v>
      </c>
      <c r="F312" t="s">
        <v>704</v>
      </c>
      <c r="G312" t="s">
        <v>491</v>
      </c>
      <c r="H312" s="46">
        <f>+VLOOKUP(volumen_dia[[#This Row],[Semana descripcipon]],Codigo_fecha[],2,0)</f>
        <v>44162</v>
      </c>
      <c r="I312" t="s">
        <v>535</v>
      </c>
      <c r="J312">
        <v>1400</v>
      </c>
      <c r="K312">
        <f>+volumen_dia[[#This Row],[Volumen (N° de mallas o sacos de 25 kg)]]*25</f>
        <v>35000</v>
      </c>
      <c r="L312">
        <f>+volumen_dia[[#This Row],[Volumen (Kg)]]/1000</f>
        <v>35</v>
      </c>
      <c r="M312" s="43">
        <f>+VLOOKUP(volumen_dia[[#This Row],[Concat]],Precio_dia_punto_venta[],7,0)</f>
        <v>11286</v>
      </c>
    </row>
    <row r="313" spans="1:13" x14ac:dyDescent="0.35">
      <c r="A313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SantiagoLunes44162saco</v>
      </c>
      <c r="B313" t="s">
        <v>527</v>
      </c>
      <c r="C313" t="s">
        <v>538</v>
      </c>
      <c r="D313" s="43">
        <f>+VLOOKUP(volumen_dia[[#This Row],[Mercado]],Codigos_mercados_mayoristas[],3,0)</f>
        <v>13</v>
      </c>
      <c r="E313" s="43" t="str">
        <f>+VLOOKUP(volumen_dia[[#This Row],[Unidad de
comercialización ]],Tabla16[],2,0)</f>
        <v>saco</v>
      </c>
      <c r="F313" t="s">
        <v>704</v>
      </c>
      <c r="G313" t="s">
        <v>491</v>
      </c>
      <c r="H313" s="46">
        <f>+VLOOKUP(volumen_dia[[#This Row],[Semana descripcipon]],Codigo_fecha[],2,0)</f>
        <v>44162</v>
      </c>
      <c r="I313" t="s">
        <v>535</v>
      </c>
      <c r="J313">
        <v>1400</v>
      </c>
      <c r="K313">
        <f>+volumen_dia[[#This Row],[Volumen (N° de mallas o sacos de 25 kg)]]*25</f>
        <v>35000</v>
      </c>
      <c r="L313">
        <f>+volumen_dia[[#This Row],[Volumen (Kg)]]/1000</f>
        <v>35</v>
      </c>
      <c r="M313" s="43">
        <f>+VLOOKUP(volumen_dia[[#This Row],[Concat]],Precio_dia_punto_venta[],7,0)</f>
        <v>9714</v>
      </c>
    </row>
    <row r="314" spans="1:13" x14ac:dyDescent="0.35">
      <c r="A314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SantiagoJueves44148saco</v>
      </c>
      <c r="B314" t="s">
        <v>545</v>
      </c>
      <c r="C314" t="s">
        <v>538</v>
      </c>
      <c r="D314" s="43">
        <f>+VLOOKUP(volumen_dia[[#This Row],[Mercado]],Codigos_mercados_mayoristas[],3,0)</f>
        <v>13</v>
      </c>
      <c r="E314" s="43" t="str">
        <f>+VLOOKUP(volumen_dia[[#This Row],[Unidad de
comercialización ]],Tabla16[],2,0)</f>
        <v>saco</v>
      </c>
      <c r="F314" t="s">
        <v>704</v>
      </c>
      <c r="G314" t="s">
        <v>493</v>
      </c>
      <c r="H314" s="46">
        <f>+VLOOKUP(volumen_dia[[#This Row],[Semana descripcipon]],Codigo_fecha[],2,0)</f>
        <v>44148</v>
      </c>
      <c r="I314" t="s">
        <v>530</v>
      </c>
      <c r="J314">
        <v>1400</v>
      </c>
      <c r="K314">
        <f>+volumen_dia[[#This Row],[Volumen (N° de mallas o sacos de 25 kg)]]*25</f>
        <v>35000</v>
      </c>
      <c r="L314">
        <f>+volumen_dia[[#This Row],[Volumen (Kg)]]/1000</f>
        <v>35</v>
      </c>
      <c r="M314" s="43">
        <f>+VLOOKUP(volumen_dia[[#This Row],[Concat]],Precio_dia_punto_venta[],7,0)</f>
        <v>10714</v>
      </c>
    </row>
    <row r="315" spans="1:13" x14ac:dyDescent="0.35">
      <c r="A315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SantiagoViernes44141saco</v>
      </c>
      <c r="B315" t="s">
        <v>547</v>
      </c>
      <c r="C315" t="s">
        <v>538</v>
      </c>
      <c r="D315" s="43">
        <f>+VLOOKUP(volumen_dia[[#This Row],[Mercado]],Codigos_mercados_mayoristas[],3,0)</f>
        <v>13</v>
      </c>
      <c r="E315" s="43" t="str">
        <f>+VLOOKUP(volumen_dia[[#This Row],[Unidad de
comercialización ]],Tabla16[],2,0)</f>
        <v>saco</v>
      </c>
      <c r="F315" t="s">
        <v>704</v>
      </c>
      <c r="G315" t="s">
        <v>494</v>
      </c>
      <c r="H315" s="46">
        <f>+VLOOKUP(volumen_dia[[#This Row],[Semana descripcipon]],Codigo_fecha[],2,0)</f>
        <v>44141</v>
      </c>
      <c r="I315" t="s">
        <v>533</v>
      </c>
      <c r="J315">
        <v>1400</v>
      </c>
      <c r="K315">
        <f>+volumen_dia[[#This Row],[Volumen (N° de mallas o sacos de 25 kg)]]*25</f>
        <v>35000</v>
      </c>
      <c r="L315">
        <f>+volumen_dia[[#This Row],[Volumen (Kg)]]/1000</f>
        <v>35</v>
      </c>
      <c r="M315" s="43">
        <f>+VLOOKUP(volumen_dia[[#This Row],[Concat]],Precio_dia_punto_venta[],7,0)</f>
        <v>9714</v>
      </c>
    </row>
    <row r="316" spans="1:13" x14ac:dyDescent="0.35">
      <c r="A316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SantiagoJueves44134saco</v>
      </c>
      <c r="B316" t="s">
        <v>547</v>
      </c>
      <c r="C316" t="s">
        <v>538</v>
      </c>
      <c r="D316" s="43">
        <f>+VLOOKUP(volumen_dia[[#This Row],[Mercado]],Codigos_mercados_mayoristas[],3,0)</f>
        <v>13</v>
      </c>
      <c r="E316" s="43" t="str">
        <f>+VLOOKUP(volumen_dia[[#This Row],[Unidad de
comercialización ]],Tabla16[],2,0)</f>
        <v>saco</v>
      </c>
      <c r="F316" t="s">
        <v>704</v>
      </c>
      <c r="G316" t="s">
        <v>495</v>
      </c>
      <c r="H316" s="46">
        <f>+VLOOKUP(volumen_dia[[#This Row],[Semana descripcipon]],Codigo_fecha[],2,0)</f>
        <v>44134</v>
      </c>
      <c r="I316" t="s">
        <v>530</v>
      </c>
      <c r="J316">
        <v>1400</v>
      </c>
      <c r="K316">
        <f>+volumen_dia[[#This Row],[Volumen (N° de mallas o sacos de 25 kg)]]*25</f>
        <v>35000</v>
      </c>
      <c r="L316">
        <f>+volumen_dia[[#This Row],[Volumen (Kg)]]/1000</f>
        <v>35</v>
      </c>
      <c r="M316" s="43">
        <f>+VLOOKUP(volumen_dia[[#This Row],[Concat]],Precio_dia_punto_venta[],7,0)</f>
        <v>6714</v>
      </c>
    </row>
    <row r="317" spans="1:13" x14ac:dyDescent="0.35">
      <c r="A317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SantiagoMartes44134saco</v>
      </c>
      <c r="B317" t="s">
        <v>537</v>
      </c>
      <c r="C317" t="s">
        <v>538</v>
      </c>
      <c r="D317" s="43">
        <f>+VLOOKUP(volumen_dia[[#This Row],[Mercado]],Codigos_mercados_mayoristas[],3,0)</f>
        <v>13</v>
      </c>
      <c r="E317" s="43" t="str">
        <f>+VLOOKUP(volumen_dia[[#This Row],[Unidad de
comercialización ]],Tabla16[],2,0)</f>
        <v>saco</v>
      </c>
      <c r="F317" t="s">
        <v>704</v>
      </c>
      <c r="G317" t="s">
        <v>495</v>
      </c>
      <c r="H317" s="46">
        <f>+VLOOKUP(volumen_dia[[#This Row],[Semana descripcipon]],Codigo_fecha[],2,0)</f>
        <v>44134</v>
      </c>
      <c r="I317" t="s">
        <v>536</v>
      </c>
      <c r="J317">
        <v>1400</v>
      </c>
      <c r="K317">
        <f>+volumen_dia[[#This Row],[Volumen (N° de mallas o sacos de 25 kg)]]*25</f>
        <v>35000</v>
      </c>
      <c r="L317">
        <f>+volumen_dia[[#This Row],[Volumen (Kg)]]/1000</f>
        <v>35</v>
      </c>
      <c r="M317" s="43">
        <f>+VLOOKUP(volumen_dia[[#This Row],[Concat]],Precio_dia_punto_venta[],7,0)</f>
        <v>8214</v>
      </c>
    </row>
    <row r="318" spans="1:13" x14ac:dyDescent="0.35">
      <c r="A318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SantiagoMartes44127saco</v>
      </c>
      <c r="B318" t="s">
        <v>547</v>
      </c>
      <c r="C318" t="s">
        <v>538</v>
      </c>
      <c r="D318" s="43">
        <f>+VLOOKUP(volumen_dia[[#This Row],[Mercado]],Codigos_mercados_mayoristas[],3,0)</f>
        <v>13</v>
      </c>
      <c r="E318" s="43" t="str">
        <f>+VLOOKUP(volumen_dia[[#This Row],[Unidad de
comercialización ]],Tabla16[],2,0)</f>
        <v>saco</v>
      </c>
      <c r="F318" t="s">
        <v>704</v>
      </c>
      <c r="G318" t="s">
        <v>496</v>
      </c>
      <c r="H318" s="46">
        <f>+VLOOKUP(volumen_dia[[#This Row],[Semana descripcipon]],Codigo_fecha[],2,0)</f>
        <v>44127</v>
      </c>
      <c r="I318" t="s">
        <v>536</v>
      </c>
      <c r="J318">
        <v>1400</v>
      </c>
      <c r="K318">
        <f>+volumen_dia[[#This Row],[Volumen (N° de mallas o sacos de 25 kg)]]*25</f>
        <v>35000</v>
      </c>
      <c r="L318">
        <f>+volumen_dia[[#This Row],[Volumen (Kg)]]/1000</f>
        <v>35</v>
      </c>
      <c r="M318" s="43">
        <f>+VLOOKUP(volumen_dia[[#This Row],[Concat]],Precio_dia_punto_venta[],7,0)</f>
        <v>8286</v>
      </c>
    </row>
    <row r="319" spans="1:13" x14ac:dyDescent="0.35">
      <c r="A319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SantiagoMiércoles44120saco</v>
      </c>
      <c r="B319" t="s">
        <v>540</v>
      </c>
      <c r="C319" t="s">
        <v>538</v>
      </c>
      <c r="D319" s="43">
        <f>+VLOOKUP(volumen_dia[[#This Row],[Mercado]],Codigos_mercados_mayoristas[],3,0)</f>
        <v>13</v>
      </c>
      <c r="E319" s="43" t="str">
        <f>+VLOOKUP(volumen_dia[[#This Row],[Unidad de
comercialización ]],Tabla16[],2,0)</f>
        <v>saco</v>
      </c>
      <c r="F319" t="s">
        <v>704</v>
      </c>
      <c r="G319" t="s">
        <v>497</v>
      </c>
      <c r="H319" s="46">
        <f>+VLOOKUP(volumen_dia[[#This Row],[Semana descripcipon]],Codigo_fecha[],2,0)</f>
        <v>44120</v>
      </c>
      <c r="I319" t="s">
        <v>534</v>
      </c>
      <c r="J319">
        <v>1400</v>
      </c>
      <c r="K319">
        <f>+volumen_dia[[#This Row],[Volumen (N° de mallas o sacos de 25 kg)]]*25</f>
        <v>35000</v>
      </c>
      <c r="L319">
        <f>+volumen_dia[[#This Row],[Volumen (Kg)]]/1000</f>
        <v>35</v>
      </c>
      <c r="M319" s="43">
        <f>+VLOOKUP(volumen_dia[[#This Row],[Concat]],Precio_dia_punto_venta[],7,0)</f>
        <v>6214</v>
      </c>
    </row>
    <row r="320" spans="1:13" x14ac:dyDescent="0.35">
      <c r="A320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SantiagoViernes44120saco</v>
      </c>
      <c r="B320" t="s">
        <v>545</v>
      </c>
      <c r="C320" t="s">
        <v>538</v>
      </c>
      <c r="D320" s="43">
        <f>+VLOOKUP(volumen_dia[[#This Row],[Mercado]],Codigos_mercados_mayoristas[],3,0)</f>
        <v>13</v>
      </c>
      <c r="E320" s="43" t="str">
        <f>+VLOOKUP(volumen_dia[[#This Row],[Unidad de
comercialización ]],Tabla16[],2,0)</f>
        <v>saco</v>
      </c>
      <c r="F320" t="s">
        <v>704</v>
      </c>
      <c r="G320" t="s">
        <v>497</v>
      </c>
      <c r="H320" s="46">
        <f>+VLOOKUP(volumen_dia[[#This Row],[Semana descripcipon]],Codigo_fecha[],2,0)</f>
        <v>44120</v>
      </c>
      <c r="I320" t="s">
        <v>533</v>
      </c>
      <c r="J320">
        <v>1400</v>
      </c>
      <c r="K320">
        <f>+volumen_dia[[#This Row],[Volumen (N° de mallas o sacos de 25 kg)]]*25</f>
        <v>35000</v>
      </c>
      <c r="L320">
        <f>+volumen_dia[[#This Row],[Volumen (Kg)]]/1000</f>
        <v>35</v>
      </c>
      <c r="M320" s="43">
        <f>+VLOOKUP(volumen_dia[[#This Row],[Concat]],Precio_dia_punto_venta[],7,0)</f>
        <v>7214</v>
      </c>
    </row>
    <row r="321" spans="1:13" x14ac:dyDescent="0.35">
      <c r="A321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SantiagoMartes44120saco</v>
      </c>
      <c r="B321" t="s">
        <v>537</v>
      </c>
      <c r="C321" t="s">
        <v>538</v>
      </c>
      <c r="D321" s="43">
        <f>+VLOOKUP(volumen_dia[[#This Row],[Mercado]],Codigos_mercados_mayoristas[],3,0)</f>
        <v>13</v>
      </c>
      <c r="E321" s="43" t="str">
        <f>+VLOOKUP(volumen_dia[[#This Row],[Unidad de
comercialización ]],Tabla16[],2,0)</f>
        <v>saco</v>
      </c>
      <c r="F321" t="s">
        <v>704</v>
      </c>
      <c r="G321" t="s">
        <v>497</v>
      </c>
      <c r="H321" s="46">
        <f>+VLOOKUP(volumen_dia[[#This Row],[Semana descripcipon]],Codigo_fecha[],2,0)</f>
        <v>44120</v>
      </c>
      <c r="I321" t="s">
        <v>536</v>
      </c>
      <c r="J321">
        <v>1400</v>
      </c>
      <c r="K321">
        <f>+volumen_dia[[#This Row],[Volumen (N° de mallas o sacos de 25 kg)]]*25</f>
        <v>35000</v>
      </c>
      <c r="L321">
        <f>+volumen_dia[[#This Row],[Volumen (Kg)]]/1000</f>
        <v>35</v>
      </c>
      <c r="M321" s="43">
        <f>+VLOOKUP(volumen_dia[[#This Row],[Concat]],Precio_dia_punto_venta[],7,0)</f>
        <v>7214</v>
      </c>
    </row>
    <row r="322" spans="1:13" x14ac:dyDescent="0.35">
      <c r="A322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SantiagoViernes44120saco</v>
      </c>
      <c r="B322" t="s">
        <v>537</v>
      </c>
      <c r="C322" t="s">
        <v>538</v>
      </c>
      <c r="D322" s="43">
        <f>+VLOOKUP(volumen_dia[[#This Row],[Mercado]],Codigos_mercados_mayoristas[],3,0)</f>
        <v>13</v>
      </c>
      <c r="E322" s="43" t="str">
        <f>+VLOOKUP(volumen_dia[[#This Row],[Unidad de
comercialización ]],Tabla16[],2,0)</f>
        <v>saco</v>
      </c>
      <c r="F322" t="s">
        <v>704</v>
      </c>
      <c r="G322" t="s">
        <v>497</v>
      </c>
      <c r="H322" s="46">
        <f>+VLOOKUP(volumen_dia[[#This Row],[Semana descripcipon]],Codigo_fecha[],2,0)</f>
        <v>44120</v>
      </c>
      <c r="I322" t="s">
        <v>533</v>
      </c>
      <c r="J322">
        <v>1400</v>
      </c>
      <c r="K322">
        <f>+volumen_dia[[#This Row],[Volumen (N° de mallas o sacos de 25 kg)]]*25</f>
        <v>35000</v>
      </c>
      <c r="L322">
        <f>+volumen_dia[[#This Row],[Volumen (Kg)]]/1000</f>
        <v>35</v>
      </c>
      <c r="M322" s="43">
        <f>+VLOOKUP(volumen_dia[[#This Row],[Concat]],Precio_dia_punto_venta[],7,0)</f>
        <v>7214</v>
      </c>
    </row>
    <row r="323" spans="1:13" x14ac:dyDescent="0.35">
      <c r="A323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SantiagoLunes44113saco</v>
      </c>
      <c r="B323" t="s">
        <v>537</v>
      </c>
      <c r="C323" t="s">
        <v>538</v>
      </c>
      <c r="D323" s="43">
        <f>+VLOOKUP(volumen_dia[[#This Row],[Mercado]],Codigos_mercados_mayoristas[],3,0)</f>
        <v>13</v>
      </c>
      <c r="E323" s="43" t="str">
        <f>+VLOOKUP(volumen_dia[[#This Row],[Unidad de
comercialización ]],Tabla16[],2,0)</f>
        <v>saco</v>
      </c>
      <c r="F323" t="s">
        <v>704</v>
      </c>
      <c r="G323" t="s">
        <v>498</v>
      </c>
      <c r="H323" s="46">
        <f>+VLOOKUP(volumen_dia[[#This Row],[Semana descripcipon]],Codigo_fecha[],2,0)</f>
        <v>44113</v>
      </c>
      <c r="I323" t="s">
        <v>535</v>
      </c>
      <c r="J323">
        <v>1400</v>
      </c>
      <c r="K323">
        <f>+volumen_dia[[#This Row],[Volumen (N° de mallas o sacos de 25 kg)]]*25</f>
        <v>35000</v>
      </c>
      <c r="L323">
        <f>+volumen_dia[[#This Row],[Volumen (Kg)]]/1000</f>
        <v>35</v>
      </c>
      <c r="M323" s="43">
        <f>+VLOOKUP(volumen_dia[[#This Row],[Concat]],Precio_dia_punto_venta[],7,0)</f>
        <v>7714</v>
      </c>
    </row>
    <row r="324" spans="1:13" x14ac:dyDescent="0.35">
      <c r="A324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SantiagoViernes44113saco</v>
      </c>
      <c r="B324" t="s">
        <v>537</v>
      </c>
      <c r="C324" t="s">
        <v>538</v>
      </c>
      <c r="D324" s="43">
        <f>+VLOOKUP(volumen_dia[[#This Row],[Mercado]],Codigos_mercados_mayoristas[],3,0)</f>
        <v>13</v>
      </c>
      <c r="E324" s="43" t="str">
        <f>+VLOOKUP(volumen_dia[[#This Row],[Unidad de
comercialización ]],Tabla16[],2,0)</f>
        <v>saco</v>
      </c>
      <c r="F324" t="s">
        <v>704</v>
      </c>
      <c r="G324" t="s">
        <v>498</v>
      </c>
      <c r="H324" s="46">
        <f>+VLOOKUP(volumen_dia[[#This Row],[Semana descripcipon]],Codigo_fecha[],2,0)</f>
        <v>44113</v>
      </c>
      <c r="I324" t="s">
        <v>533</v>
      </c>
      <c r="J324">
        <v>1400</v>
      </c>
      <c r="K324">
        <f>+volumen_dia[[#This Row],[Volumen (N° de mallas o sacos de 25 kg)]]*25</f>
        <v>35000</v>
      </c>
      <c r="L324">
        <f>+volumen_dia[[#This Row],[Volumen (Kg)]]/1000</f>
        <v>35</v>
      </c>
      <c r="M324" s="43">
        <f>+VLOOKUP(volumen_dia[[#This Row],[Concat]],Precio_dia_punto_venta[],7,0)</f>
        <v>7714</v>
      </c>
    </row>
    <row r="325" spans="1:13" x14ac:dyDescent="0.35">
      <c r="A325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SantiagoMartes44106saco</v>
      </c>
      <c r="B325" t="s">
        <v>531</v>
      </c>
      <c r="C325" t="s">
        <v>538</v>
      </c>
      <c r="D325" s="43">
        <f>+VLOOKUP(volumen_dia[[#This Row],[Mercado]],Codigos_mercados_mayoristas[],3,0)</f>
        <v>13</v>
      </c>
      <c r="E325" s="43" t="str">
        <f>+VLOOKUP(volumen_dia[[#This Row],[Unidad de
comercialización ]],Tabla16[],2,0)</f>
        <v>saco</v>
      </c>
      <c r="F325" t="s">
        <v>704</v>
      </c>
      <c r="G325" t="s">
        <v>499</v>
      </c>
      <c r="H325" s="46">
        <f>+VLOOKUP(volumen_dia[[#This Row],[Semana descripcipon]],Codigo_fecha[],2,0)</f>
        <v>44106</v>
      </c>
      <c r="I325" t="s">
        <v>536</v>
      </c>
      <c r="J325">
        <v>1400</v>
      </c>
      <c r="K325">
        <f>+volumen_dia[[#This Row],[Volumen (N° de mallas o sacos de 25 kg)]]*25</f>
        <v>35000</v>
      </c>
      <c r="L325">
        <f>+volumen_dia[[#This Row],[Volumen (Kg)]]/1000</f>
        <v>35</v>
      </c>
      <c r="M325" s="43">
        <f>+VLOOKUP(volumen_dia[[#This Row],[Concat]],Precio_dia_punto_venta[],7,0)</f>
        <v>7714</v>
      </c>
    </row>
    <row r="326" spans="1:13" x14ac:dyDescent="0.35">
      <c r="A326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SantiagoMiércoles44106saco</v>
      </c>
      <c r="B326" t="s">
        <v>537</v>
      </c>
      <c r="C326" t="s">
        <v>538</v>
      </c>
      <c r="D326" s="43">
        <f>+VLOOKUP(volumen_dia[[#This Row],[Mercado]],Codigos_mercados_mayoristas[],3,0)</f>
        <v>13</v>
      </c>
      <c r="E326" s="43" t="str">
        <f>+VLOOKUP(volumen_dia[[#This Row],[Unidad de
comercialización ]],Tabla16[],2,0)</f>
        <v>saco</v>
      </c>
      <c r="F326" t="s">
        <v>704</v>
      </c>
      <c r="G326" t="s">
        <v>499</v>
      </c>
      <c r="H326" s="46">
        <f>+VLOOKUP(volumen_dia[[#This Row],[Semana descripcipon]],Codigo_fecha[],2,0)</f>
        <v>44106</v>
      </c>
      <c r="I326" t="s">
        <v>534</v>
      </c>
      <c r="J326">
        <v>1400</v>
      </c>
      <c r="K326">
        <f>+volumen_dia[[#This Row],[Volumen (N° de mallas o sacos de 25 kg)]]*25</f>
        <v>35000</v>
      </c>
      <c r="L326">
        <f>+volumen_dia[[#This Row],[Volumen (Kg)]]/1000</f>
        <v>35</v>
      </c>
      <c r="M326" s="43">
        <f>+VLOOKUP(volumen_dia[[#This Row],[Concat]],Precio_dia_punto_venta[],7,0)</f>
        <v>7714</v>
      </c>
    </row>
    <row r="327" spans="1:13" x14ac:dyDescent="0.35">
      <c r="A327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SantiagoViernes44099saco</v>
      </c>
      <c r="B327" t="s">
        <v>545</v>
      </c>
      <c r="C327" t="s">
        <v>538</v>
      </c>
      <c r="D327" s="43">
        <f>+VLOOKUP(volumen_dia[[#This Row],[Mercado]],Codigos_mercados_mayoristas[],3,0)</f>
        <v>13</v>
      </c>
      <c r="E327" s="43" t="str">
        <f>+VLOOKUP(volumen_dia[[#This Row],[Unidad de
comercialización ]],Tabla16[],2,0)</f>
        <v>saco</v>
      </c>
      <c r="F327" t="s">
        <v>704</v>
      </c>
      <c r="G327" t="s">
        <v>504</v>
      </c>
      <c r="H327" s="46">
        <f>+VLOOKUP(volumen_dia[[#This Row],[Semana descripcipon]],Codigo_fecha[],2,0)</f>
        <v>44099</v>
      </c>
      <c r="I327" t="s">
        <v>533</v>
      </c>
      <c r="J327">
        <v>1400</v>
      </c>
      <c r="K327">
        <f>+volumen_dia[[#This Row],[Volumen (N° de mallas o sacos de 25 kg)]]*25</f>
        <v>35000</v>
      </c>
      <c r="L327">
        <f>+volumen_dia[[#This Row],[Volumen (Kg)]]/1000</f>
        <v>35</v>
      </c>
      <c r="M327" s="43">
        <f>+VLOOKUP(volumen_dia[[#This Row],[Concat]],Precio_dia_punto_venta[],7,0)</f>
        <v>7214</v>
      </c>
    </row>
    <row r="328" spans="1:13" x14ac:dyDescent="0.35">
      <c r="A328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SantiagoViernes44099saco</v>
      </c>
      <c r="B328" t="s">
        <v>531</v>
      </c>
      <c r="C328" t="s">
        <v>538</v>
      </c>
      <c r="D328" s="43">
        <f>+VLOOKUP(volumen_dia[[#This Row],[Mercado]],Codigos_mercados_mayoristas[],3,0)</f>
        <v>13</v>
      </c>
      <c r="E328" s="43" t="str">
        <f>+VLOOKUP(volumen_dia[[#This Row],[Unidad de
comercialización ]],Tabla16[],2,0)</f>
        <v>saco</v>
      </c>
      <c r="F328" t="s">
        <v>704</v>
      </c>
      <c r="G328" t="s">
        <v>504</v>
      </c>
      <c r="H328" s="46">
        <f>+VLOOKUP(volumen_dia[[#This Row],[Semana descripcipon]],Codigo_fecha[],2,0)</f>
        <v>44099</v>
      </c>
      <c r="I328" t="s">
        <v>533</v>
      </c>
      <c r="J328">
        <v>1400</v>
      </c>
      <c r="K328">
        <f>+volumen_dia[[#This Row],[Volumen (N° de mallas o sacos de 25 kg)]]*25</f>
        <v>35000</v>
      </c>
      <c r="L328">
        <f>+volumen_dia[[#This Row],[Volumen (Kg)]]/1000</f>
        <v>35</v>
      </c>
      <c r="M328" s="43">
        <f>+VLOOKUP(volumen_dia[[#This Row],[Concat]],Precio_dia_punto_venta[],7,0)</f>
        <v>7214</v>
      </c>
    </row>
    <row r="329" spans="1:13" x14ac:dyDescent="0.35">
      <c r="A329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SantiagoJueves44099saco</v>
      </c>
      <c r="B329" t="s">
        <v>547</v>
      </c>
      <c r="C329" t="s">
        <v>538</v>
      </c>
      <c r="D329" s="43">
        <f>+VLOOKUP(volumen_dia[[#This Row],[Mercado]],Codigos_mercados_mayoristas[],3,0)</f>
        <v>13</v>
      </c>
      <c r="E329" s="43" t="str">
        <f>+VLOOKUP(volumen_dia[[#This Row],[Unidad de
comercialización ]],Tabla16[],2,0)</f>
        <v>saco</v>
      </c>
      <c r="F329" t="s">
        <v>704</v>
      </c>
      <c r="G329" t="s">
        <v>504</v>
      </c>
      <c r="H329" s="46">
        <f>+VLOOKUP(volumen_dia[[#This Row],[Semana descripcipon]],Codigo_fecha[],2,0)</f>
        <v>44099</v>
      </c>
      <c r="I329" t="s">
        <v>530</v>
      </c>
      <c r="J329">
        <v>1400</v>
      </c>
      <c r="K329">
        <f>+volumen_dia[[#This Row],[Volumen (N° de mallas o sacos de 25 kg)]]*25</f>
        <v>35000</v>
      </c>
      <c r="L329">
        <f>+volumen_dia[[#This Row],[Volumen (Kg)]]/1000</f>
        <v>35</v>
      </c>
      <c r="M329" s="43">
        <f>+VLOOKUP(volumen_dia[[#This Row],[Concat]],Precio_dia_punto_venta[],7,0)</f>
        <v>7214</v>
      </c>
    </row>
    <row r="330" spans="1:13" x14ac:dyDescent="0.35">
      <c r="A330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SantiagoMiércoles44099saco</v>
      </c>
      <c r="B330" t="s">
        <v>537</v>
      </c>
      <c r="C330" t="s">
        <v>538</v>
      </c>
      <c r="D330" s="43">
        <f>+VLOOKUP(volumen_dia[[#This Row],[Mercado]],Codigos_mercados_mayoristas[],3,0)</f>
        <v>13</v>
      </c>
      <c r="E330" s="43" t="str">
        <f>+VLOOKUP(volumen_dia[[#This Row],[Unidad de
comercialización ]],Tabla16[],2,0)</f>
        <v>saco</v>
      </c>
      <c r="F330" t="s">
        <v>704</v>
      </c>
      <c r="G330" t="s">
        <v>504</v>
      </c>
      <c r="H330" s="46">
        <f>+VLOOKUP(volumen_dia[[#This Row],[Semana descripcipon]],Codigo_fecha[],2,0)</f>
        <v>44099</v>
      </c>
      <c r="I330" t="s">
        <v>534</v>
      </c>
      <c r="J330">
        <v>1400</v>
      </c>
      <c r="K330">
        <f>+volumen_dia[[#This Row],[Volumen (N° de mallas o sacos de 25 kg)]]*25</f>
        <v>35000</v>
      </c>
      <c r="L330">
        <f>+volumen_dia[[#This Row],[Volumen (Kg)]]/1000</f>
        <v>35</v>
      </c>
      <c r="M330" s="43">
        <f>+VLOOKUP(volumen_dia[[#This Row],[Concat]],Precio_dia_punto_venta[],7,0)</f>
        <v>7214</v>
      </c>
    </row>
    <row r="331" spans="1:13" x14ac:dyDescent="0.35">
      <c r="A331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SantiagoJueves44099saco</v>
      </c>
      <c r="B331" t="s">
        <v>527</v>
      </c>
      <c r="C331" t="s">
        <v>538</v>
      </c>
      <c r="D331" s="43">
        <f>+VLOOKUP(volumen_dia[[#This Row],[Mercado]],Codigos_mercados_mayoristas[],3,0)</f>
        <v>13</v>
      </c>
      <c r="E331" s="43" t="str">
        <f>+VLOOKUP(volumen_dia[[#This Row],[Unidad de
comercialización ]],Tabla16[],2,0)</f>
        <v>saco</v>
      </c>
      <c r="F331" t="s">
        <v>704</v>
      </c>
      <c r="G331" t="s">
        <v>504</v>
      </c>
      <c r="H331" s="46">
        <f>+VLOOKUP(volumen_dia[[#This Row],[Semana descripcipon]],Codigo_fecha[],2,0)</f>
        <v>44099</v>
      </c>
      <c r="I331" t="s">
        <v>530</v>
      </c>
      <c r="J331">
        <v>1400</v>
      </c>
      <c r="K331">
        <f>+volumen_dia[[#This Row],[Volumen (N° de mallas o sacos de 25 kg)]]*25</f>
        <v>35000</v>
      </c>
      <c r="L331">
        <f>+volumen_dia[[#This Row],[Volumen (Kg)]]/1000</f>
        <v>35</v>
      </c>
      <c r="M331" s="43">
        <f>+VLOOKUP(volumen_dia[[#This Row],[Concat]],Precio_dia_punto_venta[],7,0)</f>
        <v>7179</v>
      </c>
    </row>
    <row r="332" spans="1:13" x14ac:dyDescent="0.35">
      <c r="A332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SantiagoViernes44099saco</v>
      </c>
      <c r="B332" t="s">
        <v>527</v>
      </c>
      <c r="C332" t="s">
        <v>538</v>
      </c>
      <c r="D332" s="43">
        <f>+VLOOKUP(volumen_dia[[#This Row],[Mercado]],Codigos_mercados_mayoristas[],3,0)</f>
        <v>13</v>
      </c>
      <c r="E332" s="43" t="str">
        <f>+VLOOKUP(volumen_dia[[#This Row],[Unidad de
comercialización ]],Tabla16[],2,0)</f>
        <v>saco</v>
      </c>
      <c r="F332" t="s">
        <v>704</v>
      </c>
      <c r="G332" t="s">
        <v>504</v>
      </c>
      <c r="H332" s="46">
        <f>+VLOOKUP(volumen_dia[[#This Row],[Semana descripcipon]],Codigo_fecha[],2,0)</f>
        <v>44099</v>
      </c>
      <c r="I332" t="s">
        <v>533</v>
      </c>
      <c r="J332">
        <v>1400</v>
      </c>
      <c r="K332">
        <f>+volumen_dia[[#This Row],[Volumen (N° de mallas o sacos de 25 kg)]]*25</f>
        <v>35000</v>
      </c>
      <c r="L332">
        <f>+volumen_dia[[#This Row],[Volumen (Kg)]]/1000</f>
        <v>35</v>
      </c>
      <c r="M332" s="43">
        <f>+VLOOKUP(volumen_dia[[#This Row],[Concat]],Precio_dia_punto_venta[],7,0)</f>
        <v>6714</v>
      </c>
    </row>
    <row r="333" spans="1:13" x14ac:dyDescent="0.35">
      <c r="A333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SantiagoLunes44050saco</v>
      </c>
      <c r="B333" t="s">
        <v>537</v>
      </c>
      <c r="C333" t="s">
        <v>538</v>
      </c>
      <c r="D333" s="43">
        <f>+VLOOKUP(volumen_dia[[#This Row],[Mercado]],Codigos_mercados_mayoristas[],3,0)</f>
        <v>13</v>
      </c>
      <c r="E333" s="43" t="str">
        <f>+VLOOKUP(volumen_dia[[#This Row],[Unidad de
comercialización ]],Tabla16[],2,0)</f>
        <v>saco</v>
      </c>
      <c r="F333" t="s">
        <v>704</v>
      </c>
      <c r="G333" t="s">
        <v>508</v>
      </c>
      <c r="H333" s="46">
        <f>+VLOOKUP(volumen_dia[[#This Row],[Semana descripcipon]],Codigo_fecha[],2,0)</f>
        <v>44050</v>
      </c>
      <c r="I333" t="s">
        <v>535</v>
      </c>
      <c r="J333">
        <v>1400</v>
      </c>
      <c r="K333">
        <f>+volumen_dia[[#This Row],[Volumen (N° de mallas o sacos de 25 kg)]]*25</f>
        <v>35000</v>
      </c>
      <c r="L333">
        <f>+volumen_dia[[#This Row],[Volumen (Kg)]]/1000</f>
        <v>35</v>
      </c>
      <c r="M333" s="43">
        <f>+VLOOKUP(volumen_dia[[#This Row],[Concat]],Precio_dia_punto_venta[],7,0)</f>
        <v>6286</v>
      </c>
    </row>
    <row r="334" spans="1:13" x14ac:dyDescent="0.35">
      <c r="A334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SantiagoLunes44106saco</v>
      </c>
      <c r="B334" t="s">
        <v>537</v>
      </c>
      <c r="C334" t="s">
        <v>538</v>
      </c>
      <c r="D334" s="43">
        <f>+VLOOKUP(volumen_dia[[#This Row],[Mercado]],Codigos_mercados_mayoristas[],3,0)</f>
        <v>13</v>
      </c>
      <c r="E334" s="43" t="str">
        <f>+VLOOKUP(volumen_dia[[#This Row],[Unidad de
comercialización ]],Tabla16[],2,0)</f>
        <v>saco</v>
      </c>
      <c r="F334" t="s">
        <v>704</v>
      </c>
      <c r="G334" t="s">
        <v>499</v>
      </c>
      <c r="H334" s="46">
        <f>+VLOOKUP(volumen_dia[[#This Row],[Semana descripcipon]],Codigo_fecha[],2,0)</f>
        <v>44106</v>
      </c>
      <c r="I334" t="s">
        <v>535</v>
      </c>
      <c r="J334">
        <v>1500</v>
      </c>
      <c r="K334">
        <f>+volumen_dia[[#This Row],[Volumen (N° de mallas o sacos de 25 kg)]]*25</f>
        <v>37500</v>
      </c>
      <c r="L334">
        <f>+volumen_dia[[#This Row],[Volumen (Kg)]]/1000</f>
        <v>37.5</v>
      </c>
      <c r="M334" s="43">
        <f>+VLOOKUP(volumen_dia[[#This Row],[Concat]],Precio_dia_punto_venta[],7,0)</f>
        <v>7700</v>
      </c>
    </row>
    <row r="335" spans="1:13" x14ac:dyDescent="0.35">
      <c r="A335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SantiagoLunes44099saco</v>
      </c>
      <c r="B335" t="s">
        <v>540</v>
      </c>
      <c r="C335" t="s">
        <v>538</v>
      </c>
      <c r="D335" s="43">
        <f>+VLOOKUP(volumen_dia[[#This Row],[Mercado]],Codigos_mercados_mayoristas[],3,0)</f>
        <v>13</v>
      </c>
      <c r="E335" s="43" t="str">
        <f>+VLOOKUP(volumen_dia[[#This Row],[Unidad de
comercialización ]],Tabla16[],2,0)</f>
        <v>saco</v>
      </c>
      <c r="F335" t="s">
        <v>704</v>
      </c>
      <c r="G335" t="s">
        <v>504</v>
      </c>
      <c r="H335" s="46">
        <f>+VLOOKUP(volumen_dia[[#This Row],[Semana descripcipon]],Codigo_fecha[],2,0)</f>
        <v>44099</v>
      </c>
      <c r="I335" t="s">
        <v>535</v>
      </c>
      <c r="J335">
        <v>1600</v>
      </c>
      <c r="K335">
        <f>+volumen_dia[[#This Row],[Volumen (N° de mallas o sacos de 25 kg)]]*25</f>
        <v>40000</v>
      </c>
      <c r="L335">
        <f>+volumen_dia[[#This Row],[Volumen (Kg)]]/1000</f>
        <v>40</v>
      </c>
      <c r="M335" s="43">
        <f>+VLOOKUP(volumen_dia[[#This Row],[Concat]],Precio_dia_punto_venta[],7,0)</f>
        <v>7500</v>
      </c>
    </row>
    <row r="336" spans="1:13" x14ac:dyDescent="0.35">
      <c r="A336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SantiagoJueves44176saco</v>
      </c>
      <c r="B336" t="s">
        <v>547</v>
      </c>
      <c r="C336" t="s">
        <v>538</v>
      </c>
      <c r="D336" s="43">
        <f>+VLOOKUP(volumen_dia[[#This Row],[Mercado]],Codigos_mercados_mayoristas[],3,0)</f>
        <v>13</v>
      </c>
      <c r="E336" s="43" t="str">
        <f>+VLOOKUP(volumen_dia[[#This Row],[Unidad de
comercialización ]],Tabla16[],2,0)</f>
        <v>saco</v>
      </c>
      <c r="F336" t="s">
        <v>704</v>
      </c>
      <c r="G336" t="s">
        <v>700</v>
      </c>
      <c r="H336" s="46">
        <f>+VLOOKUP(volumen_dia[[#This Row],[Semana descripcipon]],Codigo_fecha[],2,0)</f>
        <v>44176</v>
      </c>
      <c r="I336" t="s">
        <v>530</v>
      </c>
      <c r="J336">
        <v>1700</v>
      </c>
      <c r="K336">
        <f>+volumen_dia[[#This Row],[Volumen (N° de mallas o sacos de 25 kg)]]*25</f>
        <v>42500</v>
      </c>
      <c r="L336">
        <f>+volumen_dia[[#This Row],[Volumen (Kg)]]/1000</f>
        <v>42.5</v>
      </c>
      <c r="M336" s="43">
        <f>+VLOOKUP(volumen_dia[[#This Row],[Concat]],Precio_dia_punto_venta[],7,0)</f>
        <v>9529</v>
      </c>
    </row>
    <row r="337" spans="1:13" x14ac:dyDescent="0.35">
      <c r="A337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SantiagoViernes44176saco</v>
      </c>
      <c r="B337" t="s">
        <v>527</v>
      </c>
      <c r="C337" t="s">
        <v>538</v>
      </c>
      <c r="D337" s="43">
        <f>+VLOOKUP(volumen_dia[[#This Row],[Mercado]],Codigos_mercados_mayoristas[],3,0)</f>
        <v>13</v>
      </c>
      <c r="E337" s="43" t="str">
        <f>+VLOOKUP(volumen_dia[[#This Row],[Unidad de
comercialización ]],Tabla16[],2,0)</f>
        <v>saco</v>
      </c>
      <c r="F337" t="s">
        <v>704</v>
      </c>
      <c r="G337" t="s">
        <v>700</v>
      </c>
      <c r="H337" s="46">
        <f>+VLOOKUP(volumen_dia[[#This Row],[Semana descripcipon]],Codigo_fecha[],2,0)</f>
        <v>44176</v>
      </c>
      <c r="I337" t="s">
        <v>533</v>
      </c>
      <c r="J337">
        <v>1700</v>
      </c>
      <c r="K337">
        <f>+volumen_dia[[#This Row],[Volumen (N° de mallas o sacos de 25 kg)]]*25</f>
        <v>42500</v>
      </c>
      <c r="L337">
        <f>+volumen_dia[[#This Row],[Volumen (Kg)]]/1000</f>
        <v>42.5</v>
      </c>
      <c r="M337" s="43">
        <f>+VLOOKUP(volumen_dia[[#This Row],[Concat]],Precio_dia_punto_venta[],7,0)</f>
        <v>9235</v>
      </c>
    </row>
    <row r="338" spans="1:13" x14ac:dyDescent="0.35">
      <c r="A338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SantiagoJueves44169saco</v>
      </c>
      <c r="B338" t="s">
        <v>545</v>
      </c>
      <c r="C338" t="s">
        <v>538</v>
      </c>
      <c r="D338" s="43">
        <f>+VLOOKUP(volumen_dia[[#This Row],[Mercado]],Codigos_mercados_mayoristas[],3,0)</f>
        <v>13</v>
      </c>
      <c r="E338" s="43" t="str">
        <f>+VLOOKUP(volumen_dia[[#This Row],[Unidad de
comercialización ]],Tabla16[],2,0)</f>
        <v>saco</v>
      </c>
      <c r="F338" t="s">
        <v>704</v>
      </c>
      <c r="G338" t="s">
        <v>490</v>
      </c>
      <c r="H338" s="46">
        <f>+VLOOKUP(volumen_dia[[#This Row],[Semana descripcipon]],Codigo_fecha[],2,0)</f>
        <v>44169</v>
      </c>
      <c r="I338" t="s">
        <v>530</v>
      </c>
      <c r="J338">
        <v>1700</v>
      </c>
      <c r="K338">
        <f>+volumen_dia[[#This Row],[Volumen (N° de mallas o sacos de 25 kg)]]*25</f>
        <v>42500</v>
      </c>
      <c r="L338">
        <f>+volumen_dia[[#This Row],[Volumen (Kg)]]/1000</f>
        <v>42.5</v>
      </c>
      <c r="M338" s="43">
        <f>+VLOOKUP(volumen_dia[[#This Row],[Concat]],Precio_dia_punto_venta[],7,0)</f>
        <v>11529</v>
      </c>
    </row>
    <row r="339" spans="1:13" x14ac:dyDescent="0.35">
      <c r="A339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SantiagoMartes44099saco</v>
      </c>
      <c r="B339" t="s">
        <v>527</v>
      </c>
      <c r="C339" t="s">
        <v>538</v>
      </c>
      <c r="D339" s="43">
        <f>+VLOOKUP(volumen_dia[[#This Row],[Mercado]],Codigos_mercados_mayoristas[],3,0)</f>
        <v>13</v>
      </c>
      <c r="E339" s="43" t="str">
        <f>+VLOOKUP(volumen_dia[[#This Row],[Unidad de
comercialización ]],Tabla16[],2,0)</f>
        <v>saco</v>
      </c>
      <c r="F339" t="s">
        <v>704</v>
      </c>
      <c r="G339" t="s">
        <v>504</v>
      </c>
      <c r="H339" s="46">
        <f>+VLOOKUP(volumen_dia[[#This Row],[Semana descripcipon]],Codigo_fecha[],2,0)</f>
        <v>44099</v>
      </c>
      <c r="I339" t="s">
        <v>536</v>
      </c>
      <c r="J339">
        <v>1700</v>
      </c>
      <c r="K339">
        <f>+volumen_dia[[#This Row],[Volumen (N° de mallas o sacos de 25 kg)]]*25</f>
        <v>42500</v>
      </c>
      <c r="L339">
        <f>+volumen_dia[[#This Row],[Volumen (Kg)]]/1000</f>
        <v>42.5</v>
      </c>
      <c r="M339" s="43">
        <f>+VLOOKUP(volumen_dia[[#This Row],[Concat]],Precio_dia_punto_venta[],7,0)</f>
        <v>7265</v>
      </c>
    </row>
    <row r="340" spans="1:13" x14ac:dyDescent="0.35">
      <c r="A340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SantiagoMiércoles44071saco</v>
      </c>
      <c r="B340" t="s">
        <v>537</v>
      </c>
      <c r="C340" t="s">
        <v>538</v>
      </c>
      <c r="D340" s="43">
        <f>+VLOOKUP(volumen_dia[[#This Row],[Mercado]],Codigos_mercados_mayoristas[],3,0)</f>
        <v>13</v>
      </c>
      <c r="E340" s="43" t="str">
        <f>+VLOOKUP(volumen_dia[[#This Row],[Unidad de
comercialización ]],Tabla16[],2,0)</f>
        <v>saco</v>
      </c>
      <c r="F340" t="s">
        <v>704</v>
      </c>
      <c r="G340" t="s">
        <v>501</v>
      </c>
      <c r="H340" s="46">
        <f>+VLOOKUP(volumen_dia[[#This Row],[Semana descripcipon]],Codigo_fecha[],2,0)</f>
        <v>44071</v>
      </c>
      <c r="I340" t="s">
        <v>534</v>
      </c>
      <c r="J340">
        <v>1800</v>
      </c>
      <c r="K340">
        <f>+volumen_dia[[#This Row],[Volumen (N° de mallas o sacos de 25 kg)]]*25</f>
        <v>45000</v>
      </c>
      <c r="L340">
        <f>+volumen_dia[[#This Row],[Volumen (Kg)]]/1000</f>
        <v>45</v>
      </c>
      <c r="M340" s="43">
        <f>+VLOOKUP(volumen_dia[[#This Row],[Concat]],Precio_dia_punto_venta[],7,0)</f>
        <v>6200</v>
      </c>
    </row>
    <row r="341" spans="1:13" x14ac:dyDescent="0.35">
      <c r="A341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SantiagoJueves44176saco</v>
      </c>
      <c r="B341" t="s">
        <v>527</v>
      </c>
      <c r="C341" t="s">
        <v>538</v>
      </c>
      <c r="D341" s="43">
        <f>+VLOOKUP(volumen_dia[[#This Row],[Mercado]],Codigos_mercados_mayoristas[],3,0)</f>
        <v>13</v>
      </c>
      <c r="E341" s="43" t="str">
        <f>+VLOOKUP(volumen_dia[[#This Row],[Unidad de
comercialización ]],Tabla16[],2,0)</f>
        <v>saco</v>
      </c>
      <c r="F341" t="s">
        <v>704</v>
      </c>
      <c r="G341" t="s">
        <v>700</v>
      </c>
      <c r="H341" s="46">
        <f>+VLOOKUP(volumen_dia[[#This Row],[Semana descripcipon]],Codigo_fecha[],2,0)</f>
        <v>44176</v>
      </c>
      <c r="I341" t="s">
        <v>530</v>
      </c>
      <c r="J341">
        <v>1900</v>
      </c>
      <c r="K341">
        <f>+volumen_dia[[#This Row],[Volumen (N° de mallas o sacos de 25 kg)]]*25</f>
        <v>47500</v>
      </c>
      <c r="L341">
        <f>+volumen_dia[[#This Row],[Volumen (Kg)]]/1000</f>
        <v>47.5</v>
      </c>
      <c r="M341" s="43">
        <f>+VLOOKUP(volumen_dia[[#This Row],[Concat]],Precio_dia_punto_venta[],7,0)</f>
        <v>9263</v>
      </c>
    </row>
    <row r="342" spans="1:13" x14ac:dyDescent="0.35">
      <c r="A342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SantiagoJueves44169saco</v>
      </c>
      <c r="B342" t="s">
        <v>527</v>
      </c>
      <c r="C342" t="s">
        <v>538</v>
      </c>
      <c r="D342" s="43">
        <f>+VLOOKUP(volumen_dia[[#This Row],[Mercado]],Codigos_mercados_mayoristas[],3,0)</f>
        <v>13</v>
      </c>
      <c r="E342" s="43" t="str">
        <f>+VLOOKUP(volumen_dia[[#This Row],[Unidad de
comercialización ]],Tabla16[],2,0)</f>
        <v>saco</v>
      </c>
      <c r="F342" t="s">
        <v>704</v>
      </c>
      <c r="G342" t="s">
        <v>490</v>
      </c>
      <c r="H342" s="46">
        <f>+VLOOKUP(volumen_dia[[#This Row],[Semana descripcipon]],Codigo_fecha[],2,0)</f>
        <v>44169</v>
      </c>
      <c r="I342" t="s">
        <v>530</v>
      </c>
      <c r="J342">
        <v>1900</v>
      </c>
      <c r="K342">
        <f>+volumen_dia[[#This Row],[Volumen (N° de mallas o sacos de 25 kg)]]*25</f>
        <v>47500</v>
      </c>
      <c r="L342">
        <f>+volumen_dia[[#This Row],[Volumen (Kg)]]/1000</f>
        <v>47.5</v>
      </c>
      <c r="M342" s="43">
        <f>+VLOOKUP(volumen_dia[[#This Row],[Concat]],Precio_dia_punto_venta[],7,0)</f>
        <v>10474</v>
      </c>
    </row>
    <row r="343" spans="1:13" x14ac:dyDescent="0.35">
      <c r="A343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SantiagoMartes44155saco</v>
      </c>
      <c r="B343" t="s">
        <v>547</v>
      </c>
      <c r="C343" t="s">
        <v>538</v>
      </c>
      <c r="D343" s="43">
        <f>+VLOOKUP(volumen_dia[[#This Row],[Mercado]],Codigos_mercados_mayoristas[],3,0)</f>
        <v>13</v>
      </c>
      <c r="E343" s="43" t="str">
        <f>+VLOOKUP(volumen_dia[[#This Row],[Unidad de
comercialización ]],Tabla16[],2,0)</f>
        <v>saco</v>
      </c>
      <c r="F343" t="s">
        <v>704</v>
      </c>
      <c r="G343" t="s">
        <v>492</v>
      </c>
      <c r="H343" s="46">
        <f>+VLOOKUP(volumen_dia[[#This Row],[Semana descripcipon]],Codigo_fecha[],2,0)</f>
        <v>44155</v>
      </c>
      <c r="I343" t="s">
        <v>536</v>
      </c>
      <c r="J343">
        <v>1900</v>
      </c>
      <c r="K343">
        <f>+volumen_dia[[#This Row],[Volumen (N° de mallas o sacos de 25 kg)]]*25</f>
        <v>47500</v>
      </c>
      <c r="L343">
        <f>+volumen_dia[[#This Row],[Volumen (Kg)]]/1000</f>
        <v>47.5</v>
      </c>
      <c r="M343" s="43">
        <f>+VLOOKUP(volumen_dia[[#This Row],[Concat]],Precio_dia_punto_venta[],7,0)</f>
        <v>9684</v>
      </c>
    </row>
    <row r="344" spans="1:13" x14ac:dyDescent="0.35">
      <c r="A344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SantiagoMiércoles44092saco</v>
      </c>
      <c r="B344" t="s">
        <v>531</v>
      </c>
      <c r="C344" t="s">
        <v>538</v>
      </c>
      <c r="D344" s="43">
        <f>+VLOOKUP(volumen_dia[[#This Row],[Mercado]],Codigos_mercados_mayoristas[],3,0)</f>
        <v>13</v>
      </c>
      <c r="E344" s="43" t="str">
        <f>+VLOOKUP(volumen_dia[[#This Row],[Unidad de
comercialización ]],Tabla16[],2,0)</f>
        <v>saco</v>
      </c>
      <c r="F344" t="s">
        <v>704</v>
      </c>
      <c r="G344" t="s">
        <v>502</v>
      </c>
      <c r="H344" s="46">
        <f>+VLOOKUP(volumen_dia[[#This Row],[Semana descripcipon]],Codigo_fecha[],2,0)</f>
        <v>44092</v>
      </c>
      <c r="I344" t="s">
        <v>534</v>
      </c>
      <c r="J344">
        <v>1900</v>
      </c>
      <c r="K344">
        <f>+volumen_dia[[#This Row],[Volumen (N° de mallas o sacos de 25 kg)]]*25</f>
        <v>47500</v>
      </c>
      <c r="L344">
        <f>+volumen_dia[[#This Row],[Volumen (Kg)]]/1000</f>
        <v>47.5</v>
      </c>
      <c r="M344" s="43">
        <f>+VLOOKUP(volumen_dia[[#This Row],[Concat]],Precio_dia_punto_venta[],7,0)</f>
        <v>7263</v>
      </c>
    </row>
    <row r="345" spans="1:13" x14ac:dyDescent="0.35">
      <c r="A345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SantiagoViernes44155saco</v>
      </c>
      <c r="B345" t="s">
        <v>547</v>
      </c>
      <c r="C345" t="s">
        <v>538</v>
      </c>
      <c r="D345" s="43">
        <f>+VLOOKUP(volumen_dia[[#This Row],[Mercado]],Codigos_mercados_mayoristas[],3,0)</f>
        <v>13</v>
      </c>
      <c r="E345" s="43" t="str">
        <f>+VLOOKUP(volumen_dia[[#This Row],[Unidad de
comercialización ]],Tabla16[],2,0)</f>
        <v>saco</v>
      </c>
      <c r="F345" t="s">
        <v>704</v>
      </c>
      <c r="G345" t="s">
        <v>492</v>
      </c>
      <c r="H345" s="46">
        <f>+VLOOKUP(volumen_dia[[#This Row],[Semana descripcipon]],Codigo_fecha[],2,0)</f>
        <v>44155</v>
      </c>
      <c r="I345" t="s">
        <v>533</v>
      </c>
      <c r="J345">
        <v>2000</v>
      </c>
      <c r="K345">
        <f>+volumen_dia[[#This Row],[Volumen (N° de mallas o sacos de 25 kg)]]*25</f>
        <v>50000</v>
      </c>
      <c r="L345">
        <f>+volumen_dia[[#This Row],[Volumen (Kg)]]/1000</f>
        <v>50</v>
      </c>
      <c r="M345" s="43">
        <f>+VLOOKUP(volumen_dia[[#This Row],[Concat]],Precio_dia_punto_venta[],7,0)</f>
        <v>8725</v>
      </c>
    </row>
    <row r="346" spans="1:13" x14ac:dyDescent="0.35">
      <c r="A346" s="43" t="str">
        <f>+_xlfn.CONCAT(volumen_dia[[#This Row],[Variedad]],volumen_dia[[#This Row],[Mercado]],volumen_dia[[#This Row],[Día semana]],volumen_dia[[#This Row],[Semana]],volumen_dia[[#This Row],[Unidad]])</f>
        <v>KarúMercado Mayorista Lo Valledor de SantiagoViernes44155saco</v>
      </c>
      <c r="B346" t="s">
        <v>551</v>
      </c>
      <c r="C346" t="s">
        <v>538</v>
      </c>
      <c r="D346" s="43">
        <f>+VLOOKUP(volumen_dia[[#This Row],[Mercado]],Codigos_mercados_mayoristas[],3,0)</f>
        <v>13</v>
      </c>
      <c r="E346" s="43" t="str">
        <f>+VLOOKUP(volumen_dia[[#This Row],[Unidad de
comercialización ]],Tabla16[],2,0)</f>
        <v>saco</v>
      </c>
      <c r="F346" t="s">
        <v>704</v>
      </c>
      <c r="G346" t="s">
        <v>492</v>
      </c>
      <c r="H346" s="46">
        <f>+VLOOKUP(volumen_dia[[#This Row],[Semana descripcipon]],Codigo_fecha[],2,0)</f>
        <v>44155</v>
      </c>
      <c r="I346" t="s">
        <v>533</v>
      </c>
      <c r="J346">
        <v>2100</v>
      </c>
      <c r="K346">
        <f>+volumen_dia[[#This Row],[Volumen (N° de mallas o sacos de 25 kg)]]*25</f>
        <v>52500</v>
      </c>
      <c r="L346">
        <f>+volumen_dia[[#This Row],[Volumen (Kg)]]/1000</f>
        <v>52.5</v>
      </c>
      <c r="M346" s="43">
        <f>+VLOOKUP(volumen_dia[[#This Row],[Concat]],Precio_dia_punto_venta[],7,0)</f>
        <v>9190</v>
      </c>
    </row>
    <row r="347" spans="1:13" x14ac:dyDescent="0.35">
      <c r="A347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SantiagoViernes44085saco</v>
      </c>
      <c r="B347" t="s">
        <v>531</v>
      </c>
      <c r="C347" t="s">
        <v>538</v>
      </c>
      <c r="D347" s="43">
        <f>+VLOOKUP(volumen_dia[[#This Row],[Mercado]],Codigos_mercados_mayoristas[],3,0)</f>
        <v>13</v>
      </c>
      <c r="E347" s="43" t="str">
        <f>+VLOOKUP(volumen_dia[[#This Row],[Unidad de
comercialización ]],Tabla16[],2,0)</f>
        <v>saco</v>
      </c>
      <c r="F347" t="s">
        <v>704</v>
      </c>
      <c r="G347" t="s">
        <v>503</v>
      </c>
      <c r="H347" s="46">
        <f>+VLOOKUP(volumen_dia[[#This Row],[Semana descripcipon]],Codigo_fecha[],2,0)</f>
        <v>44085</v>
      </c>
      <c r="I347" t="s">
        <v>533</v>
      </c>
      <c r="J347">
        <v>2100</v>
      </c>
      <c r="K347">
        <f>+volumen_dia[[#This Row],[Volumen (N° de mallas o sacos de 25 kg)]]*25</f>
        <v>52500</v>
      </c>
      <c r="L347">
        <f>+volumen_dia[[#This Row],[Volumen (Kg)]]/1000</f>
        <v>52.5</v>
      </c>
      <c r="M347" s="43">
        <f>+VLOOKUP(volumen_dia[[#This Row],[Concat]],Precio_dia_punto_venta[],7,0)</f>
        <v>7738</v>
      </c>
    </row>
    <row r="348" spans="1:13" x14ac:dyDescent="0.35">
      <c r="A348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SantiagoLunes44092saco</v>
      </c>
      <c r="B348" t="s">
        <v>540</v>
      </c>
      <c r="C348" t="s">
        <v>538</v>
      </c>
      <c r="D348" s="43">
        <f>+VLOOKUP(volumen_dia[[#This Row],[Mercado]],Codigos_mercados_mayoristas[],3,0)</f>
        <v>13</v>
      </c>
      <c r="E348" s="43" t="str">
        <f>+VLOOKUP(volumen_dia[[#This Row],[Unidad de
comercialización ]],Tabla16[],2,0)</f>
        <v>saco</v>
      </c>
      <c r="F348" t="s">
        <v>704</v>
      </c>
      <c r="G348" t="s">
        <v>502</v>
      </c>
      <c r="H348" s="46">
        <f>+VLOOKUP(volumen_dia[[#This Row],[Semana descripcipon]],Codigo_fecha[],2,0)</f>
        <v>44092</v>
      </c>
      <c r="I348" t="s">
        <v>535</v>
      </c>
      <c r="J348">
        <v>2200</v>
      </c>
      <c r="K348">
        <f>+volumen_dia[[#This Row],[Volumen (N° de mallas o sacos de 25 kg)]]*25</f>
        <v>55000</v>
      </c>
      <c r="L348">
        <f>+volumen_dia[[#This Row],[Volumen (Kg)]]/1000</f>
        <v>55</v>
      </c>
      <c r="M348" s="43">
        <f>+VLOOKUP(volumen_dia[[#This Row],[Concat]],Precio_dia_punto_venta[],7,0)</f>
        <v>7727</v>
      </c>
    </row>
    <row r="349" spans="1:13" x14ac:dyDescent="0.35">
      <c r="A349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SantiagoMartes44092saco</v>
      </c>
      <c r="B349" t="s">
        <v>537</v>
      </c>
      <c r="C349" t="s">
        <v>538</v>
      </c>
      <c r="D349" s="43">
        <f>+VLOOKUP(volumen_dia[[#This Row],[Mercado]],Codigos_mercados_mayoristas[],3,0)</f>
        <v>13</v>
      </c>
      <c r="E349" s="43" t="str">
        <f>+VLOOKUP(volumen_dia[[#This Row],[Unidad de
comercialización ]],Tabla16[],2,0)</f>
        <v>saco</v>
      </c>
      <c r="F349" t="s">
        <v>704</v>
      </c>
      <c r="G349" t="s">
        <v>502</v>
      </c>
      <c r="H349" s="46">
        <f>+VLOOKUP(volumen_dia[[#This Row],[Semana descripcipon]],Codigo_fecha[],2,0)</f>
        <v>44092</v>
      </c>
      <c r="I349" t="s">
        <v>536</v>
      </c>
      <c r="J349">
        <v>2200</v>
      </c>
      <c r="K349">
        <f>+volumen_dia[[#This Row],[Volumen (N° de mallas o sacos de 25 kg)]]*25</f>
        <v>55000</v>
      </c>
      <c r="L349">
        <f>+volumen_dia[[#This Row],[Volumen (Kg)]]/1000</f>
        <v>55</v>
      </c>
      <c r="M349" s="43">
        <f>+VLOOKUP(volumen_dia[[#This Row],[Concat]],Precio_dia_punto_venta[],7,0)</f>
        <v>8273</v>
      </c>
    </row>
    <row r="350" spans="1:13" x14ac:dyDescent="0.35">
      <c r="A350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SantiagoMiércoles44092saco</v>
      </c>
      <c r="B350" t="s">
        <v>537</v>
      </c>
      <c r="C350" t="s">
        <v>538</v>
      </c>
      <c r="D350" s="43">
        <f>+VLOOKUP(volumen_dia[[#This Row],[Mercado]],Codigos_mercados_mayoristas[],3,0)</f>
        <v>13</v>
      </c>
      <c r="E350" s="43" t="str">
        <f>+VLOOKUP(volumen_dia[[#This Row],[Unidad de
comercialización ]],Tabla16[],2,0)</f>
        <v>saco</v>
      </c>
      <c r="F350" t="s">
        <v>704</v>
      </c>
      <c r="G350" t="s">
        <v>502</v>
      </c>
      <c r="H350" s="46">
        <f>+VLOOKUP(volumen_dia[[#This Row],[Semana descripcipon]],Codigo_fecha[],2,0)</f>
        <v>44092</v>
      </c>
      <c r="I350" t="s">
        <v>534</v>
      </c>
      <c r="J350">
        <v>2200</v>
      </c>
      <c r="K350">
        <f>+volumen_dia[[#This Row],[Volumen (N° de mallas o sacos de 25 kg)]]*25</f>
        <v>55000</v>
      </c>
      <c r="L350">
        <f>+volumen_dia[[#This Row],[Volumen (Kg)]]/1000</f>
        <v>55</v>
      </c>
      <c r="M350" s="43">
        <f>+VLOOKUP(volumen_dia[[#This Row],[Concat]],Precio_dia_punto_venta[],7,0)</f>
        <v>7391</v>
      </c>
    </row>
    <row r="351" spans="1:13" x14ac:dyDescent="0.35">
      <c r="A351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SantiagoLunes44085saco</v>
      </c>
      <c r="B351" t="s">
        <v>537</v>
      </c>
      <c r="C351" t="s">
        <v>538</v>
      </c>
      <c r="D351" s="43">
        <f>+VLOOKUP(volumen_dia[[#This Row],[Mercado]],Codigos_mercados_mayoristas[],3,0)</f>
        <v>13</v>
      </c>
      <c r="E351" s="43" t="str">
        <f>+VLOOKUP(volumen_dia[[#This Row],[Unidad de
comercialización ]],Tabla16[],2,0)</f>
        <v>saco</v>
      </c>
      <c r="F351" t="s">
        <v>704</v>
      </c>
      <c r="G351" t="s">
        <v>503</v>
      </c>
      <c r="H351" s="46">
        <f>+VLOOKUP(volumen_dia[[#This Row],[Semana descripcipon]],Codigo_fecha[],2,0)</f>
        <v>44085</v>
      </c>
      <c r="I351" t="s">
        <v>535</v>
      </c>
      <c r="J351">
        <v>2200</v>
      </c>
      <c r="K351">
        <f>+volumen_dia[[#This Row],[Volumen (N° de mallas o sacos de 25 kg)]]*25</f>
        <v>55000</v>
      </c>
      <c r="L351">
        <f>+volumen_dia[[#This Row],[Volumen (Kg)]]/1000</f>
        <v>55</v>
      </c>
      <c r="M351" s="43">
        <f>+VLOOKUP(volumen_dia[[#This Row],[Concat]],Precio_dia_punto_venta[],7,0)</f>
        <v>9273</v>
      </c>
    </row>
    <row r="352" spans="1:13" x14ac:dyDescent="0.35">
      <c r="A352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SantiagoMartes44085saco</v>
      </c>
      <c r="B352" t="s">
        <v>537</v>
      </c>
      <c r="C352" t="s">
        <v>538</v>
      </c>
      <c r="D352" s="43">
        <f>+VLOOKUP(volumen_dia[[#This Row],[Mercado]],Codigos_mercados_mayoristas[],3,0)</f>
        <v>13</v>
      </c>
      <c r="E352" s="43" t="str">
        <f>+VLOOKUP(volumen_dia[[#This Row],[Unidad de
comercialización ]],Tabla16[],2,0)</f>
        <v>saco</v>
      </c>
      <c r="F352" t="s">
        <v>704</v>
      </c>
      <c r="G352" t="s">
        <v>503</v>
      </c>
      <c r="H352" s="46">
        <f>+VLOOKUP(volumen_dia[[#This Row],[Semana descripcipon]],Codigo_fecha[],2,0)</f>
        <v>44085</v>
      </c>
      <c r="I352" t="s">
        <v>536</v>
      </c>
      <c r="J352">
        <v>2200</v>
      </c>
      <c r="K352">
        <f>+volumen_dia[[#This Row],[Volumen (N° de mallas o sacos de 25 kg)]]*25</f>
        <v>55000</v>
      </c>
      <c r="L352">
        <f>+volumen_dia[[#This Row],[Volumen (Kg)]]/1000</f>
        <v>55</v>
      </c>
      <c r="M352" s="43">
        <f>+VLOOKUP(volumen_dia[[#This Row],[Concat]],Precio_dia_punto_venta[],7,0)</f>
        <v>7923</v>
      </c>
    </row>
    <row r="353" spans="1:13" x14ac:dyDescent="0.35">
      <c r="A353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SantiagoViernes44071saco</v>
      </c>
      <c r="B353" t="s">
        <v>537</v>
      </c>
      <c r="C353" t="s">
        <v>538</v>
      </c>
      <c r="D353" s="43">
        <f>+VLOOKUP(volumen_dia[[#This Row],[Mercado]],Codigos_mercados_mayoristas[],3,0)</f>
        <v>13</v>
      </c>
      <c r="E353" s="43" t="str">
        <f>+VLOOKUP(volumen_dia[[#This Row],[Unidad de
comercialización ]],Tabla16[],2,0)</f>
        <v>saco</v>
      </c>
      <c r="F353" t="s">
        <v>704</v>
      </c>
      <c r="G353" t="s">
        <v>501</v>
      </c>
      <c r="H353" s="46">
        <f>+VLOOKUP(volumen_dia[[#This Row],[Semana descripcipon]],Codigo_fecha[],2,0)</f>
        <v>44071</v>
      </c>
      <c r="I353" t="s">
        <v>533</v>
      </c>
      <c r="J353">
        <v>2200</v>
      </c>
      <c r="K353">
        <f>+volumen_dia[[#This Row],[Volumen (N° de mallas o sacos de 25 kg)]]*25</f>
        <v>55000</v>
      </c>
      <c r="L353">
        <f>+volumen_dia[[#This Row],[Volumen (Kg)]]/1000</f>
        <v>55</v>
      </c>
      <c r="M353" s="43">
        <f>+VLOOKUP(volumen_dia[[#This Row],[Concat]],Precio_dia_punto_venta[],7,0)</f>
        <v>8273</v>
      </c>
    </row>
    <row r="354" spans="1:13" x14ac:dyDescent="0.35">
      <c r="A354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SantiagoLunes44057saco</v>
      </c>
      <c r="B354" t="s">
        <v>531</v>
      </c>
      <c r="C354" t="s">
        <v>538</v>
      </c>
      <c r="D354" s="43">
        <f>+VLOOKUP(volumen_dia[[#This Row],[Mercado]],Codigos_mercados_mayoristas[],3,0)</f>
        <v>13</v>
      </c>
      <c r="E354" s="43" t="str">
        <f>+VLOOKUP(volumen_dia[[#This Row],[Unidad de
comercialización ]],Tabla16[],2,0)</f>
        <v>saco</v>
      </c>
      <c r="F354" t="s">
        <v>704</v>
      </c>
      <c r="G354" t="s">
        <v>506</v>
      </c>
      <c r="H354" s="46">
        <f>+VLOOKUP(volumen_dia[[#This Row],[Semana descripcipon]],Codigo_fecha[],2,0)</f>
        <v>44057</v>
      </c>
      <c r="I354" t="s">
        <v>535</v>
      </c>
      <c r="J354">
        <v>2200</v>
      </c>
      <c r="K354">
        <f>+volumen_dia[[#This Row],[Volumen (N° de mallas o sacos de 25 kg)]]*25</f>
        <v>55000</v>
      </c>
      <c r="L354">
        <f>+volumen_dia[[#This Row],[Volumen (Kg)]]/1000</f>
        <v>55</v>
      </c>
      <c r="M354" s="43">
        <f>+VLOOKUP(volumen_dia[[#This Row],[Concat]],Precio_dia_punto_venta[],7,0)</f>
        <v>6109</v>
      </c>
    </row>
    <row r="355" spans="1:13" x14ac:dyDescent="0.35">
      <c r="A355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SantiagoViernes44057saco</v>
      </c>
      <c r="B355" t="s">
        <v>531</v>
      </c>
      <c r="C355" t="s">
        <v>538</v>
      </c>
      <c r="D355" s="43">
        <f>+VLOOKUP(volumen_dia[[#This Row],[Mercado]],Codigos_mercados_mayoristas[],3,0)</f>
        <v>13</v>
      </c>
      <c r="E355" s="43" t="str">
        <f>+VLOOKUP(volumen_dia[[#This Row],[Unidad de
comercialización ]],Tabla16[],2,0)</f>
        <v>saco</v>
      </c>
      <c r="F355" t="s">
        <v>704</v>
      </c>
      <c r="G355" t="s">
        <v>506</v>
      </c>
      <c r="H355" s="46">
        <f>+VLOOKUP(volumen_dia[[#This Row],[Semana descripcipon]],Codigo_fecha[],2,0)</f>
        <v>44057</v>
      </c>
      <c r="I355" t="s">
        <v>533</v>
      </c>
      <c r="J355">
        <v>2200</v>
      </c>
      <c r="K355">
        <f>+volumen_dia[[#This Row],[Volumen (N° de mallas o sacos de 25 kg)]]*25</f>
        <v>55000</v>
      </c>
      <c r="L355">
        <f>+volumen_dia[[#This Row],[Volumen (Kg)]]/1000</f>
        <v>55</v>
      </c>
      <c r="M355" s="43">
        <f>+VLOOKUP(volumen_dia[[#This Row],[Concat]],Precio_dia_punto_venta[],7,0)</f>
        <v>5891</v>
      </c>
    </row>
    <row r="356" spans="1:13" x14ac:dyDescent="0.35">
      <c r="A356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SantiagoJueves44050saco</v>
      </c>
      <c r="B356" t="s">
        <v>531</v>
      </c>
      <c r="C356" t="s">
        <v>538</v>
      </c>
      <c r="D356" s="43">
        <f>+VLOOKUP(volumen_dia[[#This Row],[Mercado]],Codigos_mercados_mayoristas[],3,0)</f>
        <v>13</v>
      </c>
      <c r="E356" s="43" t="str">
        <f>+VLOOKUP(volumen_dia[[#This Row],[Unidad de
comercialización ]],Tabla16[],2,0)</f>
        <v>saco</v>
      </c>
      <c r="F356" t="s">
        <v>704</v>
      </c>
      <c r="G356" t="s">
        <v>508</v>
      </c>
      <c r="H356" s="46">
        <f>+VLOOKUP(volumen_dia[[#This Row],[Semana descripcipon]],Codigo_fecha[],2,0)</f>
        <v>44050</v>
      </c>
      <c r="I356" t="s">
        <v>530</v>
      </c>
      <c r="J356">
        <v>2200</v>
      </c>
      <c r="K356">
        <f>+volumen_dia[[#This Row],[Volumen (N° de mallas o sacos de 25 kg)]]*25</f>
        <v>55000</v>
      </c>
      <c r="L356">
        <f>+volumen_dia[[#This Row],[Volumen (Kg)]]/1000</f>
        <v>55</v>
      </c>
      <c r="M356" s="43">
        <f>+VLOOKUP(volumen_dia[[#This Row],[Concat]],Precio_dia_punto_venta[],7,0)</f>
        <v>5891</v>
      </c>
    </row>
    <row r="357" spans="1:13" x14ac:dyDescent="0.35">
      <c r="A357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SantiagoMiércoles44050saco</v>
      </c>
      <c r="B357" t="s">
        <v>537</v>
      </c>
      <c r="C357" t="s">
        <v>538</v>
      </c>
      <c r="D357" s="43">
        <f>+VLOOKUP(volumen_dia[[#This Row],[Mercado]],Codigos_mercados_mayoristas[],3,0)</f>
        <v>13</v>
      </c>
      <c r="E357" s="43" t="str">
        <f>+VLOOKUP(volumen_dia[[#This Row],[Unidad de
comercialización ]],Tabla16[],2,0)</f>
        <v>saco</v>
      </c>
      <c r="F357" t="s">
        <v>704</v>
      </c>
      <c r="G357" t="s">
        <v>508</v>
      </c>
      <c r="H357" s="46">
        <f>+VLOOKUP(volumen_dia[[#This Row],[Semana descripcipon]],Codigo_fecha[],2,0)</f>
        <v>44050</v>
      </c>
      <c r="I357" t="s">
        <v>534</v>
      </c>
      <c r="J357">
        <v>2200</v>
      </c>
      <c r="K357">
        <f>+volumen_dia[[#This Row],[Volumen (N° de mallas o sacos de 25 kg)]]*25</f>
        <v>55000</v>
      </c>
      <c r="L357">
        <f>+volumen_dia[[#This Row],[Volumen (Kg)]]/1000</f>
        <v>55</v>
      </c>
      <c r="M357" s="43">
        <f>+VLOOKUP(volumen_dia[[#This Row],[Concat]],Precio_dia_punto_venta[],7,0)</f>
        <v>5891</v>
      </c>
    </row>
    <row r="358" spans="1:13" x14ac:dyDescent="0.35">
      <c r="A358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SantiagoViernes44043saco</v>
      </c>
      <c r="B358" t="s">
        <v>537</v>
      </c>
      <c r="C358" t="s">
        <v>538</v>
      </c>
      <c r="D358" s="43">
        <f>+VLOOKUP(volumen_dia[[#This Row],[Mercado]],Codigos_mercados_mayoristas[],3,0)</f>
        <v>13</v>
      </c>
      <c r="E358" s="43" t="str">
        <f>+VLOOKUP(volumen_dia[[#This Row],[Unidad de
comercialización ]],Tabla16[],2,0)</f>
        <v>saco</v>
      </c>
      <c r="F358" t="s">
        <v>704</v>
      </c>
      <c r="G358" t="s">
        <v>507</v>
      </c>
      <c r="H358" s="46">
        <f>+VLOOKUP(volumen_dia[[#This Row],[Semana descripcipon]],Codigo_fecha[],2,0)</f>
        <v>44043</v>
      </c>
      <c r="I358" t="s">
        <v>533</v>
      </c>
      <c r="J358">
        <v>2200</v>
      </c>
      <c r="K358">
        <f>+volumen_dia[[#This Row],[Volumen (N° de mallas o sacos de 25 kg)]]*25</f>
        <v>55000</v>
      </c>
      <c r="L358">
        <f>+volumen_dia[[#This Row],[Volumen (Kg)]]/1000</f>
        <v>55</v>
      </c>
      <c r="M358" s="43">
        <f>+VLOOKUP(volumen_dia[[#This Row],[Concat]],Precio_dia_punto_venta[],7,0)</f>
        <v>6164</v>
      </c>
    </row>
    <row r="359" spans="1:13" x14ac:dyDescent="0.35">
      <c r="A359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SantiagoMiércoles44043saco</v>
      </c>
      <c r="B359" t="s">
        <v>527</v>
      </c>
      <c r="C359" t="s">
        <v>538</v>
      </c>
      <c r="D359" s="43">
        <f>+VLOOKUP(volumen_dia[[#This Row],[Mercado]],Codigos_mercados_mayoristas[],3,0)</f>
        <v>13</v>
      </c>
      <c r="E359" s="43" t="str">
        <f>+VLOOKUP(volumen_dia[[#This Row],[Unidad de
comercialización ]],Tabla16[],2,0)</f>
        <v>saco</v>
      </c>
      <c r="F359" t="s">
        <v>704</v>
      </c>
      <c r="G359" t="s">
        <v>507</v>
      </c>
      <c r="H359" s="46">
        <f>+VLOOKUP(volumen_dia[[#This Row],[Semana descripcipon]],Codigo_fecha[],2,0)</f>
        <v>44043</v>
      </c>
      <c r="I359" t="s">
        <v>534</v>
      </c>
      <c r="J359">
        <v>2200</v>
      </c>
      <c r="K359">
        <f>+volumen_dia[[#This Row],[Volumen (N° de mallas o sacos de 25 kg)]]*25</f>
        <v>55000</v>
      </c>
      <c r="L359">
        <f>+volumen_dia[[#This Row],[Volumen (Kg)]]/1000</f>
        <v>55</v>
      </c>
      <c r="M359" s="43">
        <f>+VLOOKUP(volumen_dia[[#This Row],[Concat]],Precio_dia_punto_venta[],7,0)</f>
        <v>5664</v>
      </c>
    </row>
    <row r="360" spans="1:13" x14ac:dyDescent="0.35">
      <c r="A360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SantiagoMiércoles44036saco</v>
      </c>
      <c r="B360" t="s">
        <v>531</v>
      </c>
      <c r="C360" t="s">
        <v>538</v>
      </c>
      <c r="D360" s="43">
        <f>+VLOOKUP(volumen_dia[[#This Row],[Mercado]],Codigos_mercados_mayoristas[],3,0)</f>
        <v>13</v>
      </c>
      <c r="E360" s="43" t="str">
        <f>+VLOOKUP(volumen_dia[[#This Row],[Unidad de
comercialización ]],Tabla16[],2,0)</f>
        <v>saco</v>
      </c>
      <c r="F360" t="s">
        <v>704</v>
      </c>
      <c r="G360" t="s">
        <v>509</v>
      </c>
      <c r="H360" s="46">
        <f>+VLOOKUP(volumen_dia[[#This Row],[Semana descripcipon]],Codigo_fecha[],2,0)</f>
        <v>44036</v>
      </c>
      <c r="I360" t="s">
        <v>534</v>
      </c>
      <c r="J360">
        <v>2200</v>
      </c>
      <c r="K360">
        <f>+volumen_dia[[#This Row],[Volumen (N° de mallas o sacos de 25 kg)]]*25</f>
        <v>55000</v>
      </c>
      <c r="L360">
        <f>+volumen_dia[[#This Row],[Volumen (Kg)]]/1000</f>
        <v>55</v>
      </c>
      <c r="M360" s="43">
        <f>+VLOOKUP(volumen_dia[[#This Row],[Concat]],Precio_dia_punto_venta[],7,0)</f>
        <v>6109</v>
      </c>
    </row>
    <row r="361" spans="1:13" x14ac:dyDescent="0.35">
      <c r="A361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SantiagoJueves44036saco</v>
      </c>
      <c r="B361" t="s">
        <v>531</v>
      </c>
      <c r="C361" t="s">
        <v>538</v>
      </c>
      <c r="D361" s="43">
        <f>+VLOOKUP(volumen_dia[[#This Row],[Mercado]],Codigos_mercados_mayoristas[],3,0)</f>
        <v>13</v>
      </c>
      <c r="E361" s="43" t="str">
        <f>+VLOOKUP(volumen_dia[[#This Row],[Unidad de
comercialización ]],Tabla16[],2,0)</f>
        <v>saco</v>
      </c>
      <c r="F361" t="s">
        <v>704</v>
      </c>
      <c r="G361" t="s">
        <v>509</v>
      </c>
      <c r="H361" s="46">
        <f>+VLOOKUP(volumen_dia[[#This Row],[Semana descripcipon]],Codigo_fecha[],2,0)</f>
        <v>44036</v>
      </c>
      <c r="I361" t="s">
        <v>530</v>
      </c>
      <c r="J361">
        <v>2200</v>
      </c>
      <c r="K361">
        <f>+volumen_dia[[#This Row],[Volumen (N° de mallas o sacos de 25 kg)]]*25</f>
        <v>55000</v>
      </c>
      <c r="L361">
        <f>+volumen_dia[[#This Row],[Volumen (Kg)]]/1000</f>
        <v>55</v>
      </c>
      <c r="M361" s="43">
        <f>+VLOOKUP(volumen_dia[[#This Row],[Concat]],Precio_dia_punto_venta[],7,0)</f>
        <v>6591</v>
      </c>
    </row>
    <row r="362" spans="1:13" x14ac:dyDescent="0.35">
      <c r="A362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SantiagoMiércoles44176saco</v>
      </c>
      <c r="B362" t="s">
        <v>547</v>
      </c>
      <c r="C362" t="s">
        <v>538</v>
      </c>
      <c r="D362" s="43">
        <f>+VLOOKUP(volumen_dia[[#This Row],[Mercado]],Codigos_mercados_mayoristas[],3,0)</f>
        <v>13</v>
      </c>
      <c r="E362" s="43" t="str">
        <f>+VLOOKUP(volumen_dia[[#This Row],[Unidad de
comercialización ]],Tabla16[],2,0)</f>
        <v>saco</v>
      </c>
      <c r="F362" t="s">
        <v>704</v>
      </c>
      <c r="G362" t="s">
        <v>700</v>
      </c>
      <c r="H362" s="46">
        <f>+VLOOKUP(volumen_dia[[#This Row],[Semana descripcipon]],Codigo_fecha[],2,0)</f>
        <v>44176</v>
      </c>
      <c r="I362" t="s">
        <v>534</v>
      </c>
      <c r="J362">
        <v>2300</v>
      </c>
      <c r="K362">
        <f>+volumen_dia[[#This Row],[Volumen (N° de mallas o sacos de 25 kg)]]*25</f>
        <v>57500</v>
      </c>
      <c r="L362">
        <f>+volumen_dia[[#This Row],[Volumen (Kg)]]/1000</f>
        <v>57.5</v>
      </c>
      <c r="M362" s="43">
        <f>+VLOOKUP(volumen_dia[[#This Row],[Concat]],Precio_dia_punto_venta[],7,0)</f>
        <v>10391</v>
      </c>
    </row>
    <row r="363" spans="1:13" x14ac:dyDescent="0.35">
      <c r="A363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SantiagoViernes44176saco</v>
      </c>
      <c r="B363" t="s">
        <v>547</v>
      </c>
      <c r="C363" t="s">
        <v>538</v>
      </c>
      <c r="D363" s="43">
        <f>+VLOOKUP(volumen_dia[[#This Row],[Mercado]],Codigos_mercados_mayoristas[],3,0)</f>
        <v>13</v>
      </c>
      <c r="E363" s="43" t="str">
        <f>+VLOOKUP(volumen_dia[[#This Row],[Unidad de
comercialización ]],Tabla16[],2,0)</f>
        <v>saco</v>
      </c>
      <c r="F363" t="s">
        <v>704</v>
      </c>
      <c r="G363" t="s">
        <v>700</v>
      </c>
      <c r="H363" s="46">
        <f>+VLOOKUP(volumen_dia[[#This Row],[Semana descripcipon]],Codigo_fecha[],2,0)</f>
        <v>44176</v>
      </c>
      <c r="I363" t="s">
        <v>533</v>
      </c>
      <c r="J363">
        <v>2300</v>
      </c>
      <c r="K363">
        <f>+volumen_dia[[#This Row],[Volumen (N° de mallas o sacos de 25 kg)]]*25</f>
        <v>57500</v>
      </c>
      <c r="L363">
        <f>+volumen_dia[[#This Row],[Volumen (Kg)]]/1000</f>
        <v>57.5</v>
      </c>
      <c r="M363" s="43">
        <f>+VLOOKUP(volumen_dia[[#This Row],[Concat]],Precio_dia_punto_venta[],7,0)</f>
        <v>9239</v>
      </c>
    </row>
    <row r="364" spans="1:13" x14ac:dyDescent="0.35">
      <c r="A364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SantiagoLunes44169saco</v>
      </c>
      <c r="B364" t="s">
        <v>527</v>
      </c>
      <c r="C364" t="s">
        <v>538</v>
      </c>
      <c r="D364" s="43">
        <f>+VLOOKUP(volumen_dia[[#This Row],[Mercado]],Codigos_mercados_mayoristas[],3,0)</f>
        <v>13</v>
      </c>
      <c r="E364" s="43" t="str">
        <f>+VLOOKUP(volumen_dia[[#This Row],[Unidad de
comercialización ]],Tabla16[],2,0)</f>
        <v>saco</v>
      </c>
      <c r="F364" t="s">
        <v>704</v>
      </c>
      <c r="G364" t="s">
        <v>490</v>
      </c>
      <c r="H364" s="46">
        <f>+VLOOKUP(volumen_dia[[#This Row],[Semana descripcipon]],Codigo_fecha[],2,0)</f>
        <v>44169</v>
      </c>
      <c r="I364" t="s">
        <v>535</v>
      </c>
      <c r="J364">
        <v>2300</v>
      </c>
      <c r="K364">
        <f>+volumen_dia[[#This Row],[Volumen (N° de mallas o sacos de 25 kg)]]*25</f>
        <v>57500</v>
      </c>
      <c r="L364">
        <f>+volumen_dia[[#This Row],[Volumen (Kg)]]/1000</f>
        <v>57.5</v>
      </c>
      <c r="M364" s="43">
        <f>+VLOOKUP(volumen_dia[[#This Row],[Concat]],Precio_dia_punto_venta[],7,0)</f>
        <v>10522</v>
      </c>
    </row>
    <row r="365" spans="1:13" x14ac:dyDescent="0.35">
      <c r="A365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SantiagoJueves44155saco</v>
      </c>
      <c r="B365" t="s">
        <v>547</v>
      </c>
      <c r="C365" t="s">
        <v>538</v>
      </c>
      <c r="D365" s="43">
        <f>+VLOOKUP(volumen_dia[[#This Row],[Mercado]],Codigos_mercados_mayoristas[],3,0)</f>
        <v>13</v>
      </c>
      <c r="E365" s="43" t="str">
        <f>+VLOOKUP(volumen_dia[[#This Row],[Unidad de
comercialización ]],Tabla16[],2,0)</f>
        <v>saco</v>
      </c>
      <c r="F365" t="s">
        <v>704</v>
      </c>
      <c r="G365" t="s">
        <v>492</v>
      </c>
      <c r="H365" s="46">
        <f>+VLOOKUP(volumen_dia[[#This Row],[Semana descripcipon]],Codigo_fecha[],2,0)</f>
        <v>44155</v>
      </c>
      <c r="I365" t="s">
        <v>530</v>
      </c>
      <c r="J365">
        <v>2300</v>
      </c>
      <c r="K365">
        <f>+volumen_dia[[#This Row],[Volumen (N° de mallas o sacos de 25 kg)]]*25</f>
        <v>57500</v>
      </c>
      <c r="L365">
        <f>+volumen_dia[[#This Row],[Volumen (Kg)]]/1000</f>
        <v>57.5</v>
      </c>
      <c r="M365" s="43">
        <f>+VLOOKUP(volumen_dia[[#This Row],[Concat]],Precio_dia_punto_venta[],7,0)</f>
        <v>8778</v>
      </c>
    </row>
    <row r="366" spans="1:13" x14ac:dyDescent="0.35">
      <c r="A366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SantiagoMartes44148saco</v>
      </c>
      <c r="B366" t="s">
        <v>545</v>
      </c>
      <c r="C366" t="s">
        <v>538</v>
      </c>
      <c r="D366" s="43">
        <f>+VLOOKUP(volumen_dia[[#This Row],[Mercado]],Codigos_mercados_mayoristas[],3,0)</f>
        <v>13</v>
      </c>
      <c r="E366" s="43" t="str">
        <f>+VLOOKUP(volumen_dia[[#This Row],[Unidad de
comercialización ]],Tabla16[],2,0)</f>
        <v>saco</v>
      </c>
      <c r="F366" t="s">
        <v>704</v>
      </c>
      <c r="G366" t="s">
        <v>493</v>
      </c>
      <c r="H366" s="46">
        <f>+VLOOKUP(volumen_dia[[#This Row],[Semana descripcipon]],Codigo_fecha[],2,0)</f>
        <v>44148</v>
      </c>
      <c r="I366" t="s">
        <v>536</v>
      </c>
      <c r="J366">
        <v>2300</v>
      </c>
      <c r="K366">
        <f>+volumen_dia[[#This Row],[Volumen (N° de mallas o sacos de 25 kg)]]*25</f>
        <v>57500</v>
      </c>
      <c r="L366">
        <f>+volumen_dia[[#This Row],[Volumen (Kg)]]/1000</f>
        <v>57.5</v>
      </c>
      <c r="M366" s="43">
        <f>+VLOOKUP(volumen_dia[[#This Row],[Concat]],Precio_dia_punto_venta[],7,0)</f>
        <v>11761</v>
      </c>
    </row>
    <row r="367" spans="1:13" x14ac:dyDescent="0.35">
      <c r="A367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SantiagoMiércoles44085saco</v>
      </c>
      <c r="B367" t="s">
        <v>540</v>
      </c>
      <c r="C367" t="s">
        <v>538</v>
      </c>
      <c r="D367" s="43">
        <f>+VLOOKUP(volumen_dia[[#This Row],[Mercado]],Codigos_mercados_mayoristas[],3,0)</f>
        <v>13</v>
      </c>
      <c r="E367" s="43" t="str">
        <f>+VLOOKUP(volumen_dia[[#This Row],[Unidad de
comercialización ]],Tabla16[],2,0)</f>
        <v>saco</v>
      </c>
      <c r="F367" t="s">
        <v>704</v>
      </c>
      <c r="G367" t="s">
        <v>503</v>
      </c>
      <c r="H367" s="46">
        <f>+VLOOKUP(volumen_dia[[#This Row],[Semana descripcipon]],Codigo_fecha[],2,0)</f>
        <v>44085</v>
      </c>
      <c r="I367" t="s">
        <v>534</v>
      </c>
      <c r="J367">
        <v>2300</v>
      </c>
      <c r="K367">
        <f>+volumen_dia[[#This Row],[Volumen (N° de mallas o sacos de 25 kg)]]*25</f>
        <v>57500</v>
      </c>
      <c r="L367">
        <f>+volumen_dia[[#This Row],[Volumen (Kg)]]/1000</f>
        <v>57.5</v>
      </c>
      <c r="M367" s="43">
        <f>+VLOOKUP(volumen_dia[[#This Row],[Concat]],Precio_dia_punto_venta[],7,0)</f>
        <v>7739</v>
      </c>
    </row>
    <row r="368" spans="1:13" x14ac:dyDescent="0.35">
      <c r="A368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SantiagoViernes44078saco</v>
      </c>
      <c r="B368" t="s">
        <v>531</v>
      </c>
      <c r="C368" t="s">
        <v>538</v>
      </c>
      <c r="D368" s="43">
        <f>+VLOOKUP(volumen_dia[[#This Row],[Mercado]],Codigos_mercados_mayoristas[],3,0)</f>
        <v>13</v>
      </c>
      <c r="E368" s="43" t="str">
        <f>+VLOOKUP(volumen_dia[[#This Row],[Unidad de
comercialización ]],Tabla16[],2,0)</f>
        <v>saco</v>
      </c>
      <c r="F368" t="s">
        <v>704</v>
      </c>
      <c r="G368" t="s">
        <v>500</v>
      </c>
      <c r="H368" s="46">
        <f>+VLOOKUP(volumen_dia[[#This Row],[Semana descripcipon]],Codigo_fecha[],2,0)</f>
        <v>44078</v>
      </c>
      <c r="I368" t="s">
        <v>533</v>
      </c>
      <c r="J368">
        <v>2300</v>
      </c>
      <c r="K368">
        <f>+volumen_dia[[#This Row],[Volumen (N° de mallas o sacos de 25 kg)]]*25</f>
        <v>57500</v>
      </c>
      <c r="L368">
        <f>+volumen_dia[[#This Row],[Volumen (Kg)]]/1000</f>
        <v>57.5</v>
      </c>
      <c r="M368" s="43">
        <f>+VLOOKUP(volumen_dia[[#This Row],[Concat]],Precio_dia_punto_venta[],7,0)</f>
        <v>8739</v>
      </c>
    </row>
    <row r="369" spans="1:13" x14ac:dyDescent="0.35">
      <c r="A369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SantiagoMiércoles44064saco</v>
      </c>
      <c r="B369" t="s">
        <v>531</v>
      </c>
      <c r="C369" t="s">
        <v>538</v>
      </c>
      <c r="D369" s="43">
        <f>+VLOOKUP(volumen_dia[[#This Row],[Mercado]],Codigos_mercados_mayoristas[],3,0)</f>
        <v>13</v>
      </c>
      <c r="E369" s="43" t="str">
        <f>+VLOOKUP(volumen_dia[[#This Row],[Unidad de
comercialización ]],Tabla16[],2,0)</f>
        <v>saco</v>
      </c>
      <c r="F369" t="s">
        <v>704</v>
      </c>
      <c r="G369" t="s">
        <v>505</v>
      </c>
      <c r="H369" s="46">
        <f>+VLOOKUP(volumen_dia[[#This Row],[Semana descripcipon]],Codigo_fecha[],2,0)</f>
        <v>44064</v>
      </c>
      <c r="I369" t="s">
        <v>534</v>
      </c>
      <c r="J369">
        <v>2300</v>
      </c>
      <c r="K369">
        <f>+volumen_dia[[#This Row],[Volumen (N° de mallas o sacos de 25 kg)]]*25</f>
        <v>57500</v>
      </c>
      <c r="L369">
        <f>+volumen_dia[[#This Row],[Volumen (Kg)]]/1000</f>
        <v>57.5</v>
      </c>
      <c r="M369" s="43">
        <f>+VLOOKUP(volumen_dia[[#This Row],[Concat]],Precio_dia_punto_venta[],7,0)</f>
        <v>5657</v>
      </c>
    </row>
    <row r="370" spans="1:13" x14ac:dyDescent="0.35">
      <c r="A370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SantiagoLunes44043saco</v>
      </c>
      <c r="B370" t="s">
        <v>531</v>
      </c>
      <c r="C370" t="s">
        <v>538</v>
      </c>
      <c r="D370" s="43">
        <f>+VLOOKUP(volumen_dia[[#This Row],[Mercado]],Codigos_mercados_mayoristas[],3,0)</f>
        <v>13</v>
      </c>
      <c r="E370" s="43" t="str">
        <f>+VLOOKUP(volumen_dia[[#This Row],[Unidad de
comercialización ]],Tabla16[],2,0)</f>
        <v>saco</v>
      </c>
      <c r="F370" t="s">
        <v>704</v>
      </c>
      <c r="G370" t="s">
        <v>507</v>
      </c>
      <c r="H370" s="46">
        <f>+VLOOKUP(volumen_dia[[#This Row],[Semana descripcipon]],Codigo_fecha[],2,0)</f>
        <v>44043</v>
      </c>
      <c r="I370" t="s">
        <v>535</v>
      </c>
      <c r="J370">
        <v>2300</v>
      </c>
      <c r="K370">
        <f>+volumen_dia[[#This Row],[Volumen (N° de mallas o sacos de 25 kg)]]*25</f>
        <v>57500</v>
      </c>
      <c r="L370">
        <f>+volumen_dia[[#This Row],[Volumen (Kg)]]/1000</f>
        <v>57.5</v>
      </c>
      <c r="M370" s="43">
        <f>+VLOOKUP(volumen_dia[[#This Row],[Concat]],Precio_dia_punto_venta[],7,0)</f>
        <v>6657</v>
      </c>
    </row>
    <row r="371" spans="1:13" x14ac:dyDescent="0.35">
      <c r="A371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SantiagoJueves44092saco</v>
      </c>
      <c r="B371" t="s">
        <v>531</v>
      </c>
      <c r="C371" t="s">
        <v>538</v>
      </c>
      <c r="D371" s="43">
        <f>+VLOOKUP(volumen_dia[[#This Row],[Mercado]],Codigos_mercados_mayoristas[],3,0)</f>
        <v>13</v>
      </c>
      <c r="E371" s="43" t="str">
        <f>+VLOOKUP(volumen_dia[[#This Row],[Unidad de
comercialización ]],Tabla16[],2,0)</f>
        <v>saco</v>
      </c>
      <c r="F371" t="s">
        <v>704</v>
      </c>
      <c r="G371" t="s">
        <v>502</v>
      </c>
      <c r="H371" s="46">
        <f>+VLOOKUP(volumen_dia[[#This Row],[Semana descripcipon]],Codigo_fecha[],2,0)</f>
        <v>44092</v>
      </c>
      <c r="I371" t="s">
        <v>530</v>
      </c>
      <c r="J371">
        <v>2350</v>
      </c>
      <c r="K371">
        <f>+volumen_dia[[#This Row],[Volumen (N° de mallas o sacos de 25 kg)]]*25</f>
        <v>58750</v>
      </c>
      <c r="L371">
        <f>+volumen_dia[[#This Row],[Volumen (Kg)]]/1000</f>
        <v>58.75</v>
      </c>
      <c r="M371" s="43">
        <f>+VLOOKUP(volumen_dia[[#This Row],[Concat]],Precio_dia_punto_venta[],7,0)</f>
        <v>7755</v>
      </c>
    </row>
    <row r="372" spans="1:13" x14ac:dyDescent="0.35">
      <c r="A372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SantiagoMartes44085saco</v>
      </c>
      <c r="B372" t="s">
        <v>531</v>
      </c>
      <c r="C372" t="s">
        <v>538</v>
      </c>
      <c r="D372" s="43">
        <f>+VLOOKUP(volumen_dia[[#This Row],[Mercado]],Codigos_mercados_mayoristas[],3,0)</f>
        <v>13</v>
      </c>
      <c r="E372" s="43" t="str">
        <f>+VLOOKUP(volumen_dia[[#This Row],[Unidad de
comercialización ]],Tabla16[],2,0)</f>
        <v>saco</v>
      </c>
      <c r="F372" t="s">
        <v>704</v>
      </c>
      <c r="G372" t="s">
        <v>503</v>
      </c>
      <c r="H372" s="46">
        <f>+VLOOKUP(volumen_dia[[#This Row],[Semana descripcipon]],Codigo_fecha[],2,0)</f>
        <v>44085</v>
      </c>
      <c r="I372" t="s">
        <v>536</v>
      </c>
      <c r="J372">
        <v>2350</v>
      </c>
      <c r="K372">
        <f>+volumen_dia[[#This Row],[Volumen (N° de mallas o sacos de 25 kg)]]*25</f>
        <v>58750</v>
      </c>
      <c r="L372">
        <f>+volumen_dia[[#This Row],[Volumen (Kg)]]/1000</f>
        <v>58.75</v>
      </c>
      <c r="M372" s="43">
        <f>+VLOOKUP(volumen_dia[[#This Row],[Concat]],Precio_dia_punto_venta[],7,0)</f>
        <v>7745</v>
      </c>
    </row>
    <row r="373" spans="1:13" x14ac:dyDescent="0.35">
      <c r="A373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SantiagoViernes44162saco</v>
      </c>
      <c r="B373" t="s">
        <v>547</v>
      </c>
      <c r="C373" t="s">
        <v>538</v>
      </c>
      <c r="D373" s="43">
        <f>+VLOOKUP(volumen_dia[[#This Row],[Mercado]],Codigos_mercados_mayoristas[],3,0)</f>
        <v>13</v>
      </c>
      <c r="E373" s="43" t="str">
        <f>+VLOOKUP(volumen_dia[[#This Row],[Unidad de
comercialización ]],Tabla16[],2,0)</f>
        <v>saco</v>
      </c>
      <c r="F373" t="s">
        <v>704</v>
      </c>
      <c r="G373" t="s">
        <v>491</v>
      </c>
      <c r="H373" s="46">
        <f>+VLOOKUP(volumen_dia[[#This Row],[Semana descripcipon]],Codigo_fecha[],2,0)</f>
        <v>44162</v>
      </c>
      <c r="I373" t="s">
        <v>533</v>
      </c>
      <c r="J373">
        <v>2400</v>
      </c>
      <c r="K373">
        <f>+volumen_dia[[#This Row],[Volumen (N° de mallas o sacos de 25 kg)]]*25</f>
        <v>60000</v>
      </c>
      <c r="L373">
        <f>+volumen_dia[[#This Row],[Volumen (Kg)]]/1000</f>
        <v>60</v>
      </c>
      <c r="M373" s="43">
        <f>+VLOOKUP(volumen_dia[[#This Row],[Concat]],Precio_dia_punto_venta[],7,0)</f>
        <v>10292</v>
      </c>
    </row>
    <row r="374" spans="1:13" x14ac:dyDescent="0.35">
      <c r="A374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SantiagoViernes44162saco</v>
      </c>
      <c r="B374" t="s">
        <v>527</v>
      </c>
      <c r="C374" t="s">
        <v>538</v>
      </c>
      <c r="D374" s="43">
        <f>+VLOOKUP(volumen_dia[[#This Row],[Mercado]],Codigos_mercados_mayoristas[],3,0)</f>
        <v>13</v>
      </c>
      <c r="E374" s="43" t="str">
        <f>+VLOOKUP(volumen_dia[[#This Row],[Unidad de
comercialización ]],Tabla16[],2,0)</f>
        <v>saco</v>
      </c>
      <c r="F374" t="s">
        <v>704</v>
      </c>
      <c r="G374" t="s">
        <v>491</v>
      </c>
      <c r="H374" s="46">
        <f>+VLOOKUP(volumen_dia[[#This Row],[Semana descripcipon]],Codigo_fecha[],2,0)</f>
        <v>44162</v>
      </c>
      <c r="I374" t="s">
        <v>533</v>
      </c>
      <c r="J374">
        <v>2400</v>
      </c>
      <c r="K374">
        <f>+volumen_dia[[#This Row],[Volumen (N° de mallas o sacos de 25 kg)]]*25</f>
        <v>60000</v>
      </c>
      <c r="L374">
        <f>+volumen_dia[[#This Row],[Volumen (Kg)]]/1000</f>
        <v>60</v>
      </c>
      <c r="M374" s="43">
        <f>+VLOOKUP(volumen_dia[[#This Row],[Concat]],Precio_dia_punto_venta[],7,0)</f>
        <v>10417</v>
      </c>
    </row>
    <row r="375" spans="1:13" x14ac:dyDescent="0.35">
      <c r="A375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SantiagoJueves44085saco</v>
      </c>
      <c r="B375" t="s">
        <v>540</v>
      </c>
      <c r="C375" t="s">
        <v>538</v>
      </c>
      <c r="D375" s="43">
        <f>+VLOOKUP(volumen_dia[[#This Row],[Mercado]],Codigos_mercados_mayoristas[],3,0)</f>
        <v>13</v>
      </c>
      <c r="E375" s="43" t="str">
        <f>+VLOOKUP(volumen_dia[[#This Row],[Unidad de
comercialización ]],Tabla16[],2,0)</f>
        <v>saco</v>
      </c>
      <c r="F375" t="s">
        <v>704</v>
      </c>
      <c r="G375" t="s">
        <v>503</v>
      </c>
      <c r="H375" s="46">
        <f>+VLOOKUP(volumen_dia[[#This Row],[Semana descripcipon]],Codigo_fecha[],2,0)</f>
        <v>44085</v>
      </c>
      <c r="I375" t="s">
        <v>530</v>
      </c>
      <c r="J375">
        <v>2400</v>
      </c>
      <c r="K375">
        <f>+volumen_dia[[#This Row],[Volumen (N° de mallas o sacos de 25 kg)]]*25</f>
        <v>60000</v>
      </c>
      <c r="L375">
        <f>+volumen_dia[[#This Row],[Volumen (Kg)]]/1000</f>
        <v>60</v>
      </c>
      <c r="M375" s="43">
        <f>+VLOOKUP(volumen_dia[[#This Row],[Concat]],Precio_dia_punto_venta[],7,0)</f>
        <v>8458</v>
      </c>
    </row>
    <row r="376" spans="1:13" x14ac:dyDescent="0.35">
      <c r="A376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SantiagoViernes44085saco</v>
      </c>
      <c r="B376" t="s">
        <v>540</v>
      </c>
      <c r="C376" t="s">
        <v>538</v>
      </c>
      <c r="D376" s="43">
        <f>+VLOOKUP(volumen_dia[[#This Row],[Mercado]],Codigos_mercados_mayoristas[],3,0)</f>
        <v>13</v>
      </c>
      <c r="E376" s="43" t="str">
        <f>+VLOOKUP(volumen_dia[[#This Row],[Unidad de
comercialización ]],Tabla16[],2,0)</f>
        <v>saco</v>
      </c>
      <c r="F376" t="s">
        <v>704</v>
      </c>
      <c r="G376" t="s">
        <v>503</v>
      </c>
      <c r="H376" s="46">
        <f>+VLOOKUP(volumen_dia[[#This Row],[Semana descripcipon]],Codigo_fecha[],2,0)</f>
        <v>44085</v>
      </c>
      <c r="I376" t="s">
        <v>533</v>
      </c>
      <c r="J376">
        <v>2400</v>
      </c>
      <c r="K376">
        <f>+volumen_dia[[#This Row],[Volumen (N° de mallas o sacos de 25 kg)]]*25</f>
        <v>60000</v>
      </c>
      <c r="L376">
        <f>+volumen_dia[[#This Row],[Volumen (Kg)]]/1000</f>
        <v>60</v>
      </c>
      <c r="M376" s="43">
        <f>+VLOOKUP(volumen_dia[[#This Row],[Concat]],Precio_dia_punto_venta[],7,0)</f>
        <v>8250</v>
      </c>
    </row>
    <row r="377" spans="1:13" x14ac:dyDescent="0.35">
      <c r="A377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SantiagoJueves44085saco</v>
      </c>
      <c r="B377" t="s">
        <v>531</v>
      </c>
      <c r="C377" t="s">
        <v>538</v>
      </c>
      <c r="D377" s="43">
        <f>+VLOOKUP(volumen_dia[[#This Row],[Mercado]],Codigos_mercados_mayoristas[],3,0)</f>
        <v>13</v>
      </c>
      <c r="E377" s="43" t="str">
        <f>+VLOOKUP(volumen_dia[[#This Row],[Unidad de
comercialización ]],Tabla16[],2,0)</f>
        <v>saco</v>
      </c>
      <c r="F377" t="s">
        <v>704</v>
      </c>
      <c r="G377" t="s">
        <v>503</v>
      </c>
      <c r="H377" s="46">
        <f>+VLOOKUP(volumen_dia[[#This Row],[Semana descripcipon]],Codigo_fecha[],2,0)</f>
        <v>44085</v>
      </c>
      <c r="I377" t="s">
        <v>530</v>
      </c>
      <c r="J377">
        <v>2400</v>
      </c>
      <c r="K377">
        <f>+volumen_dia[[#This Row],[Volumen (N° de mallas o sacos de 25 kg)]]*25</f>
        <v>60000</v>
      </c>
      <c r="L377">
        <f>+volumen_dia[[#This Row],[Volumen (Kg)]]/1000</f>
        <v>60</v>
      </c>
      <c r="M377" s="43">
        <f>+VLOOKUP(volumen_dia[[#This Row],[Concat]],Precio_dia_punto_venta[],7,0)</f>
        <v>8250</v>
      </c>
    </row>
    <row r="378" spans="1:13" x14ac:dyDescent="0.35">
      <c r="A378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SantiagoViernes44050saco</v>
      </c>
      <c r="B378" t="s">
        <v>540</v>
      </c>
      <c r="C378" t="s">
        <v>538</v>
      </c>
      <c r="D378" s="43">
        <f>+VLOOKUP(volumen_dia[[#This Row],[Mercado]],Codigos_mercados_mayoristas[],3,0)</f>
        <v>13</v>
      </c>
      <c r="E378" s="43" t="str">
        <f>+VLOOKUP(volumen_dia[[#This Row],[Unidad de
comercialización ]],Tabla16[],2,0)</f>
        <v>saco</v>
      </c>
      <c r="F378" t="s">
        <v>704</v>
      </c>
      <c r="G378" t="s">
        <v>508</v>
      </c>
      <c r="H378" s="46">
        <f>+VLOOKUP(volumen_dia[[#This Row],[Semana descripcipon]],Codigo_fecha[],2,0)</f>
        <v>44050</v>
      </c>
      <c r="I378" t="s">
        <v>533</v>
      </c>
      <c r="J378">
        <v>2400</v>
      </c>
      <c r="K378">
        <f>+volumen_dia[[#This Row],[Volumen (N° de mallas o sacos de 25 kg)]]*25</f>
        <v>60000</v>
      </c>
      <c r="L378">
        <f>+volumen_dia[[#This Row],[Volumen (Kg)]]/1000</f>
        <v>60</v>
      </c>
      <c r="M378" s="43">
        <f>+VLOOKUP(volumen_dia[[#This Row],[Concat]],Precio_dia_punto_venta[],7,0)</f>
        <v>5900</v>
      </c>
    </row>
    <row r="379" spans="1:13" x14ac:dyDescent="0.35">
      <c r="A379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SantiagoViernes44050saco</v>
      </c>
      <c r="B379" t="s">
        <v>537</v>
      </c>
      <c r="C379" t="s">
        <v>538</v>
      </c>
      <c r="D379" s="43">
        <f>+VLOOKUP(volumen_dia[[#This Row],[Mercado]],Codigos_mercados_mayoristas[],3,0)</f>
        <v>13</v>
      </c>
      <c r="E379" s="43" t="str">
        <f>+VLOOKUP(volumen_dia[[#This Row],[Unidad de
comercialización ]],Tabla16[],2,0)</f>
        <v>saco</v>
      </c>
      <c r="F379" t="s">
        <v>704</v>
      </c>
      <c r="G379" t="s">
        <v>508</v>
      </c>
      <c r="H379" s="46">
        <f>+VLOOKUP(volumen_dia[[#This Row],[Semana descripcipon]],Codigo_fecha[],2,0)</f>
        <v>44050</v>
      </c>
      <c r="I379" t="s">
        <v>533</v>
      </c>
      <c r="J379">
        <v>2400</v>
      </c>
      <c r="K379">
        <f>+volumen_dia[[#This Row],[Volumen (N° de mallas o sacos de 25 kg)]]*25</f>
        <v>60000</v>
      </c>
      <c r="L379">
        <f>+volumen_dia[[#This Row],[Volumen (Kg)]]/1000</f>
        <v>60</v>
      </c>
      <c r="M379" s="43">
        <f>+VLOOKUP(volumen_dia[[#This Row],[Concat]],Precio_dia_punto_venta[],7,0)</f>
        <v>5900</v>
      </c>
    </row>
    <row r="380" spans="1:13" x14ac:dyDescent="0.35">
      <c r="A380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SantiagoMartes44043saco</v>
      </c>
      <c r="B380" t="s">
        <v>531</v>
      </c>
      <c r="C380" t="s">
        <v>538</v>
      </c>
      <c r="D380" s="43">
        <f>+VLOOKUP(volumen_dia[[#This Row],[Mercado]],Codigos_mercados_mayoristas[],3,0)</f>
        <v>13</v>
      </c>
      <c r="E380" s="43" t="str">
        <f>+VLOOKUP(volumen_dia[[#This Row],[Unidad de
comercialización ]],Tabla16[],2,0)</f>
        <v>saco</v>
      </c>
      <c r="F380" t="s">
        <v>704</v>
      </c>
      <c r="G380" t="s">
        <v>507</v>
      </c>
      <c r="H380" s="46">
        <f>+VLOOKUP(volumen_dia[[#This Row],[Semana descripcipon]],Codigo_fecha[],2,0)</f>
        <v>44043</v>
      </c>
      <c r="I380" t="s">
        <v>536</v>
      </c>
      <c r="J380">
        <v>2400</v>
      </c>
      <c r="K380">
        <f>+volumen_dia[[#This Row],[Volumen (N° de mallas o sacos de 25 kg)]]*25</f>
        <v>60000</v>
      </c>
      <c r="L380">
        <f>+volumen_dia[[#This Row],[Volumen (Kg)]]/1000</f>
        <v>60</v>
      </c>
      <c r="M380" s="43">
        <f>+VLOOKUP(volumen_dia[[#This Row],[Concat]],Precio_dia_punto_venta[],7,0)</f>
        <v>5900</v>
      </c>
    </row>
    <row r="381" spans="1:13" x14ac:dyDescent="0.35">
      <c r="A381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SantiagoJueves44036saco</v>
      </c>
      <c r="B381" t="s">
        <v>537</v>
      </c>
      <c r="C381" t="s">
        <v>538</v>
      </c>
      <c r="D381" s="43">
        <f>+VLOOKUP(volumen_dia[[#This Row],[Mercado]],Codigos_mercados_mayoristas[],3,0)</f>
        <v>13</v>
      </c>
      <c r="E381" s="43" t="str">
        <f>+VLOOKUP(volumen_dia[[#This Row],[Unidad de
comercialización ]],Tabla16[],2,0)</f>
        <v>saco</v>
      </c>
      <c r="F381" t="s">
        <v>704</v>
      </c>
      <c r="G381" t="s">
        <v>509</v>
      </c>
      <c r="H381" s="46">
        <f>+VLOOKUP(volumen_dia[[#This Row],[Semana descripcipon]],Codigo_fecha[],2,0)</f>
        <v>44036</v>
      </c>
      <c r="I381" t="s">
        <v>530</v>
      </c>
      <c r="J381">
        <v>2400</v>
      </c>
      <c r="K381">
        <f>+volumen_dia[[#This Row],[Volumen (N° de mallas o sacos de 25 kg)]]*25</f>
        <v>60000</v>
      </c>
      <c r="L381">
        <f>+volumen_dia[[#This Row],[Volumen (Kg)]]/1000</f>
        <v>60</v>
      </c>
      <c r="M381" s="43">
        <f>+VLOOKUP(volumen_dia[[#This Row],[Concat]],Precio_dia_punto_venta[],7,0)</f>
        <v>6650</v>
      </c>
    </row>
    <row r="382" spans="1:13" x14ac:dyDescent="0.35">
      <c r="A382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SantiagoMartes44085saco</v>
      </c>
      <c r="B382" t="s">
        <v>540</v>
      </c>
      <c r="C382" t="s">
        <v>538</v>
      </c>
      <c r="D382" s="43">
        <f>+VLOOKUP(volumen_dia[[#This Row],[Mercado]],Codigos_mercados_mayoristas[],3,0)</f>
        <v>13</v>
      </c>
      <c r="E382" s="43" t="str">
        <f>+VLOOKUP(volumen_dia[[#This Row],[Unidad de
comercialización ]],Tabla16[],2,0)</f>
        <v>saco</v>
      </c>
      <c r="F382" t="s">
        <v>704</v>
      </c>
      <c r="G382" t="s">
        <v>503</v>
      </c>
      <c r="H382" s="46">
        <f>+VLOOKUP(volumen_dia[[#This Row],[Semana descripcipon]],Codigo_fecha[],2,0)</f>
        <v>44085</v>
      </c>
      <c r="I382" t="s">
        <v>536</v>
      </c>
      <c r="J382">
        <v>2430</v>
      </c>
      <c r="K382">
        <f>+volumen_dia[[#This Row],[Volumen (N° de mallas o sacos de 25 kg)]]*25</f>
        <v>60750</v>
      </c>
      <c r="L382">
        <f>+volumen_dia[[#This Row],[Volumen (Kg)]]/1000</f>
        <v>60.75</v>
      </c>
      <c r="M382" s="43">
        <f>+VLOOKUP(volumen_dia[[#This Row],[Concat]],Precio_dia_punto_venta[],7,0)</f>
        <v>7753</v>
      </c>
    </row>
    <row r="383" spans="1:13" x14ac:dyDescent="0.35">
      <c r="A383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SantiagoMiércoles44169saco</v>
      </c>
      <c r="B383" t="s">
        <v>527</v>
      </c>
      <c r="C383" t="s">
        <v>538</v>
      </c>
      <c r="D383" s="43">
        <f>+VLOOKUP(volumen_dia[[#This Row],[Mercado]],Codigos_mercados_mayoristas[],3,0)</f>
        <v>13</v>
      </c>
      <c r="E383" s="43" t="str">
        <f>+VLOOKUP(volumen_dia[[#This Row],[Unidad de
comercialización ]],Tabla16[],2,0)</f>
        <v>saco</v>
      </c>
      <c r="F383" t="s">
        <v>704</v>
      </c>
      <c r="G383" t="s">
        <v>490</v>
      </c>
      <c r="H383" s="46">
        <f>+VLOOKUP(volumen_dia[[#This Row],[Semana descripcipon]],Codigo_fecha[],2,0)</f>
        <v>44169</v>
      </c>
      <c r="I383" t="s">
        <v>534</v>
      </c>
      <c r="J383">
        <v>2450</v>
      </c>
      <c r="K383">
        <f>+volumen_dia[[#This Row],[Volumen (N° de mallas o sacos de 25 kg)]]*25</f>
        <v>61250</v>
      </c>
      <c r="L383">
        <f>+volumen_dia[[#This Row],[Volumen (Kg)]]/1000</f>
        <v>61.25</v>
      </c>
      <c r="M383" s="43">
        <f>+VLOOKUP(volumen_dia[[#This Row],[Concat]],Precio_dia_punto_venta[],7,0)</f>
        <v>9755</v>
      </c>
    </row>
    <row r="384" spans="1:13" x14ac:dyDescent="0.35">
      <c r="A384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SantiagoLunes44162saco</v>
      </c>
      <c r="B384" t="s">
        <v>547</v>
      </c>
      <c r="C384" t="s">
        <v>538</v>
      </c>
      <c r="D384" s="43">
        <f>+VLOOKUP(volumen_dia[[#This Row],[Mercado]],Codigos_mercados_mayoristas[],3,0)</f>
        <v>13</v>
      </c>
      <c r="E384" s="43" t="str">
        <f>+VLOOKUP(volumen_dia[[#This Row],[Unidad de
comercialización ]],Tabla16[],2,0)</f>
        <v>saco</v>
      </c>
      <c r="F384" t="s">
        <v>704</v>
      </c>
      <c r="G384" t="s">
        <v>491</v>
      </c>
      <c r="H384" s="46">
        <f>+VLOOKUP(volumen_dia[[#This Row],[Semana descripcipon]],Codigo_fecha[],2,0)</f>
        <v>44162</v>
      </c>
      <c r="I384" t="s">
        <v>535</v>
      </c>
      <c r="J384">
        <v>2500</v>
      </c>
      <c r="K384">
        <f>+volumen_dia[[#This Row],[Volumen (N° de mallas o sacos de 25 kg)]]*25</f>
        <v>62500</v>
      </c>
      <c r="L384">
        <f>+volumen_dia[[#This Row],[Volumen (Kg)]]/1000</f>
        <v>62.5</v>
      </c>
      <c r="M384" s="43">
        <f>+VLOOKUP(volumen_dia[[#This Row],[Concat]],Precio_dia_punto_venta[],7,0)</f>
        <v>9760</v>
      </c>
    </row>
    <row r="385" spans="1:13" x14ac:dyDescent="0.35">
      <c r="A385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SantiagoMiércoles44162saco</v>
      </c>
      <c r="B385" t="s">
        <v>527</v>
      </c>
      <c r="C385" t="s">
        <v>538</v>
      </c>
      <c r="D385" s="43">
        <f>+VLOOKUP(volumen_dia[[#This Row],[Mercado]],Codigos_mercados_mayoristas[],3,0)</f>
        <v>13</v>
      </c>
      <c r="E385" s="43" t="str">
        <f>+VLOOKUP(volumen_dia[[#This Row],[Unidad de
comercialización ]],Tabla16[],2,0)</f>
        <v>saco</v>
      </c>
      <c r="F385" t="s">
        <v>704</v>
      </c>
      <c r="G385" t="s">
        <v>491</v>
      </c>
      <c r="H385" s="46">
        <f>+VLOOKUP(volumen_dia[[#This Row],[Semana descripcipon]],Codigo_fecha[],2,0)</f>
        <v>44162</v>
      </c>
      <c r="I385" t="s">
        <v>534</v>
      </c>
      <c r="J385">
        <v>2500</v>
      </c>
      <c r="K385">
        <f>+volumen_dia[[#This Row],[Volumen (N° de mallas o sacos de 25 kg)]]*25</f>
        <v>62500</v>
      </c>
      <c r="L385">
        <f>+volumen_dia[[#This Row],[Volumen (Kg)]]/1000</f>
        <v>62.5</v>
      </c>
      <c r="M385" s="43">
        <f>+VLOOKUP(volumen_dia[[#This Row],[Concat]],Precio_dia_punto_venta[],7,0)</f>
        <v>9560</v>
      </c>
    </row>
    <row r="386" spans="1:13" x14ac:dyDescent="0.35">
      <c r="A386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SantiagoJueves44162saco</v>
      </c>
      <c r="B386" t="s">
        <v>527</v>
      </c>
      <c r="C386" t="s">
        <v>538</v>
      </c>
      <c r="D386" s="43">
        <f>+VLOOKUP(volumen_dia[[#This Row],[Mercado]],Codigos_mercados_mayoristas[],3,0)</f>
        <v>13</v>
      </c>
      <c r="E386" s="43" t="str">
        <f>+VLOOKUP(volumen_dia[[#This Row],[Unidad de
comercialización ]],Tabla16[],2,0)</f>
        <v>saco</v>
      </c>
      <c r="F386" t="s">
        <v>704</v>
      </c>
      <c r="G386" t="s">
        <v>491</v>
      </c>
      <c r="H386" s="46">
        <f>+VLOOKUP(volumen_dia[[#This Row],[Semana descripcipon]],Codigo_fecha[],2,0)</f>
        <v>44162</v>
      </c>
      <c r="I386" t="s">
        <v>530</v>
      </c>
      <c r="J386">
        <v>2500</v>
      </c>
      <c r="K386">
        <f>+volumen_dia[[#This Row],[Volumen (N° de mallas o sacos de 25 kg)]]*25</f>
        <v>62500</v>
      </c>
      <c r="L386">
        <f>+volumen_dia[[#This Row],[Volumen (Kg)]]/1000</f>
        <v>62.5</v>
      </c>
      <c r="M386" s="43">
        <f>+VLOOKUP(volumen_dia[[#This Row],[Concat]],Precio_dia_punto_venta[],7,0)</f>
        <v>10720</v>
      </c>
    </row>
    <row r="387" spans="1:13" x14ac:dyDescent="0.35">
      <c r="A387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SantiagoViernes44155saco</v>
      </c>
      <c r="B387" t="s">
        <v>545</v>
      </c>
      <c r="C387" t="s">
        <v>538</v>
      </c>
      <c r="D387" s="43">
        <f>+VLOOKUP(volumen_dia[[#This Row],[Mercado]],Codigos_mercados_mayoristas[],3,0)</f>
        <v>13</v>
      </c>
      <c r="E387" s="43" t="str">
        <f>+VLOOKUP(volumen_dia[[#This Row],[Unidad de
comercialización ]],Tabla16[],2,0)</f>
        <v>saco</v>
      </c>
      <c r="F387" t="s">
        <v>704</v>
      </c>
      <c r="G387" t="s">
        <v>492</v>
      </c>
      <c r="H387" s="46">
        <f>+VLOOKUP(volumen_dia[[#This Row],[Semana descripcipon]],Codigo_fecha[],2,0)</f>
        <v>44155</v>
      </c>
      <c r="I387" t="s">
        <v>533</v>
      </c>
      <c r="J387">
        <v>2500</v>
      </c>
      <c r="K387">
        <f>+volumen_dia[[#This Row],[Volumen (N° de mallas o sacos de 25 kg)]]*25</f>
        <v>62500</v>
      </c>
      <c r="L387">
        <f>+volumen_dia[[#This Row],[Volumen (Kg)]]/1000</f>
        <v>62.5</v>
      </c>
      <c r="M387" s="43">
        <f>+VLOOKUP(volumen_dia[[#This Row],[Concat]],Precio_dia_punto_venta[],7,0)</f>
        <v>10480</v>
      </c>
    </row>
    <row r="388" spans="1:13" x14ac:dyDescent="0.35">
      <c r="A388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SantiagoLunes44155saco</v>
      </c>
      <c r="B388" t="s">
        <v>527</v>
      </c>
      <c r="C388" t="s">
        <v>538</v>
      </c>
      <c r="D388" s="43">
        <f>+VLOOKUP(volumen_dia[[#This Row],[Mercado]],Codigos_mercados_mayoristas[],3,0)</f>
        <v>13</v>
      </c>
      <c r="E388" s="43" t="str">
        <f>+VLOOKUP(volumen_dia[[#This Row],[Unidad de
comercialización ]],Tabla16[],2,0)</f>
        <v>saco</v>
      </c>
      <c r="F388" t="s">
        <v>704</v>
      </c>
      <c r="G388" t="s">
        <v>492</v>
      </c>
      <c r="H388" s="46">
        <f>+VLOOKUP(volumen_dia[[#This Row],[Semana descripcipon]],Codigo_fecha[],2,0)</f>
        <v>44155</v>
      </c>
      <c r="I388" t="s">
        <v>535</v>
      </c>
      <c r="J388">
        <v>2500</v>
      </c>
      <c r="K388">
        <f>+volumen_dia[[#This Row],[Volumen (N° de mallas o sacos de 25 kg)]]*25</f>
        <v>62500</v>
      </c>
      <c r="L388">
        <f>+volumen_dia[[#This Row],[Volumen (Kg)]]/1000</f>
        <v>62.5</v>
      </c>
      <c r="M388" s="43">
        <f>+VLOOKUP(volumen_dia[[#This Row],[Concat]],Precio_dia_punto_venta[],7,0)</f>
        <v>8200</v>
      </c>
    </row>
    <row r="389" spans="1:13" x14ac:dyDescent="0.35">
      <c r="A389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SantiagoMiércoles44155saco</v>
      </c>
      <c r="B389" t="s">
        <v>527</v>
      </c>
      <c r="C389" t="s">
        <v>538</v>
      </c>
      <c r="D389" s="43">
        <f>+VLOOKUP(volumen_dia[[#This Row],[Mercado]],Codigos_mercados_mayoristas[],3,0)</f>
        <v>13</v>
      </c>
      <c r="E389" s="43" t="str">
        <f>+VLOOKUP(volumen_dia[[#This Row],[Unidad de
comercialización ]],Tabla16[],2,0)</f>
        <v>saco</v>
      </c>
      <c r="F389" t="s">
        <v>704</v>
      </c>
      <c r="G389" t="s">
        <v>492</v>
      </c>
      <c r="H389" s="46">
        <f>+VLOOKUP(volumen_dia[[#This Row],[Semana descripcipon]],Codigo_fecha[],2,0)</f>
        <v>44155</v>
      </c>
      <c r="I389" t="s">
        <v>534</v>
      </c>
      <c r="J389">
        <v>2500</v>
      </c>
      <c r="K389">
        <f>+volumen_dia[[#This Row],[Volumen (N° de mallas o sacos de 25 kg)]]*25</f>
        <v>62500</v>
      </c>
      <c r="L389">
        <f>+volumen_dia[[#This Row],[Volumen (Kg)]]/1000</f>
        <v>62.5</v>
      </c>
      <c r="M389" s="43">
        <f>+VLOOKUP(volumen_dia[[#This Row],[Concat]],Precio_dia_punto_venta[],7,0)</f>
        <v>8460</v>
      </c>
    </row>
    <row r="390" spans="1:13" x14ac:dyDescent="0.35">
      <c r="A390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SantiagoMartes44148saco</v>
      </c>
      <c r="B390" t="s">
        <v>547</v>
      </c>
      <c r="C390" t="s">
        <v>538</v>
      </c>
      <c r="D390" s="43">
        <f>+VLOOKUP(volumen_dia[[#This Row],[Mercado]],Codigos_mercados_mayoristas[],3,0)</f>
        <v>13</v>
      </c>
      <c r="E390" s="43" t="str">
        <f>+VLOOKUP(volumen_dia[[#This Row],[Unidad de
comercialización ]],Tabla16[],2,0)</f>
        <v>saco</v>
      </c>
      <c r="F390" t="s">
        <v>704</v>
      </c>
      <c r="G390" t="s">
        <v>493</v>
      </c>
      <c r="H390" s="46">
        <f>+VLOOKUP(volumen_dia[[#This Row],[Semana descripcipon]],Codigo_fecha[],2,0)</f>
        <v>44148</v>
      </c>
      <c r="I390" t="s">
        <v>536</v>
      </c>
      <c r="J390">
        <v>2500</v>
      </c>
      <c r="K390">
        <f>+volumen_dia[[#This Row],[Volumen (N° de mallas o sacos de 25 kg)]]*25</f>
        <v>62500</v>
      </c>
      <c r="L390">
        <f>+volumen_dia[[#This Row],[Volumen (Kg)]]/1000</f>
        <v>62.5</v>
      </c>
      <c r="M390" s="43">
        <f>+VLOOKUP(volumen_dia[[#This Row],[Concat]],Precio_dia_punto_venta[],7,0)</f>
        <v>9740</v>
      </c>
    </row>
    <row r="391" spans="1:13" x14ac:dyDescent="0.35">
      <c r="A391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SantiagoViernes44134saco</v>
      </c>
      <c r="B391" t="s">
        <v>527</v>
      </c>
      <c r="C391" t="s">
        <v>538</v>
      </c>
      <c r="D391" s="43">
        <f>+VLOOKUP(volumen_dia[[#This Row],[Mercado]],Codigos_mercados_mayoristas[],3,0)</f>
        <v>13</v>
      </c>
      <c r="E391" s="43" t="str">
        <f>+VLOOKUP(volumen_dia[[#This Row],[Unidad de
comercialización ]],Tabla16[],2,0)</f>
        <v>saco</v>
      </c>
      <c r="F391" t="s">
        <v>704</v>
      </c>
      <c r="G391" t="s">
        <v>495</v>
      </c>
      <c r="H391" s="46">
        <f>+VLOOKUP(volumen_dia[[#This Row],[Semana descripcipon]],Codigo_fecha[],2,0)</f>
        <v>44134</v>
      </c>
      <c r="I391" t="s">
        <v>533</v>
      </c>
      <c r="J391">
        <v>2500</v>
      </c>
      <c r="K391">
        <f>+volumen_dia[[#This Row],[Volumen (N° de mallas o sacos de 25 kg)]]*25</f>
        <v>62500</v>
      </c>
      <c r="L391">
        <f>+volumen_dia[[#This Row],[Volumen (Kg)]]/1000</f>
        <v>62.5</v>
      </c>
      <c r="M391" s="43">
        <f>+VLOOKUP(volumen_dia[[#This Row],[Concat]],Precio_dia_punto_venta[],7,0)</f>
        <v>7260</v>
      </c>
    </row>
    <row r="392" spans="1:13" x14ac:dyDescent="0.35">
      <c r="A392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SantiagoLunes44064saco</v>
      </c>
      <c r="B392" t="s">
        <v>531</v>
      </c>
      <c r="C392" t="s">
        <v>538</v>
      </c>
      <c r="D392" s="43">
        <f>+VLOOKUP(volumen_dia[[#This Row],[Mercado]],Codigos_mercados_mayoristas[],3,0)</f>
        <v>13</v>
      </c>
      <c r="E392" s="43" t="str">
        <f>+VLOOKUP(volumen_dia[[#This Row],[Unidad de
comercialización ]],Tabla16[],2,0)</f>
        <v>saco</v>
      </c>
      <c r="F392" t="s">
        <v>704</v>
      </c>
      <c r="G392" t="s">
        <v>505</v>
      </c>
      <c r="H392" s="46">
        <f>+VLOOKUP(volumen_dia[[#This Row],[Semana descripcipon]],Codigo_fecha[],2,0)</f>
        <v>44064</v>
      </c>
      <c r="I392" t="s">
        <v>535</v>
      </c>
      <c r="J392">
        <v>2500</v>
      </c>
      <c r="K392">
        <f>+volumen_dia[[#This Row],[Volumen (N° de mallas o sacos de 25 kg)]]*25</f>
        <v>62500</v>
      </c>
      <c r="L392">
        <f>+volumen_dia[[#This Row],[Volumen (Kg)]]/1000</f>
        <v>62.5</v>
      </c>
      <c r="M392" s="43">
        <f>+VLOOKUP(volumen_dia[[#This Row],[Concat]],Precio_dia_punto_venta[],7,0)</f>
        <v>6096</v>
      </c>
    </row>
    <row r="393" spans="1:13" x14ac:dyDescent="0.35">
      <c r="A393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SantiagoLunes44043saco</v>
      </c>
      <c r="B393" t="s">
        <v>540</v>
      </c>
      <c r="C393" t="s">
        <v>538</v>
      </c>
      <c r="D393" s="43">
        <f>+VLOOKUP(volumen_dia[[#This Row],[Mercado]],Codigos_mercados_mayoristas[],3,0)</f>
        <v>13</v>
      </c>
      <c r="E393" s="43" t="str">
        <f>+VLOOKUP(volumen_dia[[#This Row],[Unidad de
comercialización ]],Tabla16[],2,0)</f>
        <v>saco</v>
      </c>
      <c r="F393" t="s">
        <v>704</v>
      </c>
      <c r="G393" t="s">
        <v>507</v>
      </c>
      <c r="H393" s="46">
        <f>+VLOOKUP(volumen_dia[[#This Row],[Semana descripcipon]],Codigo_fecha[],2,0)</f>
        <v>44043</v>
      </c>
      <c r="I393" t="s">
        <v>535</v>
      </c>
      <c r="J393">
        <v>2500</v>
      </c>
      <c r="K393">
        <f>+volumen_dia[[#This Row],[Volumen (N° de mallas o sacos de 25 kg)]]*25</f>
        <v>62500</v>
      </c>
      <c r="L393">
        <f>+volumen_dia[[#This Row],[Volumen (Kg)]]/1000</f>
        <v>62.5</v>
      </c>
      <c r="M393" s="43">
        <f>+VLOOKUP(volumen_dia[[#This Row],[Concat]],Precio_dia_punto_venta[],7,0)</f>
        <v>6656</v>
      </c>
    </row>
    <row r="394" spans="1:13" x14ac:dyDescent="0.35">
      <c r="A394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SantiagoViernes44036saco</v>
      </c>
      <c r="B394" t="s">
        <v>537</v>
      </c>
      <c r="C394" t="s">
        <v>538</v>
      </c>
      <c r="D394" s="43">
        <f>+VLOOKUP(volumen_dia[[#This Row],[Mercado]],Codigos_mercados_mayoristas[],3,0)</f>
        <v>13</v>
      </c>
      <c r="E394" s="43" t="str">
        <f>+VLOOKUP(volumen_dia[[#This Row],[Unidad de
comercialización ]],Tabla16[],2,0)</f>
        <v>saco</v>
      </c>
      <c r="F394" t="s">
        <v>704</v>
      </c>
      <c r="G394" t="s">
        <v>509</v>
      </c>
      <c r="H394" s="46">
        <f>+VLOOKUP(volumen_dia[[#This Row],[Semana descripcipon]],Codigo_fecha[],2,0)</f>
        <v>44036</v>
      </c>
      <c r="I394" t="s">
        <v>533</v>
      </c>
      <c r="J394">
        <v>2550</v>
      </c>
      <c r="K394">
        <f>+volumen_dia[[#This Row],[Volumen (N° de mallas o sacos de 25 kg)]]*25</f>
        <v>63750</v>
      </c>
      <c r="L394">
        <f>+volumen_dia[[#This Row],[Volumen (Kg)]]/1000</f>
        <v>63.75</v>
      </c>
      <c r="M394" s="43">
        <f>+VLOOKUP(volumen_dia[[#This Row],[Concat]],Precio_dia_punto_venta[],7,0)</f>
        <v>6255</v>
      </c>
    </row>
    <row r="395" spans="1:13" x14ac:dyDescent="0.35">
      <c r="A395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SantiagoLunes44169saco</v>
      </c>
      <c r="B395" t="s">
        <v>547</v>
      </c>
      <c r="C395" t="s">
        <v>538</v>
      </c>
      <c r="D395" s="43">
        <f>+VLOOKUP(volumen_dia[[#This Row],[Mercado]],Codigos_mercados_mayoristas[],3,0)</f>
        <v>13</v>
      </c>
      <c r="E395" s="43" t="str">
        <f>+VLOOKUP(volumen_dia[[#This Row],[Unidad de
comercialización ]],Tabla16[],2,0)</f>
        <v>saco</v>
      </c>
      <c r="F395" t="s">
        <v>704</v>
      </c>
      <c r="G395" t="s">
        <v>490</v>
      </c>
      <c r="H395" s="46">
        <f>+VLOOKUP(volumen_dia[[#This Row],[Semana descripcipon]],Codigo_fecha[],2,0)</f>
        <v>44169</v>
      </c>
      <c r="I395" t="s">
        <v>535</v>
      </c>
      <c r="J395">
        <v>2600</v>
      </c>
      <c r="K395">
        <f>+volumen_dia[[#This Row],[Volumen (N° de mallas o sacos de 25 kg)]]*25</f>
        <v>65000</v>
      </c>
      <c r="L395">
        <f>+volumen_dia[[#This Row],[Volumen (Kg)]]/1000</f>
        <v>65</v>
      </c>
      <c r="M395" s="43">
        <f>+VLOOKUP(volumen_dia[[#This Row],[Concat]],Precio_dia_punto_venta[],7,0)</f>
        <v>10423</v>
      </c>
    </row>
    <row r="396" spans="1:13" x14ac:dyDescent="0.35">
      <c r="A396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SantiagoMartes44162saco</v>
      </c>
      <c r="B396" t="s">
        <v>545</v>
      </c>
      <c r="C396" t="s">
        <v>538</v>
      </c>
      <c r="D396" s="43">
        <f>+VLOOKUP(volumen_dia[[#This Row],[Mercado]],Codigos_mercados_mayoristas[],3,0)</f>
        <v>13</v>
      </c>
      <c r="E396" s="43" t="str">
        <f>+VLOOKUP(volumen_dia[[#This Row],[Unidad de
comercialización ]],Tabla16[],2,0)</f>
        <v>saco</v>
      </c>
      <c r="F396" t="s">
        <v>704</v>
      </c>
      <c r="G396" t="s">
        <v>491</v>
      </c>
      <c r="H396" s="46">
        <f>+VLOOKUP(volumen_dia[[#This Row],[Semana descripcipon]],Codigo_fecha[],2,0)</f>
        <v>44162</v>
      </c>
      <c r="I396" t="s">
        <v>536</v>
      </c>
      <c r="J396">
        <v>2600</v>
      </c>
      <c r="K396">
        <f>+volumen_dia[[#This Row],[Volumen (N° de mallas o sacos de 25 kg)]]*25</f>
        <v>65000</v>
      </c>
      <c r="L396">
        <f>+volumen_dia[[#This Row],[Volumen (Kg)]]/1000</f>
        <v>65</v>
      </c>
      <c r="M396" s="43">
        <f>+VLOOKUP(volumen_dia[[#This Row],[Concat]],Precio_dia_punto_venta[],7,0)</f>
        <v>11000</v>
      </c>
    </row>
    <row r="397" spans="1:13" x14ac:dyDescent="0.35">
      <c r="A397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SantiagoMiércoles44162saco</v>
      </c>
      <c r="B397" t="s">
        <v>545</v>
      </c>
      <c r="C397" t="s">
        <v>538</v>
      </c>
      <c r="D397" s="43">
        <f>+VLOOKUP(volumen_dia[[#This Row],[Mercado]],Codigos_mercados_mayoristas[],3,0)</f>
        <v>13</v>
      </c>
      <c r="E397" s="43" t="str">
        <f>+VLOOKUP(volumen_dia[[#This Row],[Unidad de
comercialización ]],Tabla16[],2,0)</f>
        <v>saco</v>
      </c>
      <c r="F397" t="s">
        <v>704</v>
      </c>
      <c r="G397" t="s">
        <v>491</v>
      </c>
      <c r="H397" s="46">
        <f>+VLOOKUP(volumen_dia[[#This Row],[Semana descripcipon]],Codigo_fecha[],2,0)</f>
        <v>44162</v>
      </c>
      <c r="I397" t="s">
        <v>534</v>
      </c>
      <c r="J397">
        <v>2600</v>
      </c>
      <c r="K397">
        <f>+volumen_dia[[#This Row],[Volumen (N° de mallas o sacos de 25 kg)]]*25</f>
        <v>65000</v>
      </c>
      <c r="L397">
        <f>+volumen_dia[[#This Row],[Volumen (Kg)]]/1000</f>
        <v>65</v>
      </c>
      <c r="M397" s="43">
        <f>+VLOOKUP(volumen_dia[[#This Row],[Concat]],Precio_dia_punto_venta[],7,0)</f>
        <v>10577</v>
      </c>
    </row>
    <row r="398" spans="1:13" x14ac:dyDescent="0.35">
      <c r="A398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SantiagoMiércoles44162saco</v>
      </c>
      <c r="B398" t="s">
        <v>547</v>
      </c>
      <c r="C398" t="s">
        <v>538</v>
      </c>
      <c r="D398" s="43">
        <f>+VLOOKUP(volumen_dia[[#This Row],[Mercado]],Codigos_mercados_mayoristas[],3,0)</f>
        <v>13</v>
      </c>
      <c r="E398" s="43" t="str">
        <f>+VLOOKUP(volumen_dia[[#This Row],[Unidad de
comercialización ]],Tabla16[],2,0)</f>
        <v>saco</v>
      </c>
      <c r="F398" t="s">
        <v>704</v>
      </c>
      <c r="G398" t="s">
        <v>491</v>
      </c>
      <c r="H398" s="46">
        <f>+VLOOKUP(volumen_dia[[#This Row],[Semana descripcipon]],Codigo_fecha[],2,0)</f>
        <v>44162</v>
      </c>
      <c r="I398" t="s">
        <v>534</v>
      </c>
      <c r="J398">
        <v>2600</v>
      </c>
      <c r="K398">
        <f>+volumen_dia[[#This Row],[Volumen (N° de mallas o sacos de 25 kg)]]*25</f>
        <v>65000</v>
      </c>
      <c r="L398">
        <f>+volumen_dia[[#This Row],[Volumen (Kg)]]/1000</f>
        <v>65</v>
      </c>
      <c r="M398" s="43">
        <f>+VLOOKUP(volumen_dia[[#This Row],[Concat]],Precio_dia_punto_venta[],7,0)</f>
        <v>9577</v>
      </c>
    </row>
    <row r="399" spans="1:13" x14ac:dyDescent="0.35">
      <c r="A399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SantiagoMartes44162saco</v>
      </c>
      <c r="B399" t="s">
        <v>527</v>
      </c>
      <c r="C399" t="s">
        <v>538</v>
      </c>
      <c r="D399" s="43">
        <f>+VLOOKUP(volumen_dia[[#This Row],[Mercado]],Codigos_mercados_mayoristas[],3,0)</f>
        <v>13</v>
      </c>
      <c r="E399" s="43" t="str">
        <f>+VLOOKUP(volumen_dia[[#This Row],[Unidad de
comercialización ]],Tabla16[],2,0)</f>
        <v>saco</v>
      </c>
      <c r="F399" t="s">
        <v>704</v>
      </c>
      <c r="G399" t="s">
        <v>491</v>
      </c>
      <c r="H399" s="46">
        <f>+VLOOKUP(volumen_dia[[#This Row],[Semana descripcipon]],Codigo_fecha[],2,0)</f>
        <v>44162</v>
      </c>
      <c r="I399" t="s">
        <v>536</v>
      </c>
      <c r="J399">
        <v>2600</v>
      </c>
      <c r="K399">
        <f>+volumen_dia[[#This Row],[Volumen (N° de mallas o sacos de 25 kg)]]*25</f>
        <v>65000</v>
      </c>
      <c r="L399">
        <f>+volumen_dia[[#This Row],[Volumen (Kg)]]/1000</f>
        <v>65</v>
      </c>
      <c r="M399" s="43">
        <f>+VLOOKUP(volumen_dia[[#This Row],[Concat]],Precio_dia_punto_venta[],7,0)</f>
        <v>10135</v>
      </c>
    </row>
    <row r="400" spans="1:13" x14ac:dyDescent="0.35">
      <c r="A400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SantiagoMiércoles44155saco</v>
      </c>
      <c r="B400" t="s">
        <v>547</v>
      </c>
      <c r="C400" t="s">
        <v>538</v>
      </c>
      <c r="D400" s="43">
        <f>+VLOOKUP(volumen_dia[[#This Row],[Mercado]],Codigos_mercados_mayoristas[],3,0)</f>
        <v>13</v>
      </c>
      <c r="E400" s="43" t="str">
        <f>+VLOOKUP(volumen_dia[[#This Row],[Unidad de
comercialización ]],Tabla16[],2,0)</f>
        <v>saco</v>
      </c>
      <c r="F400" t="s">
        <v>704</v>
      </c>
      <c r="G400" t="s">
        <v>492</v>
      </c>
      <c r="H400" s="46">
        <f>+VLOOKUP(volumen_dia[[#This Row],[Semana descripcipon]],Codigo_fecha[],2,0)</f>
        <v>44155</v>
      </c>
      <c r="I400" t="s">
        <v>534</v>
      </c>
      <c r="J400">
        <v>2600</v>
      </c>
      <c r="K400">
        <f>+volumen_dia[[#This Row],[Volumen (N° de mallas o sacos de 25 kg)]]*25</f>
        <v>65000</v>
      </c>
      <c r="L400">
        <f>+volumen_dia[[#This Row],[Volumen (Kg)]]/1000</f>
        <v>65</v>
      </c>
      <c r="M400" s="43">
        <f>+VLOOKUP(volumen_dia[[#This Row],[Concat]],Precio_dia_punto_venta[],7,0)</f>
        <v>8712</v>
      </c>
    </row>
    <row r="401" spans="1:13" x14ac:dyDescent="0.35">
      <c r="A401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SantiagoMartes44148saco</v>
      </c>
      <c r="B401" t="s">
        <v>540</v>
      </c>
      <c r="C401" t="s">
        <v>538</v>
      </c>
      <c r="D401" s="43">
        <f>+VLOOKUP(volumen_dia[[#This Row],[Mercado]],Codigos_mercados_mayoristas[],3,0)</f>
        <v>13</v>
      </c>
      <c r="E401" s="43" t="str">
        <f>+VLOOKUP(volumen_dia[[#This Row],[Unidad de
comercialización ]],Tabla16[],2,0)</f>
        <v>saco</v>
      </c>
      <c r="F401" t="s">
        <v>704</v>
      </c>
      <c r="G401" t="s">
        <v>493</v>
      </c>
      <c r="H401" s="46">
        <f>+VLOOKUP(volumen_dia[[#This Row],[Semana descripcipon]],Codigo_fecha[],2,0)</f>
        <v>44148</v>
      </c>
      <c r="I401" t="s">
        <v>536</v>
      </c>
      <c r="J401">
        <v>2600</v>
      </c>
      <c r="K401">
        <f>+volumen_dia[[#This Row],[Volumen (N° de mallas o sacos de 25 kg)]]*25</f>
        <v>65000</v>
      </c>
      <c r="L401">
        <f>+volumen_dia[[#This Row],[Volumen (Kg)]]/1000</f>
        <v>65</v>
      </c>
      <c r="M401" s="43">
        <f>+VLOOKUP(volumen_dia[[#This Row],[Concat]],Precio_dia_punto_venta[],7,0)</f>
        <v>12288</v>
      </c>
    </row>
    <row r="402" spans="1:13" x14ac:dyDescent="0.35">
      <c r="A402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SantiagoViernes44148saco</v>
      </c>
      <c r="B402" t="s">
        <v>540</v>
      </c>
      <c r="C402" t="s">
        <v>538</v>
      </c>
      <c r="D402" s="43">
        <f>+VLOOKUP(volumen_dia[[#This Row],[Mercado]],Codigos_mercados_mayoristas[],3,0)</f>
        <v>13</v>
      </c>
      <c r="E402" s="43" t="str">
        <f>+VLOOKUP(volumen_dia[[#This Row],[Unidad de
comercialización ]],Tabla16[],2,0)</f>
        <v>saco</v>
      </c>
      <c r="F402" t="s">
        <v>704</v>
      </c>
      <c r="G402" t="s">
        <v>493</v>
      </c>
      <c r="H402" s="46">
        <f>+VLOOKUP(volumen_dia[[#This Row],[Semana descripcipon]],Codigo_fecha[],2,0)</f>
        <v>44148</v>
      </c>
      <c r="I402" t="s">
        <v>533</v>
      </c>
      <c r="J402">
        <v>2600</v>
      </c>
      <c r="K402">
        <f>+volumen_dia[[#This Row],[Volumen (N° de mallas o sacos de 25 kg)]]*25</f>
        <v>65000</v>
      </c>
      <c r="L402">
        <f>+volumen_dia[[#This Row],[Volumen (Kg)]]/1000</f>
        <v>65</v>
      </c>
      <c r="M402" s="43">
        <f>+VLOOKUP(volumen_dia[[#This Row],[Concat]],Precio_dia_punto_venta[],7,0)</f>
        <v>10558</v>
      </c>
    </row>
    <row r="403" spans="1:13" x14ac:dyDescent="0.35">
      <c r="A403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SantiagoLunes44148saco</v>
      </c>
      <c r="B403" t="s">
        <v>545</v>
      </c>
      <c r="C403" t="s">
        <v>538</v>
      </c>
      <c r="D403" s="43">
        <f>+VLOOKUP(volumen_dia[[#This Row],[Mercado]],Codigos_mercados_mayoristas[],3,0)</f>
        <v>13</v>
      </c>
      <c r="E403" s="43" t="str">
        <f>+VLOOKUP(volumen_dia[[#This Row],[Unidad de
comercialización ]],Tabla16[],2,0)</f>
        <v>saco</v>
      </c>
      <c r="F403" t="s">
        <v>704</v>
      </c>
      <c r="G403" t="s">
        <v>493</v>
      </c>
      <c r="H403" s="46">
        <f>+VLOOKUP(volumen_dia[[#This Row],[Semana descripcipon]],Codigo_fecha[],2,0)</f>
        <v>44148</v>
      </c>
      <c r="I403" t="s">
        <v>535</v>
      </c>
      <c r="J403">
        <v>2600</v>
      </c>
      <c r="K403">
        <f>+volumen_dia[[#This Row],[Volumen (N° de mallas o sacos de 25 kg)]]*25</f>
        <v>65000</v>
      </c>
      <c r="L403">
        <f>+volumen_dia[[#This Row],[Volumen (Kg)]]/1000</f>
        <v>65</v>
      </c>
      <c r="M403" s="43">
        <f>+VLOOKUP(volumen_dia[[#This Row],[Concat]],Precio_dia_punto_venta[],7,0)</f>
        <v>10712</v>
      </c>
    </row>
    <row r="404" spans="1:13" x14ac:dyDescent="0.35">
      <c r="A404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SantiagoMiércoles44148saco</v>
      </c>
      <c r="B404" t="s">
        <v>545</v>
      </c>
      <c r="C404" t="s">
        <v>538</v>
      </c>
      <c r="D404" s="43">
        <f>+VLOOKUP(volumen_dia[[#This Row],[Mercado]],Codigos_mercados_mayoristas[],3,0)</f>
        <v>13</v>
      </c>
      <c r="E404" s="43" t="str">
        <f>+VLOOKUP(volumen_dia[[#This Row],[Unidad de
comercialización ]],Tabla16[],2,0)</f>
        <v>saco</v>
      </c>
      <c r="F404" t="s">
        <v>704</v>
      </c>
      <c r="G404" t="s">
        <v>493</v>
      </c>
      <c r="H404" s="46">
        <f>+VLOOKUP(volumen_dia[[#This Row],[Semana descripcipon]],Codigo_fecha[],2,0)</f>
        <v>44148</v>
      </c>
      <c r="I404" t="s">
        <v>534</v>
      </c>
      <c r="J404">
        <v>2600</v>
      </c>
      <c r="K404">
        <f>+volumen_dia[[#This Row],[Volumen (N° de mallas o sacos de 25 kg)]]*25</f>
        <v>65000</v>
      </c>
      <c r="L404">
        <f>+volumen_dia[[#This Row],[Volumen (Kg)]]/1000</f>
        <v>65</v>
      </c>
      <c r="M404" s="43">
        <f>+VLOOKUP(volumen_dia[[#This Row],[Concat]],Precio_dia_punto_venta[],7,0)</f>
        <v>11212</v>
      </c>
    </row>
    <row r="405" spans="1:13" x14ac:dyDescent="0.35">
      <c r="A405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SantiagoLunes44148saco</v>
      </c>
      <c r="B405" t="s">
        <v>547</v>
      </c>
      <c r="C405" t="s">
        <v>538</v>
      </c>
      <c r="D405" s="43">
        <f>+VLOOKUP(volumen_dia[[#This Row],[Mercado]],Codigos_mercados_mayoristas[],3,0)</f>
        <v>13</v>
      </c>
      <c r="E405" s="43" t="str">
        <f>+VLOOKUP(volumen_dia[[#This Row],[Unidad de
comercialización ]],Tabla16[],2,0)</f>
        <v>saco</v>
      </c>
      <c r="F405" t="s">
        <v>704</v>
      </c>
      <c r="G405" t="s">
        <v>493</v>
      </c>
      <c r="H405" s="46">
        <f>+VLOOKUP(volumen_dia[[#This Row],[Semana descripcipon]],Codigo_fecha[],2,0)</f>
        <v>44148</v>
      </c>
      <c r="I405" t="s">
        <v>535</v>
      </c>
      <c r="J405">
        <v>2600</v>
      </c>
      <c r="K405">
        <f>+volumen_dia[[#This Row],[Volumen (N° de mallas o sacos de 25 kg)]]*25</f>
        <v>65000</v>
      </c>
      <c r="L405">
        <f>+volumen_dia[[#This Row],[Volumen (Kg)]]/1000</f>
        <v>65</v>
      </c>
      <c r="M405" s="43">
        <f>+VLOOKUP(volumen_dia[[#This Row],[Concat]],Precio_dia_punto_venta[],7,0)</f>
        <v>9712</v>
      </c>
    </row>
    <row r="406" spans="1:13" x14ac:dyDescent="0.35">
      <c r="A406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SantiagoJueves44148saco</v>
      </c>
      <c r="B406" t="s">
        <v>527</v>
      </c>
      <c r="C406" t="s">
        <v>538</v>
      </c>
      <c r="D406" s="43">
        <f>+VLOOKUP(volumen_dia[[#This Row],[Mercado]],Codigos_mercados_mayoristas[],3,0)</f>
        <v>13</v>
      </c>
      <c r="E406" s="43" t="str">
        <f>+VLOOKUP(volumen_dia[[#This Row],[Unidad de
comercialización ]],Tabla16[],2,0)</f>
        <v>saco</v>
      </c>
      <c r="F406" t="s">
        <v>704</v>
      </c>
      <c r="G406" t="s">
        <v>493</v>
      </c>
      <c r="H406" s="46">
        <f>+VLOOKUP(volumen_dia[[#This Row],[Semana descripcipon]],Codigo_fecha[],2,0)</f>
        <v>44148</v>
      </c>
      <c r="I406" t="s">
        <v>530</v>
      </c>
      <c r="J406">
        <v>2600</v>
      </c>
      <c r="K406">
        <f>+volumen_dia[[#This Row],[Volumen (N° de mallas o sacos de 25 kg)]]*25</f>
        <v>65000</v>
      </c>
      <c r="L406">
        <f>+volumen_dia[[#This Row],[Volumen (Kg)]]/1000</f>
        <v>65</v>
      </c>
      <c r="M406" s="43">
        <f>+VLOOKUP(volumen_dia[[#This Row],[Concat]],Precio_dia_punto_venta[],7,0)</f>
        <v>9712</v>
      </c>
    </row>
    <row r="407" spans="1:13" x14ac:dyDescent="0.35">
      <c r="A407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SantiagoMiércoles44141saco</v>
      </c>
      <c r="B407" t="s">
        <v>540</v>
      </c>
      <c r="C407" t="s">
        <v>538</v>
      </c>
      <c r="D407" s="43">
        <f>+VLOOKUP(volumen_dia[[#This Row],[Mercado]],Codigos_mercados_mayoristas[],3,0)</f>
        <v>13</v>
      </c>
      <c r="E407" s="43" t="str">
        <f>+VLOOKUP(volumen_dia[[#This Row],[Unidad de
comercialización ]],Tabla16[],2,0)</f>
        <v>saco</v>
      </c>
      <c r="F407" t="s">
        <v>704</v>
      </c>
      <c r="G407" t="s">
        <v>494</v>
      </c>
      <c r="H407" s="46">
        <f>+VLOOKUP(volumen_dia[[#This Row],[Semana descripcipon]],Codigo_fecha[],2,0)</f>
        <v>44141</v>
      </c>
      <c r="I407" t="s">
        <v>534</v>
      </c>
      <c r="J407">
        <v>2600</v>
      </c>
      <c r="K407">
        <f>+volumen_dia[[#This Row],[Volumen (N° de mallas o sacos de 25 kg)]]*25</f>
        <v>65000</v>
      </c>
      <c r="L407">
        <f>+volumen_dia[[#This Row],[Volumen (Kg)]]/1000</f>
        <v>65</v>
      </c>
      <c r="M407" s="43">
        <f>+VLOOKUP(volumen_dia[[#This Row],[Concat]],Precio_dia_punto_venta[],7,0)</f>
        <v>7731</v>
      </c>
    </row>
    <row r="408" spans="1:13" x14ac:dyDescent="0.35">
      <c r="A408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SantiagoViernes44141saco</v>
      </c>
      <c r="B408" t="s">
        <v>540</v>
      </c>
      <c r="C408" t="s">
        <v>538</v>
      </c>
      <c r="D408" s="43">
        <f>+VLOOKUP(volumen_dia[[#This Row],[Mercado]],Codigos_mercados_mayoristas[],3,0)</f>
        <v>13</v>
      </c>
      <c r="E408" s="43" t="str">
        <f>+VLOOKUP(volumen_dia[[#This Row],[Unidad de
comercialización ]],Tabla16[],2,0)</f>
        <v>saco</v>
      </c>
      <c r="F408" t="s">
        <v>704</v>
      </c>
      <c r="G408" t="s">
        <v>494</v>
      </c>
      <c r="H408" s="46">
        <f>+VLOOKUP(volumen_dia[[#This Row],[Semana descripcipon]],Codigo_fecha[],2,0)</f>
        <v>44141</v>
      </c>
      <c r="I408" t="s">
        <v>533</v>
      </c>
      <c r="J408">
        <v>2600</v>
      </c>
      <c r="K408">
        <f>+volumen_dia[[#This Row],[Volumen (N° de mallas o sacos de 25 kg)]]*25</f>
        <v>65000</v>
      </c>
      <c r="L408">
        <f>+volumen_dia[[#This Row],[Volumen (Kg)]]/1000</f>
        <v>65</v>
      </c>
      <c r="M408" s="43">
        <f>+VLOOKUP(volumen_dia[[#This Row],[Concat]],Precio_dia_punto_venta[],7,0)</f>
        <v>11712</v>
      </c>
    </row>
    <row r="409" spans="1:13" x14ac:dyDescent="0.35">
      <c r="A409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SantiagoJueves44141saco</v>
      </c>
      <c r="B409" t="s">
        <v>545</v>
      </c>
      <c r="C409" t="s">
        <v>538</v>
      </c>
      <c r="D409" s="43">
        <f>+VLOOKUP(volumen_dia[[#This Row],[Mercado]],Codigos_mercados_mayoristas[],3,0)</f>
        <v>13</v>
      </c>
      <c r="E409" s="43" t="str">
        <f>+VLOOKUP(volumen_dia[[#This Row],[Unidad de
comercialización ]],Tabla16[],2,0)</f>
        <v>saco</v>
      </c>
      <c r="F409" t="s">
        <v>704</v>
      </c>
      <c r="G409" t="s">
        <v>494</v>
      </c>
      <c r="H409" s="46">
        <f>+VLOOKUP(volumen_dia[[#This Row],[Semana descripcipon]],Codigo_fecha[],2,0)</f>
        <v>44141</v>
      </c>
      <c r="I409" t="s">
        <v>530</v>
      </c>
      <c r="J409">
        <v>2600</v>
      </c>
      <c r="K409">
        <f>+volumen_dia[[#This Row],[Volumen (N° de mallas o sacos de 25 kg)]]*25</f>
        <v>65000</v>
      </c>
      <c r="L409">
        <f>+volumen_dia[[#This Row],[Volumen (Kg)]]/1000</f>
        <v>65</v>
      </c>
      <c r="M409" s="43">
        <f>+VLOOKUP(volumen_dia[[#This Row],[Concat]],Precio_dia_punto_venta[],7,0)</f>
        <v>10231</v>
      </c>
    </row>
    <row r="410" spans="1:13" x14ac:dyDescent="0.35">
      <c r="A410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SantiagoViernes44141saco</v>
      </c>
      <c r="B410" t="s">
        <v>545</v>
      </c>
      <c r="C410" t="s">
        <v>538</v>
      </c>
      <c r="D410" s="43">
        <f>+VLOOKUP(volumen_dia[[#This Row],[Mercado]],Codigos_mercados_mayoristas[],3,0)</f>
        <v>13</v>
      </c>
      <c r="E410" s="43" t="str">
        <f>+VLOOKUP(volumen_dia[[#This Row],[Unidad de
comercialización ]],Tabla16[],2,0)</f>
        <v>saco</v>
      </c>
      <c r="F410" t="s">
        <v>704</v>
      </c>
      <c r="G410" t="s">
        <v>494</v>
      </c>
      <c r="H410" s="46">
        <f>+VLOOKUP(volumen_dia[[#This Row],[Semana descripcipon]],Codigo_fecha[],2,0)</f>
        <v>44141</v>
      </c>
      <c r="I410" t="s">
        <v>533</v>
      </c>
      <c r="J410">
        <v>2600</v>
      </c>
      <c r="K410">
        <f>+volumen_dia[[#This Row],[Volumen (N° de mallas o sacos de 25 kg)]]*25</f>
        <v>65000</v>
      </c>
      <c r="L410">
        <f>+volumen_dia[[#This Row],[Volumen (Kg)]]/1000</f>
        <v>65</v>
      </c>
      <c r="M410" s="43">
        <f>+VLOOKUP(volumen_dia[[#This Row],[Concat]],Precio_dia_punto_venta[],7,0)</f>
        <v>11231</v>
      </c>
    </row>
    <row r="411" spans="1:13" x14ac:dyDescent="0.35">
      <c r="A411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SantiagoMiércoles44141saco</v>
      </c>
      <c r="B411" t="s">
        <v>527</v>
      </c>
      <c r="C411" t="s">
        <v>538</v>
      </c>
      <c r="D411" s="43">
        <f>+VLOOKUP(volumen_dia[[#This Row],[Mercado]],Codigos_mercados_mayoristas[],3,0)</f>
        <v>13</v>
      </c>
      <c r="E411" s="43" t="str">
        <f>+VLOOKUP(volumen_dia[[#This Row],[Unidad de
comercialización ]],Tabla16[],2,0)</f>
        <v>saco</v>
      </c>
      <c r="F411" t="s">
        <v>704</v>
      </c>
      <c r="G411" t="s">
        <v>494</v>
      </c>
      <c r="H411" s="46">
        <f>+VLOOKUP(volumen_dia[[#This Row],[Semana descripcipon]],Codigo_fecha[],2,0)</f>
        <v>44141</v>
      </c>
      <c r="I411" t="s">
        <v>534</v>
      </c>
      <c r="J411">
        <v>2600</v>
      </c>
      <c r="K411">
        <f>+volumen_dia[[#This Row],[Volumen (N° de mallas o sacos de 25 kg)]]*25</f>
        <v>65000</v>
      </c>
      <c r="L411">
        <f>+volumen_dia[[#This Row],[Volumen (Kg)]]/1000</f>
        <v>65</v>
      </c>
      <c r="M411" s="43">
        <f>+VLOOKUP(volumen_dia[[#This Row],[Concat]],Precio_dia_punto_venta[],7,0)</f>
        <v>7212</v>
      </c>
    </row>
    <row r="412" spans="1:13" x14ac:dyDescent="0.35">
      <c r="A412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SantiagoJueves44141saco</v>
      </c>
      <c r="B412" t="s">
        <v>527</v>
      </c>
      <c r="C412" t="s">
        <v>538</v>
      </c>
      <c r="D412" s="43">
        <f>+VLOOKUP(volumen_dia[[#This Row],[Mercado]],Codigos_mercados_mayoristas[],3,0)</f>
        <v>13</v>
      </c>
      <c r="E412" s="43" t="str">
        <f>+VLOOKUP(volumen_dia[[#This Row],[Unidad de
comercialización ]],Tabla16[],2,0)</f>
        <v>saco</v>
      </c>
      <c r="F412" t="s">
        <v>704</v>
      </c>
      <c r="G412" t="s">
        <v>494</v>
      </c>
      <c r="H412" s="46">
        <f>+VLOOKUP(volumen_dia[[#This Row],[Semana descripcipon]],Codigo_fecha[],2,0)</f>
        <v>44141</v>
      </c>
      <c r="I412" t="s">
        <v>530</v>
      </c>
      <c r="J412">
        <v>2600</v>
      </c>
      <c r="K412">
        <f>+volumen_dia[[#This Row],[Volumen (N° de mallas o sacos de 25 kg)]]*25</f>
        <v>65000</v>
      </c>
      <c r="L412">
        <f>+volumen_dia[[#This Row],[Volumen (Kg)]]/1000</f>
        <v>65</v>
      </c>
      <c r="M412" s="43">
        <f>+VLOOKUP(volumen_dia[[#This Row],[Concat]],Precio_dia_punto_venta[],7,0)</f>
        <v>9712</v>
      </c>
    </row>
    <row r="413" spans="1:13" x14ac:dyDescent="0.35">
      <c r="A413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SantiagoMartes44134saco</v>
      </c>
      <c r="B413" t="s">
        <v>540</v>
      </c>
      <c r="C413" t="s">
        <v>538</v>
      </c>
      <c r="D413" s="43">
        <f>+VLOOKUP(volumen_dia[[#This Row],[Mercado]],Codigos_mercados_mayoristas[],3,0)</f>
        <v>13</v>
      </c>
      <c r="E413" s="43" t="str">
        <f>+VLOOKUP(volumen_dia[[#This Row],[Unidad de
comercialización ]],Tabla16[],2,0)</f>
        <v>saco</v>
      </c>
      <c r="F413" t="s">
        <v>704</v>
      </c>
      <c r="G413" t="s">
        <v>495</v>
      </c>
      <c r="H413" s="46">
        <f>+VLOOKUP(volumen_dia[[#This Row],[Semana descripcipon]],Codigo_fecha[],2,0)</f>
        <v>44134</v>
      </c>
      <c r="I413" t="s">
        <v>536</v>
      </c>
      <c r="J413">
        <v>2600</v>
      </c>
      <c r="K413">
        <f>+volumen_dia[[#This Row],[Volumen (N° de mallas o sacos de 25 kg)]]*25</f>
        <v>65000</v>
      </c>
      <c r="L413">
        <f>+volumen_dia[[#This Row],[Volumen (Kg)]]/1000</f>
        <v>65</v>
      </c>
      <c r="M413" s="43">
        <f>+VLOOKUP(volumen_dia[[#This Row],[Concat]],Precio_dia_punto_venta[],7,0)</f>
        <v>8231</v>
      </c>
    </row>
    <row r="414" spans="1:13" x14ac:dyDescent="0.35">
      <c r="A414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SantiagoMiércoles44134saco</v>
      </c>
      <c r="B414" t="s">
        <v>540</v>
      </c>
      <c r="C414" t="s">
        <v>538</v>
      </c>
      <c r="D414" s="43">
        <f>+VLOOKUP(volumen_dia[[#This Row],[Mercado]],Codigos_mercados_mayoristas[],3,0)</f>
        <v>13</v>
      </c>
      <c r="E414" s="43" t="str">
        <f>+VLOOKUP(volumen_dia[[#This Row],[Unidad de
comercialización ]],Tabla16[],2,0)</f>
        <v>saco</v>
      </c>
      <c r="F414" t="s">
        <v>704</v>
      </c>
      <c r="G414" t="s">
        <v>495</v>
      </c>
      <c r="H414" s="46">
        <f>+VLOOKUP(volumen_dia[[#This Row],[Semana descripcipon]],Codigo_fecha[],2,0)</f>
        <v>44134</v>
      </c>
      <c r="I414" t="s">
        <v>534</v>
      </c>
      <c r="J414">
        <v>2600</v>
      </c>
      <c r="K414">
        <f>+volumen_dia[[#This Row],[Volumen (N° de mallas o sacos de 25 kg)]]*25</f>
        <v>65000</v>
      </c>
      <c r="L414">
        <f>+volumen_dia[[#This Row],[Volumen (Kg)]]/1000</f>
        <v>65</v>
      </c>
      <c r="M414" s="43">
        <f>+VLOOKUP(volumen_dia[[#This Row],[Concat]],Precio_dia_punto_venta[],7,0)</f>
        <v>7731</v>
      </c>
    </row>
    <row r="415" spans="1:13" x14ac:dyDescent="0.35">
      <c r="A415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SantiagoLunes44134saco</v>
      </c>
      <c r="B415" t="s">
        <v>527</v>
      </c>
      <c r="C415" t="s">
        <v>538</v>
      </c>
      <c r="D415" s="43">
        <f>+VLOOKUP(volumen_dia[[#This Row],[Mercado]],Codigos_mercados_mayoristas[],3,0)</f>
        <v>13</v>
      </c>
      <c r="E415" s="43" t="str">
        <f>+VLOOKUP(volumen_dia[[#This Row],[Unidad de
comercialización ]],Tabla16[],2,0)</f>
        <v>saco</v>
      </c>
      <c r="F415" t="s">
        <v>704</v>
      </c>
      <c r="G415" t="s">
        <v>495</v>
      </c>
      <c r="H415" s="46">
        <f>+VLOOKUP(volumen_dia[[#This Row],[Semana descripcipon]],Codigo_fecha[],2,0)</f>
        <v>44134</v>
      </c>
      <c r="I415" t="s">
        <v>535</v>
      </c>
      <c r="J415">
        <v>2600</v>
      </c>
      <c r="K415">
        <f>+volumen_dia[[#This Row],[Volumen (N° de mallas o sacos de 25 kg)]]*25</f>
        <v>65000</v>
      </c>
      <c r="L415">
        <f>+volumen_dia[[#This Row],[Volumen (Kg)]]/1000</f>
        <v>65</v>
      </c>
      <c r="M415" s="43">
        <f>+VLOOKUP(volumen_dia[[#This Row],[Concat]],Precio_dia_punto_venta[],7,0)</f>
        <v>7231</v>
      </c>
    </row>
    <row r="416" spans="1:13" x14ac:dyDescent="0.35">
      <c r="A416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SantiagoMartes44134saco</v>
      </c>
      <c r="B416" t="s">
        <v>527</v>
      </c>
      <c r="C416" t="s">
        <v>538</v>
      </c>
      <c r="D416" s="43">
        <f>+VLOOKUP(volumen_dia[[#This Row],[Mercado]],Codigos_mercados_mayoristas[],3,0)</f>
        <v>13</v>
      </c>
      <c r="E416" s="43" t="str">
        <f>+VLOOKUP(volumen_dia[[#This Row],[Unidad de
comercialización ]],Tabla16[],2,0)</f>
        <v>saco</v>
      </c>
      <c r="F416" t="s">
        <v>704</v>
      </c>
      <c r="G416" t="s">
        <v>495</v>
      </c>
      <c r="H416" s="46">
        <f>+VLOOKUP(volumen_dia[[#This Row],[Semana descripcipon]],Codigo_fecha[],2,0)</f>
        <v>44134</v>
      </c>
      <c r="I416" t="s">
        <v>536</v>
      </c>
      <c r="J416">
        <v>2600</v>
      </c>
      <c r="K416">
        <f>+volumen_dia[[#This Row],[Volumen (N° de mallas o sacos de 25 kg)]]*25</f>
        <v>65000</v>
      </c>
      <c r="L416">
        <f>+volumen_dia[[#This Row],[Volumen (Kg)]]/1000</f>
        <v>65</v>
      </c>
      <c r="M416" s="43">
        <f>+VLOOKUP(volumen_dia[[#This Row],[Concat]],Precio_dia_punto_venta[],7,0)</f>
        <v>8231</v>
      </c>
    </row>
    <row r="417" spans="1:13" x14ac:dyDescent="0.35">
      <c r="A417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SantiagoMartes44127saco</v>
      </c>
      <c r="B417" t="s">
        <v>540</v>
      </c>
      <c r="C417" t="s">
        <v>538</v>
      </c>
      <c r="D417" s="43">
        <f>+VLOOKUP(volumen_dia[[#This Row],[Mercado]],Codigos_mercados_mayoristas[],3,0)</f>
        <v>13</v>
      </c>
      <c r="E417" s="43" t="str">
        <f>+VLOOKUP(volumen_dia[[#This Row],[Unidad de
comercialización ]],Tabla16[],2,0)</f>
        <v>saco</v>
      </c>
      <c r="F417" t="s">
        <v>704</v>
      </c>
      <c r="G417" t="s">
        <v>496</v>
      </c>
      <c r="H417" s="46">
        <f>+VLOOKUP(volumen_dia[[#This Row],[Semana descripcipon]],Codigo_fecha[],2,0)</f>
        <v>44127</v>
      </c>
      <c r="I417" t="s">
        <v>536</v>
      </c>
      <c r="J417">
        <v>2600</v>
      </c>
      <c r="K417">
        <f>+volumen_dia[[#This Row],[Volumen (N° de mallas o sacos de 25 kg)]]*25</f>
        <v>65000</v>
      </c>
      <c r="L417">
        <f>+volumen_dia[[#This Row],[Volumen (Kg)]]/1000</f>
        <v>65</v>
      </c>
      <c r="M417" s="43">
        <f>+VLOOKUP(volumen_dia[[#This Row],[Concat]],Precio_dia_punto_venta[],7,0)</f>
        <v>8481</v>
      </c>
    </row>
    <row r="418" spans="1:13" x14ac:dyDescent="0.35">
      <c r="A418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SantiagoMiércoles44127saco</v>
      </c>
      <c r="B418" t="s">
        <v>540</v>
      </c>
      <c r="C418" t="s">
        <v>538</v>
      </c>
      <c r="D418" s="43">
        <f>+VLOOKUP(volumen_dia[[#This Row],[Mercado]],Codigos_mercados_mayoristas[],3,0)</f>
        <v>13</v>
      </c>
      <c r="E418" s="43" t="str">
        <f>+VLOOKUP(volumen_dia[[#This Row],[Unidad de
comercialización ]],Tabla16[],2,0)</f>
        <v>saco</v>
      </c>
      <c r="F418" t="s">
        <v>704</v>
      </c>
      <c r="G418" t="s">
        <v>496</v>
      </c>
      <c r="H418" s="46">
        <f>+VLOOKUP(volumen_dia[[#This Row],[Semana descripcipon]],Codigo_fecha[],2,0)</f>
        <v>44127</v>
      </c>
      <c r="I418" t="s">
        <v>534</v>
      </c>
      <c r="J418">
        <v>2600</v>
      </c>
      <c r="K418">
        <f>+volumen_dia[[#This Row],[Volumen (N° de mallas o sacos de 25 kg)]]*25</f>
        <v>65000</v>
      </c>
      <c r="L418">
        <f>+volumen_dia[[#This Row],[Volumen (Kg)]]/1000</f>
        <v>65</v>
      </c>
      <c r="M418" s="43">
        <f>+VLOOKUP(volumen_dia[[#This Row],[Concat]],Precio_dia_punto_venta[],7,0)</f>
        <v>8231</v>
      </c>
    </row>
    <row r="419" spans="1:13" x14ac:dyDescent="0.35">
      <c r="A419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SantiagoViernes44127saco</v>
      </c>
      <c r="B419" t="s">
        <v>540</v>
      </c>
      <c r="C419" t="s">
        <v>538</v>
      </c>
      <c r="D419" s="43">
        <f>+VLOOKUP(volumen_dia[[#This Row],[Mercado]],Codigos_mercados_mayoristas[],3,0)</f>
        <v>13</v>
      </c>
      <c r="E419" s="43" t="str">
        <f>+VLOOKUP(volumen_dia[[#This Row],[Unidad de
comercialización ]],Tabla16[],2,0)</f>
        <v>saco</v>
      </c>
      <c r="F419" t="s">
        <v>704</v>
      </c>
      <c r="G419" t="s">
        <v>496</v>
      </c>
      <c r="H419" s="46">
        <f>+VLOOKUP(volumen_dia[[#This Row],[Semana descripcipon]],Codigo_fecha[],2,0)</f>
        <v>44127</v>
      </c>
      <c r="I419" t="s">
        <v>533</v>
      </c>
      <c r="J419">
        <v>2600</v>
      </c>
      <c r="K419">
        <f>+volumen_dia[[#This Row],[Volumen (N° de mallas o sacos de 25 kg)]]*25</f>
        <v>65000</v>
      </c>
      <c r="L419">
        <f>+volumen_dia[[#This Row],[Volumen (Kg)]]/1000</f>
        <v>65</v>
      </c>
      <c r="M419" s="43">
        <f>+VLOOKUP(volumen_dia[[#This Row],[Concat]],Precio_dia_punto_venta[],7,0)</f>
        <v>7731</v>
      </c>
    </row>
    <row r="420" spans="1:13" x14ac:dyDescent="0.35">
      <c r="A420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SantiagoMiércoles44127saco</v>
      </c>
      <c r="B420" t="s">
        <v>527</v>
      </c>
      <c r="C420" t="s">
        <v>538</v>
      </c>
      <c r="D420" s="43">
        <f>+VLOOKUP(volumen_dia[[#This Row],[Mercado]],Codigos_mercados_mayoristas[],3,0)</f>
        <v>13</v>
      </c>
      <c r="E420" s="43" t="str">
        <f>+VLOOKUP(volumen_dia[[#This Row],[Unidad de
comercialización ]],Tabla16[],2,0)</f>
        <v>saco</v>
      </c>
      <c r="F420" t="s">
        <v>704</v>
      </c>
      <c r="G420" t="s">
        <v>496</v>
      </c>
      <c r="H420" s="46">
        <f>+VLOOKUP(volumen_dia[[#This Row],[Semana descripcipon]],Codigo_fecha[],2,0)</f>
        <v>44127</v>
      </c>
      <c r="I420" t="s">
        <v>534</v>
      </c>
      <c r="J420">
        <v>2600</v>
      </c>
      <c r="K420">
        <f>+volumen_dia[[#This Row],[Volumen (N° de mallas o sacos de 25 kg)]]*25</f>
        <v>65000</v>
      </c>
      <c r="L420">
        <f>+volumen_dia[[#This Row],[Volumen (Kg)]]/1000</f>
        <v>65</v>
      </c>
      <c r="M420" s="43">
        <f>+VLOOKUP(volumen_dia[[#This Row],[Concat]],Precio_dia_punto_venta[],7,0)</f>
        <v>8212</v>
      </c>
    </row>
    <row r="421" spans="1:13" x14ac:dyDescent="0.35">
      <c r="A421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SantiagoJueves44120saco</v>
      </c>
      <c r="B421" t="s">
        <v>540</v>
      </c>
      <c r="C421" t="s">
        <v>538</v>
      </c>
      <c r="D421" s="43">
        <f>+VLOOKUP(volumen_dia[[#This Row],[Mercado]],Codigos_mercados_mayoristas[],3,0)</f>
        <v>13</v>
      </c>
      <c r="E421" s="43" t="str">
        <f>+VLOOKUP(volumen_dia[[#This Row],[Unidad de
comercialización ]],Tabla16[],2,0)</f>
        <v>saco</v>
      </c>
      <c r="F421" t="s">
        <v>704</v>
      </c>
      <c r="G421" t="s">
        <v>497</v>
      </c>
      <c r="H421" s="46">
        <f>+VLOOKUP(volumen_dia[[#This Row],[Semana descripcipon]],Codigo_fecha[],2,0)</f>
        <v>44120</v>
      </c>
      <c r="I421" t="s">
        <v>530</v>
      </c>
      <c r="J421">
        <v>2600</v>
      </c>
      <c r="K421">
        <f>+volumen_dia[[#This Row],[Volumen (N° de mallas o sacos de 25 kg)]]*25</f>
        <v>65000</v>
      </c>
      <c r="L421">
        <f>+volumen_dia[[#This Row],[Volumen (Kg)]]/1000</f>
        <v>65</v>
      </c>
      <c r="M421" s="43">
        <f>+VLOOKUP(volumen_dia[[#This Row],[Concat]],Precio_dia_punto_venta[],7,0)</f>
        <v>6212</v>
      </c>
    </row>
    <row r="422" spans="1:13" x14ac:dyDescent="0.35">
      <c r="A422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SantiagoMartes44120saco</v>
      </c>
      <c r="B422" t="s">
        <v>527</v>
      </c>
      <c r="C422" t="s">
        <v>538</v>
      </c>
      <c r="D422" s="43">
        <f>+VLOOKUP(volumen_dia[[#This Row],[Mercado]],Codigos_mercados_mayoristas[],3,0)</f>
        <v>13</v>
      </c>
      <c r="E422" s="43" t="str">
        <f>+VLOOKUP(volumen_dia[[#This Row],[Unidad de
comercialización ]],Tabla16[],2,0)</f>
        <v>saco</v>
      </c>
      <c r="F422" t="s">
        <v>704</v>
      </c>
      <c r="G422" t="s">
        <v>497</v>
      </c>
      <c r="H422" s="46">
        <f>+VLOOKUP(volumen_dia[[#This Row],[Semana descripcipon]],Codigo_fecha[],2,0)</f>
        <v>44120</v>
      </c>
      <c r="I422" t="s">
        <v>536</v>
      </c>
      <c r="J422">
        <v>2600</v>
      </c>
      <c r="K422">
        <f>+volumen_dia[[#This Row],[Volumen (N° de mallas o sacos de 25 kg)]]*25</f>
        <v>65000</v>
      </c>
      <c r="L422">
        <f>+volumen_dia[[#This Row],[Volumen (Kg)]]/1000</f>
        <v>65</v>
      </c>
      <c r="M422" s="43">
        <f>+VLOOKUP(volumen_dia[[#This Row],[Concat]],Precio_dia_punto_venta[],7,0)</f>
        <v>7231</v>
      </c>
    </row>
    <row r="423" spans="1:13" x14ac:dyDescent="0.35">
      <c r="A423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SantiagoMiércoles44043saco</v>
      </c>
      <c r="B423" t="s">
        <v>540</v>
      </c>
      <c r="C423" t="s">
        <v>538</v>
      </c>
      <c r="D423" s="43">
        <f>+VLOOKUP(volumen_dia[[#This Row],[Mercado]],Codigos_mercados_mayoristas[],3,0)</f>
        <v>13</v>
      </c>
      <c r="E423" s="43" t="str">
        <f>+VLOOKUP(volumen_dia[[#This Row],[Unidad de
comercialización ]],Tabla16[],2,0)</f>
        <v>saco</v>
      </c>
      <c r="F423" t="s">
        <v>704</v>
      </c>
      <c r="G423" t="s">
        <v>507</v>
      </c>
      <c r="H423" s="46">
        <f>+VLOOKUP(volumen_dia[[#This Row],[Semana descripcipon]],Codigo_fecha[],2,0)</f>
        <v>44043</v>
      </c>
      <c r="I423" t="s">
        <v>534</v>
      </c>
      <c r="J423">
        <v>2600</v>
      </c>
      <c r="K423">
        <f>+volumen_dia[[#This Row],[Volumen (N° de mallas o sacos de 25 kg)]]*25</f>
        <v>65000</v>
      </c>
      <c r="L423">
        <f>+volumen_dia[[#This Row],[Volumen (Kg)]]/1000</f>
        <v>65</v>
      </c>
      <c r="M423" s="43">
        <f>+VLOOKUP(volumen_dia[[#This Row],[Concat]],Precio_dia_punto_venta[],7,0)</f>
        <v>6138</v>
      </c>
    </row>
    <row r="424" spans="1:13" x14ac:dyDescent="0.35">
      <c r="A424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SantiagoJueves44043saco</v>
      </c>
      <c r="B424" t="s">
        <v>531</v>
      </c>
      <c r="C424" t="s">
        <v>538</v>
      </c>
      <c r="D424" s="43">
        <f>+VLOOKUP(volumen_dia[[#This Row],[Mercado]],Codigos_mercados_mayoristas[],3,0)</f>
        <v>13</v>
      </c>
      <c r="E424" s="43" t="str">
        <f>+VLOOKUP(volumen_dia[[#This Row],[Unidad de
comercialización ]],Tabla16[],2,0)</f>
        <v>saco</v>
      </c>
      <c r="F424" t="s">
        <v>704</v>
      </c>
      <c r="G424" t="s">
        <v>507</v>
      </c>
      <c r="H424" s="46">
        <f>+VLOOKUP(volumen_dia[[#This Row],[Semana descripcipon]],Codigo_fecha[],2,0)</f>
        <v>44043</v>
      </c>
      <c r="I424" t="s">
        <v>530</v>
      </c>
      <c r="J424">
        <v>2600</v>
      </c>
      <c r="K424">
        <f>+volumen_dia[[#This Row],[Volumen (N° de mallas o sacos de 25 kg)]]*25</f>
        <v>65000</v>
      </c>
      <c r="L424">
        <f>+volumen_dia[[#This Row],[Volumen (Kg)]]/1000</f>
        <v>65</v>
      </c>
      <c r="M424" s="43">
        <f>+VLOOKUP(volumen_dia[[#This Row],[Concat]],Precio_dia_punto_venta[],7,0)</f>
        <v>6269</v>
      </c>
    </row>
    <row r="425" spans="1:13" x14ac:dyDescent="0.35">
      <c r="A425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SantiagoViernes44043saco</v>
      </c>
      <c r="B425" t="s">
        <v>531</v>
      </c>
      <c r="C425" t="s">
        <v>538</v>
      </c>
      <c r="D425" s="43">
        <f>+VLOOKUP(volumen_dia[[#This Row],[Mercado]],Codigos_mercados_mayoristas[],3,0)</f>
        <v>13</v>
      </c>
      <c r="E425" s="43" t="str">
        <f>+VLOOKUP(volumen_dia[[#This Row],[Unidad de
comercialización ]],Tabla16[],2,0)</f>
        <v>saco</v>
      </c>
      <c r="F425" t="s">
        <v>704</v>
      </c>
      <c r="G425" t="s">
        <v>507</v>
      </c>
      <c r="H425" s="46">
        <f>+VLOOKUP(volumen_dia[[#This Row],[Semana descripcipon]],Codigo_fecha[],2,0)</f>
        <v>44043</v>
      </c>
      <c r="I425" t="s">
        <v>533</v>
      </c>
      <c r="J425">
        <v>2600</v>
      </c>
      <c r="K425">
        <f>+volumen_dia[[#This Row],[Volumen (N° de mallas o sacos de 25 kg)]]*25</f>
        <v>65000</v>
      </c>
      <c r="L425">
        <f>+volumen_dia[[#This Row],[Volumen (Kg)]]/1000</f>
        <v>65</v>
      </c>
      <c r="M425" s="43">
        <f>+VLOOKUP(volumen_dia[[#This Row],[Concat]],Precio_dia_punto_venta[],7,0)</f>
        <v>6231</v>
      </c>
    </row>
    <row r="426" spans="1:13" x14ac:dyDescent="0.35">
      <c r="A426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SantiagoMiércoles44036saco</v>
      </c>
      <c r="B426" t="s">
        <v>540</v>
      </c>
      <c r="C426" t="s">
        <v>538</v>
      </c>
      <c r="D426" s="43">
        <f>+VLOOKUP(volumen_dia[[#This Row],[Mercado]],Codigos_mercados_mayoristas[],3,0)</f>
        <v>13</v>
      </c>
      <c r="E426" s="43" t="str">
        <f>+VLOOKUP(volumen_dia[[#This Row],[Unidad de
comercialización ]],Tabla16[],2,0)</f>
        <v>saco</v>
      </c>
      <c r="F426" t="s">
        <v>704</v>
      </c>
      <c r="G426" t="s">
        <v>509</v>
      </c>
      <c r="H426" s="46">
        <f>+VLOOKUP(volumen_dia[[#This Row],[Semana descripcipon]],Codigo_fecha[],2,0)</f>
        <v>44036</v>
      </c>
      <c r="I426" t="s">
        <v>534</v>
      </c>
      <c r="J426">
        <v>2600</v>
      </c>
      <c r="K426">
        <f>+volumen_dia[[#This Row],[Volumen (N° de mallas o sacos de 25 kg)]]*25</f>
        <v>65000</v>
      </c>
      <c r="L426">
        <f>+volumen_dia[[#This Row],[Volumen (Kg)]]/1000</f>
        <v>65</v>
      </c>
      <c r="M426" s="43">
        <f>+VLOOKUP(volumen_dia[[#This Row],[Concat]],Precio_dia_punto_venta[],7,0)</f>
        <v>6162</v>
      </c>
    </row>
    <row r="427" spans="1:13" x14ac:dyDescent="0.35">
      <c r="A427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SantiagoMiércoles44036saco</v>
      </c>
      <c r="B427" t="s">
        <v>537</v>
      </c>
      <c r="C427" t="s">
        <v>538</v>
      </c>
      <c r="D427" s="43">
        <f>+VLOOKUP(volumen_dia[[#This Row],[Mercado]],Codigos_mercados_mayoristas[],3,0)</f>
        <v>13</v>
      </c>
      <c r="E427" s="43" t="str">
        <f>+VLOOKUP(volumen_dia[[#This Row],[Unidad de
comercialización ]],Tabla16[],2,0)</f>
        <v>saco</v>
      </c>
      <c r="F427" t="s">
        <v>704</v>
      </c>
      <c r="G427" t="s">
        <v>509</v>
      </c>
      <c r="H427" s="46">
        <f>+VLOOKUP(volumen_dia[[#This Row],[Semana descripcipon]],Codigo_fecha[],2,0)</f>
        <v>44036</v>
      </c>
      <c r="I427" t="s">
        <v>534</v>
      </c>
      <c r="J427">
        <v>2600</v>
      </c>
      <c r="K427">
        <f>+volumen_dia[[#This Row],[Volumen (N° de mallas o sacos de 25 kg)]]*25</f>
        <v>65000</v>
      </c>
      <c r="L427">
        <f>+volumen_dia[[#This Row],[Volumen (Kg)]]/1000</f>
        <v>65</v>
      </c>
      <c r="M427" s="43">
        <f>+VLOOKUP(volumen_dia[[#This Row],[Concat]],Precio_dia_punto_venta[],7,0)</f>
        <v>6392</v>
      </c>
    </row>
    <row r="428" spans="1:13" x14ac:dyDescent="0.35">
      <c r="A428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SantiagoViernes44169saco</v>
      </c>
      <c r="B428" t="s">
        <v>527</v>
      </c>
      <c r="C428" t="s">
        <v>538</v>
      </c>
      <c r="D428" s="43">
        <f>+VLOOKUP(volumen_dia[[#This Row],[Mercado]],Codigos_mercados_mayoristas[],3,0)</f>
        <v>13</v>
      </c>
      <c r="E428" s="43" t="str">
        <f>+VLOOKUP(volumen_dia[[#This Row],[Unidad de
comercialización ]],Tabla16[],2,0)</f>
        <v>saco</v>
      </c>
      <c r="F428" t="s">
        <v>704</v>
      </c>
      <c r="G428" t="s">
        <v>490</v>
      </c>
      <c r="H428" s="46">
        <f>+VLOOKUP(volumen_dia[[#This Row],[Semana descripcipon]],Codigo_fecha[],2,0)</f>
        <v>44169</v>
      </c>
      <c r="I428" t="s">
        <v>533</v>
      </c>
      <c r="J428">
        <v>2680</v>
      </c>
      <c r="K428">
        <f>+volumen_dia[[#This Row],[Volumen (N° de mallas o sacos de 25 kg)]]*25</f>
        <v>67000</v>
      </c>
      <c r="L428">
        <f>+volumen_dia[[#This Row],[Volumen (Kg)]]/1000</f>
        <v>67</v>
      </c>
      <c r="M428" s="43">
        <f>+VLOOKUP(volumen_dia[[#This Row],[Concat]],Precio_dia_punto_venta[],7,0)</f>
        <v>10239</v>
      </c>
    </row>
    <row r="429" spans="1:13" x14ac:dyDescent="0.35">
      <c r="A429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SantiagoMartes44162saco</v>
      </c>
      <c r="B429" t="s">
        <v>540</v>
      </c>
      <c r="C429" t="s">
        <v>538</v>
      </c>
      <c r="D429" s="43">
        <f>+VLOOKUP(volumen_dia[[#This Row],[Mercado]],Codigos_mercados_mayoristas[],3,0)</f>
        <v>13</v>
      </c>
      <c r="E429" s="43" t="str">
        <f>+VLOOKUP(volumen_dia[[#This Row],[Unidad de
comercialización ]],Tabla16[],2,0)</f>
        <v>saco</v>
      </c>
      <c r="F429" t="s">
        <v>704</v>
      </c>
      <c r="G429" t="s">
        <v>491</v>
      </c>
      <c r="H429" s="46">
        <f>+VLOOKUP(volumen_dia[[#This Row],[Semana descripcipon]],Codigo_fecha[],2,0)</f>
        <v>44162</v>
      </c>
      <c r="I429" t="s">
        <v>536</v>
      </c>
      <c r="J429">
        <v>2700</v>
      </c>
      <c r="K429">
        <f>+volumen_dia[[#This Row],[Volumen (N° de mallas o sacos de 25 kg)]]*25</f>
        <v>67500</v>
      </c>
      <c r="L429">
        <f>+volumen_dia[[#This Row],[Volumen (Kg)]]/1000</f>
        <v>67.5</v>
      </c>
      <c r="M429" s="43">
        <f>+VLOOKUP(volumen_dia[[#This Row],[Concat]],Precio_dia_punto_venta[],7,0)</f>
        <v>11519</v>
      </c>
    </row>
    <row r="430" spans="1:13" x14ac:dyDescent="0.35">
      <c r="A430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SantiagoMiércoles44162saco</v>
      </c>
      <c r="B430" t="s">
        <v>540</v>
      </c>
      <c r="C430" t="s">
        <v>538</v>
      </c>
      <c r="D430" s="43">
        <f>+VLOOKUP(volumen_dia[[#This Row],[Mercado]],Codigos_mercados_mayoristas[],3,0)</f>
        <v>13</v>
      </c>
      <c r="E430" s="43" t="str">
        <f>+VLOOKUP(volumen_dia[[#This Row],[Unidad de
comercialización ]],Tabla16[],2,0)</f>
        <v>saco</v>
      </c>
      <c r="F430" t="s">
        <v>704</v>
      </c>
      <c r="G430" t="s">
        <v>491</v>
      </c>
      <c r="H430" s="46">
        <f>+VLOOKUP(volumen_dia[[#This Row],[Semana descripcipon]],Codigo_fecha[],2,0)</f>
        <v>44162</v>
      </c>
      <c r="I430" t="s">
        <v>534</v>
      </c>
      <c r="J430">
        <v>2700</v>
      </c>
      <c r="K430">
        <f>+volumen_dia[[#This Row],[Volumen (N° de mallas o sacos de 25 kg)]]*25</f>
        <v>67500</v>
      </c>
      <c r="L430">
        <f>+volumen_dia[[#This Row],[Volumen (Kg)]]/1000</f>
        <v>67.5</v>
      </c>
      <c r="M430" s="43">
        <f>+VLOOKUP(volumen_dia[[#This Row],[Concat]],Precio_dia_punto_venta[],7,0)</f>
        <v>11407</v>
      </c>
    </row>
    <row r="431" spans="1:13" x14ac:dyDescent="0.35">
      <c r="A431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SantiagoMiércoles44148saco</v>
      </c>
      <c r="B431" t="s">
        <v>547</v>
      </c>
      <c r="C431" t="s">
        <v>538</v>
      </c>
      <c r="D431" s="43">
        <f>+VLOOKUP(volumen_dia[[#This Row],[Mercado]],Codigos_mercados_mayoristas[],3,0)</f>
        <v>13</v>
      </c>
      <c r="E431" s="43" t="str">
        <f>+VLOOKUP(volumen_dia[[#This Row],[Unidad de
comercialización ]],Tabla16[],2,0)</f>
        <v>saco</v>
      </c>
      <c r="F431" t="s">
        <v>704</v>
      </c>
      <c r="G431" t="s">
        <v>493</v>
      </c>
      <c r="H431" s="46">
        <f>+VLOOKUP(volumen_dia[[#This Row],[Semana descripcipon]],Codigo_fecha[],2,0)</f>
        <v>44148</v>
      </c>
      <c r="I431" t="s">
        <v>534</v>
      </c>
      <c r="J431">
        <v>2700</v>
      </c>
      <c r="K431">
        <f>+volumen_dia[[#This Row],[Volumen (N° de mallas o sacos de 25 kg)]]*25</f>
        <v>67500</v>
      </c>
      <c r="L431">
        <f>+volumen_dia[[#This Row],[Volumen (Kg)]]/1000</f>
        <v>67.5</v>
      </c>
      <c r="M431" s="43">
        <f>+VLOOKUP(volumen_dia[[#This Row],[Concat]],Precio_dia_punto_venta[],7,0)</f>
        <v>9722</v>
      </c>
    </row>
    <row r="432" spans="1:13" x14ac:dyDescent="0.35">
      <c r="A432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SantiagoJueves44141saco</v>
      </c>
      <c r="B432" t="s">
        <v>547</v>
      </c>
      <c r="C432" t="s">
        <v>538</v>
      </c>
      <c r="D432" s="43">
        <f>+VLOOKUP(volumen_dia[[#This Row],[Mercado]],Codigos_mercados_mayoristas[],3,0)</f>
        <v>13</v>
      </c>
      <c r="E432" s="43" t="str">
        <f>+VLOOKUP(volumen_dia[[#This Row],[Unidad de
comercialización ]],Tabla16[],2,0)</f>
        <v>saco</v>
      </c>
      <c r="F432" t="s">
        <v>704</v>
      </c>
      <c r="G432" t="s">
        <v>494</v>
      </c>
      <c r="H432" s="46">
        <f>+VLOOKUP(volumen_dia[[#This Row],[Semana descripcipon]],Codigo_fecha[],2,0)</f>
        <v>44141</v>
      </c>
      <c r="I432" t="s">
        <v>530</v>
      </c>
      <c r="J432">
        <v>2700</v>
      </c>
      <c r="K432">
        <f>+volumen_dia[[#This Row],[Volumen (N° de mallas o sacos de 25 kg)]]*25</f>
        <v>67500</v>
      </c>
      <c r="L432">
        <f>+volumen_dia[[#This Row],[Volumen (Kg)]]/1000</f>
        <v>67.5</v>
      </c>
      <c r="M432" s="43">
        <f>+VLOOKUP(volumen_dia[[#This Row],[Concat]],Precio_dia_punto_venta[],7,0)</f>
        <v>8222</v>
      </c>
    </row>
    <row r="433" spans="1:13" x14ac:dyDescent="0.35">
      <c r="A433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SantiagoLunes44134saco</v>
      </c>
      <c r="B433" t="s">
        <v>540</v>
      </c>
      <c r="C433" t="s">
        <v>538</v>
      </c>
      <c r="D433" s="43">
        <f>+VLOOKUP(volumen_dia[[#This Row],[Mercado]],Codigos_mercados_mayoristas[],3,0)</f>
        <v>13</v>
      </c>
      <c r="E433" s="43" t="str">
        <f>+VLOOKUP(volumen_dia[[#This Row],[Unidad de
comercialización ]],Tabla16[],2,0)</f>
        <v>saco</v>
      </c>
      <c r="F433" t="s">
        <v>704</v>
      </c>
      <c r="G433" t="s">
        <v>495</v>
      </c>
      <c r="H433" s="46">
        <f>+VLOOKUP(volumen_dia[[#This Row],[Semana descripcipon]],Codigo_fecha[],2,0)</f>
        <v>44134</v>
      </c>
      <c r="I433" t="s">
        <v>535</v>
      </c>
      <c r="J433">
        <v>2700</v>
      </c>
      <c r="K433">
        <f>+volumen_dia[[#This Row],[Volumen (N° de mallas o sacos de 25 kg)]]*25</f>
        <v>67500</v>
      </c>
      <c r="L433">
        <f>+volumen_dia[[#This Row],[Volumen (Kg)]]/1000</f>
        <v>67.5</v>
      </c>
      <c r="M433" s="43">
        <f>+VLOOKUP(volumen_dia[[#This Row],[Concat]],Precio_dia_punto_venta[],7,0)</f>
        <v>7500</v>
      </c>
    </row>
    <row r="434" spans="1:13" x14ac:dyDescent="0.35">
      <c r="A434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SantiagoViernes44134saco</v>
      </c>
      <c r="B434" t="s">
        <v>540</v>
      </c>
      <c r="C434" t="s">
        <v>538</v>
      </c>
      <c r="D434" s="43">
        <f>+VLOOKUP(volumen_dia[[#This Row],[Mercado]],Codigos_mercados_mayoristas[],3,0)</f>
        <v>13</v>
      </c>
      <c r="E434" s="43" t="str">
        <f>+VLOOKUP(volumen_dia[[#This Row],[Unidad de
comercialización ]],Tabla16[],2,0)</f>
        <v>saco</v>
      </c>
      <c r="F434" t="s">
        <v>704</v>
      </c>
      <c r="G434" t="s">
        <v>495</v>
      </c>
      <c r="H434" s="46">
        <f>+VLOOKUP(volumen_dia[[#This Row],[Semana descripcipon]],Codigo_fecha[],2,0)</f>
        <v>44134</v>
      </c>
      <c r="I434" t="s">
        <v>533</v>
      </c>
      <c r="J434">
        <v>2700</v>
      </c>
      <c r="K434">
        <f>+volumen_dia[[#This Row],[Volumen (N° de mallas o sacos de 25 kg)]]*25</f>
        <v>67500</v>
      </c>
      <c r="L434">
        <f>+volumen_dia[[#This Row],[Volumen (Kg)]]/1000</f>
        <v>67.5</v>
      </c>
      <c r="M434" s="43">
        <f>+VLOOKUP(volumen_dia[[#This Row],[Concat]],Precio_dia_punto_venta[],7,0)</f>
        <v>7463</v>
      </c>
    </row>
    <row r="435" spans="1:13" x14ac:dyDescent="0.35">
      <c r="A435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SantiagoMiércoles44134saco</v>
      </c>
      <c r="B435" t="s">
        <v>545</v>
      </c>
      <c r="C435" t="s">
        <v>538</v>
      </c>
      <c r="D435" s="43">
        <f>+VLOOKUP(volumen_dia[[#This Row],[Mercado]],Codigos_mercados_mayoristas[],3,0)</f>
        <v>13</v>
      </c>
      <c r="E435" s="43" t="str">
        <f>+VLOOKUP(volumen_dia[[#This Row],[Unidad de
comercialización ]],Tabla16[],2,0)</f>
        <v>saco</v>
      </c>
      <c r="F435" t="s">
        <v>704</v>
      </c>
      <c r="G435" t="s">
        <v>495</v>
      </c>
      <c r="H435" s="46">
        <f>+VLOOKUP(volumen_dia[[#This Row],[Semana descripcipon]],Codigo_fecha[],2,0)</f>
        <v>44134</v>
      </c>
      <c r="I435" t="s">
        <v>534</v>
      </c>
      <c r="J435">
        <v>2700</v>
      </c>
      <c r="K435">
        <f>+volumen_dia[[#This Row],[Volumen (N° de mallas o sacos de 25 kg)]]*25</f>
        <v>67500</v>
      </c>
      <c r="L435">
        <f>+volumen_dia[[#This Row],[Volumen (Kg)]]/1000</f>
        <v>67.5</v>
      </c>
      <c r="M435" s="43">
        <f>+VLOOKUP(volumen_dia[[#This Row],[Concat]],Precio_dia_punto_venta[],7,0)</f>
        <v>7463</v>
      </c>
    </row>
    <row r="436" spans="1:13" x14ac:dyDescent="0.35">
      <c r="A436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SantiagoJueves44134saco</v>
      </c>
      <c r="B436" t="s">
        <v>527</v>
      </c>
      <c r="C436" t="s">
        <v>538</v>
      </c>
      <c r="D436" s="43">
        <f>+VLOOKUP(volumen_dia[[#This Row],[Mercado]],Codigos_mercados_mayoristas[],3,0)</f>
        <v>13</v>
      </c>
      <c r="E436" s="43" t="str">
        <f>+VLOOKUP(volumen_dia[[#This Row],[Unidad de
comercialización ]],Tabla16[],2,0)</f>
        <v>saco</v>
      </c>
      <c r="F436" t="s">
        <v>704</v>
      </c>
      <c r="G436" t="s">
        <v>495</v>
      </c>
      <c r="H436" s="46">
        <f>+VLOOKUP(volumen_dia[[#This Row],[Semana descripcipon]],Codigo_fecha[],2,0)</f>
        <v>44134</v>
      </c>
      <c r="I436" t="s">
        <v>530</v>
      </c>
      <c r="J436">
        <v>2700</v>
      </c>
      <c r="K436">
        <f>+volumen_dia[[#This Row],[Volumen (N° de mallas o sacos de 25 kg)]]*25</f>
        <v>67500</v>
      </c>
      <c r="L436">
        <f>+volumen_dia[[#This Row],[Volumen (Kg)]]/1000</f>
        <v>67.5</v>
      </c>
      <c r="M436" s="43">
        <f>+VLOOKUP(volumen_dia[[#This Row],[Concat]],Precio_dia_punto_venta[],7,0)</f>
        <v>7463</v>
      </c>
    </row>
    <row r="437" spans="1:13" x14ac:dyDescent="0.35">
      <c r="A437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SantiagoViernes44099saco</v>
      </c>
      <c r="B437" t="s">
        <v>540</v>
      </c>
      <c r="C437" t="s">
        <v>538</v>
      </c>
      <c r="D437" s="43">
        <f>+VLOOKUP(volumen_dia[[#This Row],[Mercado]],Codigos_mercados_mayoristas[],3,0)</f>
        <v>13</v>
      </c>
      <c r="E437" s="43" t="str">
        <f>+VLOOKUP(volumen_dia[[#This Row],[Unidad de
comercialización ]],Tabla16[],2,0)</f>
        <v>saco</v>
      </c>
      <c r="F437" t="s">
        <v>704</v>
      </c>
      <c r="G437" t="s">
        <v>504</v>
      </c>
      <c r="H437" s="46">
        <f>+VLOOKUP(volumen_dia[[#This Row],[Semana descripcipon]],Codigo_fecha[],2,0)</f>
        <v>44099</v>
      </c>
      <c r="I437" t="s">
        <v>533</v>
      </c>
      <c r="J437">
        <v>2700</v>
      </c>
      <c r="K437">
        <f>+volumen_dia[[#This Row],[Volumen (N° de mallas o sacos de 25 kg)]]*25</f>
        <v>67500</v>
      </c>
      <c r="L437">
        <f>+volumen_dia[[#This Row],[Volumen (Kg)]]/1000</f>
        <v>67.5</v>
      </c>
      <c r="M437" s="43">
        <f>+VLOOKUP(volumen_dia[[#This Row],[Concat]],Precio_dia_punto_venta[],7,0)</f>
        <v>7222</v>
      </c>
    </row>
    <row r="438" spans="1:13" x14ac:dyDescent="0.35">
      <c r="A438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SantiagoMiércoles44176saco</v>
      </c>
      <c r="B438" t="s">
        <v>527</v>
      </c>
      <c r="C438" t="s">
        <v>538</v>
      </c>
      <c r="D438" s="43">
        <f>+VLOOKUP(volumen_dia[[#This Row],[Mercado]],Codigos_mercados_mayoristas[],3,0)</f>
        <v>13</v>
      </c>
      <c r="E438" s="43" t="str">
        <f>+VLOOKUP(volumen_dia[[#This Row],[Unidad de
comercialización ]],Tabla16[],2,0)</f>
        <v>saco</v>
      </c>
      <c r="F438" t="s">
        <v>704</v>
      </c>
      <c r="G438" t="s">
        <v>700</v>
      </c>
      <c r="H438" s="46">
        <f>+VLOOKUP(volumen_dia[[#This Row],[Semana descripcipon]],Codigo_fecha[],2,0)</f>
        <v>44176</v>
      </c>
      <c r="I438" t="s">
        <v>534</v>
      </c>
      <c r="J438">
        <v>2800</v>
      </c>
      <c r="K438">
        <f>+volumen_dia[[#This Row],[Volumen (N° de mallas o sacos de 25 kg)]]*25</f>
        <v>70000</v>
      </c>
      <c r="L438">
        <f>+volumen_dia[[#This Row],[Volumen (Kg)]]/1000</f>
        <v>70</v>
      </c>
      <c r="M438" s="43">
        <f>+VLOOKUP(volumen_dia[[#This Row],[Concat]],Precio_dia_punto_venta[],7,0)</f>
        <v>9589</v>
      </c>
    </row>
    <row r="439" spans="1:13" x14ac:dyDescent="0.35">
      <c r="A439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SantiagoJueves44113saco</v>
      </c>
      <c r="B439" t="s">
        <v>540</v>
      </c>
      <c r="C439" t="s">
        <v>538</v>
      </c>
      <c r="D439" s="43">
        <f>+VLOOKUP(volumen_dia[[#This Row],[Mercado]],Codigos_mercados_mayoristas[],3,0)</f>
        <v>13</v>
      </c>
      <c r="E439" s="43" t="str">
        <f>+VLOOKUP(volumen_dia[[#This Row],[Unidad de
comercialización ]],Tabla16[],2,0)</f>
        <v>saco</v>
      </c>
      <c r="F439" t="s">
        <v>704</v>
      </c>
      <c r="G439" t="s">
        <v>498</v>
      </c>
      <c r="H439" s="46">
        <f>+VLOOKUP(volumen_dia[[#This Row],[Semana descripcipon]],Codigo_fecha[],2,0)</f>
        <v>44113</v>
      </c>
      <c r="I439" t="s">
        <v>530</v>
      </c>
      <c r="J439">
        <v>2800</v>
      </c>
      <c r="K439">
        <f>+volumen_dia[[#This Row],[Volumen (N° de mallas o sacos de 25 kg)]]*25</f>
        <v>70000</v>
      </c>
      <c r="L439">
        <f>+volumen_dia[[#This Row],[Volumen (Kg)]]/1000</f>
        <v>70</v>
      </c>
      <c r="M439" s="43">
        <f>+VLOOKUP(volumen_dia[[#This Row],[Concat]],Precio_dia_punto_venta[],7,0)</f>
        <v>7696</v>
      </c>
    </row>
    <row r="440" spans="1:13" x14ac:dyDescent="0.35">
      <c r="A440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SantiagoJueves44099saco</v>
      </c>
      <c r="B440" t="s">
        <v>540</v>
      </c>
      <c r="C440" t="s">
        <v>538</v>
      </c>
      <c r="D440" s="43">
        <f>+VLOOKUP(volumen_dia[[#This Row],[Mercado]],Codigos_mercados_mayoristas[],3,0)</f>
        <v>13</v>
      </c>
      <c r="E440" s="43" t="str">
        <f>+VLOOKUP(volumen_dia[[#This Row],[Unidad de
comercialización ]],Tabla16[],2,0)</f>
        <v>saco</v>
      </c>
      <c r="F440" t="s">
        <v>704</v>
      </c>
      <c r="G440" t="s">
        <v>504</v>
      </c>
      <c r="H440" s="46">
        <f>+VLOOKUP(volumen_dia[[#This Row],[Semana descripcipon]],Codigo_fecha[],2,0)</f>
        <v>44099</v>
      </c>
      <c r="I440" t="s">
        <v>530</v>
      </c>
      <c r="J440">
        <v>2800</v>
      </c>
      <c r="K440">
        <f>+volumen_dia[[#This Row],[Volumen (N° de mallas o sacos de 25 kg)]]*25</f>
        <v>70000</v>
      </c>
      <c r="L440">
        <f>+volumen_dia[[#This Row],[Volumen (Kg)]]/1000</f>
        <v>70</v>
      </c>
      <c r="M440" s="43">
        <f>+VLOOKUP(volumen_dia[[#This Row],[Concat]],Precio_dia_punto_venta[],7,0)</f>
        <v>7464</v>
      </c>
    </row>
    <row r="441" spans="1:13" x14ac:dyDescent="0.35">
      <c r="A441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SantiagoViernes44099saco</v>
      </c>
      <c r="B441" t="s">
        <v>537</v>
      </c>
      <c r="C441" t="s">
        <v>538</v>
      </c>
      <c r="D441" s="43">
        <f>+VLOOKUP(volumen_dia[[#This Row],[Mercado]],Codigos_mercados_mayoristas[],3,0)</f>
        <v>13</v>
      </c>
      <c r="E441" s="43" t="str">
        <f>+VLOOKUP(volumen_dia[[#This Row],[Unidad de
comercialización ]],Tabla16[],2,0)</f>
        <v>saco</v>
      </c>
      <c r="F441" t="s">
        <v>704</v>
      </c>
      <c r="G441" t="s">
        <v>504</v>
      </c>
      <c r="H441" s="46">
        <f>+VLOOKUP(volumen_dia[[#This Row],[Semana descripcipon]],Codigo_fecha[],2,0)</f>
        <v>44099</v>
      </c>
      <c r="I441" t="s">
        <v>533</v>
      </c>
      <c r="J441">
        <v>2800</v>
      </c>
      <c r="K441">
        <f>+volumen_dia[[#This Row],[Volumen (N° de mallas o sacos de 25 kg)]]*25</f>
        <v>70000</v>
      </c>
      <c r="L441">
        <f>+volumen_dia[[#This Row],[Volumen (Kg)]]/1000</f>
        <v>70</v>
      </c>
      <c r="M441" s="43">
        <f>+VLOOKUP(volumen_dia[[#This Row],[Concat]],Precio_dia_punto_venta[],7,0)</f>
        <v>7232</v>
      </c>
    </row>
    <row r="442" spans="1:13" x14ac:dyDescent="0.35">
      <c r="A442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SantiagoLunes44141saco</v>
      </c>
      <c r="B442" t="s">
        <v>540</v>
      </c>
      <c r="C442" t="s">
        <v>538</v>
      </c>
      <c r="D442" s="43">
        <f>+VLOOKUP(volumen_dia[[#This Row],[Mercado]],Codigos_mercados_mayoristas[],3,0)</f>
        <v>13</v>
      </c>
      <c r="E442" s="43" t="str">
        <f>+VLOOKUP(volumen_dia[[#This Row],[Unidad de
comercialización ]],Tabla16[],2,0)</f>
        <v>saco</v>
      </c>
      <c r="F442" t="s">
        <v>704</v>
      </c>
      <c r="G442" t="s">
        <v>494</v>
      </c>
      <c r="H442" s="46">
        <f>+VLOOKUP(volumen_dia[[#This Row],[Semana descripcipon]],Codigo_fecha[],2,0)</f>
        <v>44141</v>
      </c>
      <c r="I442" t="s">
        <v>535</v>
      </c>
      <c r="J442">
        <v>2860</v>
      </c>
      <c r="K442">
        <f>+volumen_dia[[#This Row],[Volumen (N° de mallas o sacos de 25 kg)]]*25</f>
        <v>71500</v>
      </c>
      <c r="L442">
        <f>+volumen_dia[[#This Row],[Volumen (Kg)]]/1000</f>
        <v>71.5</v>
      </c>
      <c r="M442" s="43">
        <f>+VLOOKUP(volumen_dia[[#This Row],[Concat]],Precio_dia_punto_venta[],7,0)</f>
        <v>8570</v>
      </c>
    </row>
    <row r="443" spans="1:13" x14ac:dyDescent="0.35">
      <c r="A443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SantiagoJueves44099saco</v>
      </c>
      <c r="B443" t="s">
        <v>545</v>
      </c>
      <c r="C443" t="s">
        <v>538</v>
      </c>
      <c r="D443" s="43">
        <f>+VLOOKUP(volumen_dia[[#This Row],[Mercado]],Codigos_mercados_mayoristas[],3,0)</f>
        <v>13</v>
      </c>
      <c r="E443" s="43" t="str">
        <f>+VLOOKUP(volumen_dia[[#This Row],[Unidad de
comercialización ]],Tabla16[],2,0)</f>
        <v>saco</v>
      </c>
      <c r="F443" t="s">
        <v>704</v>
      </c>
      <c r="G443" t="s">
        <v>504</v>
      </c>
      <c r="H443" s="46">
        <f>+VLOOKUP(volumen_dia[[#This Row],[Semana descripcipon]],Codigo_fecha[],2,0)</f>
        <v>44099</v>
      </c>
      <c r="I443" t="s">
        <v>530</v>
      </c>
      <c r="J443">
        <v>2900</v>
      </c>
      <c r="K443">
        <f>+volumen_dia[[#This Row],[Volumen (N° de mallas o sacos de 25 kg)]]*25</f>
        <v>72500</v>
      </c>
      <c r="L443">
        <f>+volumen_dia[[#This Row],[Volumen (Kg)]]/1000</f>
        <v>72.5</v>
      </c>
      <c r="M443" s="43">
        <f>+VLOOKUP(volumen_dia[[#This Row],[Concat]],Precio_dia_punto_venta[],7,0)</f>
        <v>7448</v>
      </c>
    </row>
    <row r="444" spans="1:13" x14ac:dyDescent="0.35">
      <c r="A444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SantiagoMiércoles44043saco</v>
      </c>
      <c r="B444" t="s">
        <v>537</v>
      </c>
      <c r="C444" t="s">
        <v>538</v>
      </c>
      <c r="D444" s="43">
        <f>+VLOOKUP(volumen_dia[[#This Row],[Mercado]],Codigos_mercados_mayoristas[],3,0)</f>
        <v>13</v>
      </c>
      <c r="E444" s="43" t="str">
        <f>+VLOOKUP(volumen_dia[[#This Row],[Unidad de
comercialización ]],Tabla16[],2,0)</f>
        <v>saco</v>
      </c>
      <c r="F444" t="s">
        <v>704</v>
      </c>
      <c r="G444" t="s">
        <v>507</v>
      </c>
      <c r="H444" s="46">
        <f>+VLOOKUP(volumen_dia[[#This Row],[Semana descripcipon]],Codigo_fecha[],2,0)</f>
        <v>44043</v>
      </c>
      <c r="I444" t="s">
        <v>534</v>
      </c>
      <c r="J444">
        <v>2900</v>
      </c>
      <c r="K444">
        <f>+volumen_dia[[#This Row],[Volumen (N° de mallas o sacos de 25 kg)]]*25</f>
        <v>72500</v>
      </c>
      <c r="L444">
        <f>+volumen_dia[[#This Row],[Volumen (Kg)]]/1000</f>
        <v>72.5</v>
      </c>
      <c r="M444" s="43">
        <f>+VLOOKUP(volumen_dia[[#This Row],[Concat]],Precio_dia_punto_venta[],7,0)</f>
        <v>6241</v>
      </c>
    </row>
    <row r="445" spans="1:13" x14ac:dyDescent="0.35">
      <c r="A445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SantiagoViernes44169saco</v>
      </c>
      <c r="B445" t="s">
        <v>547</v>
      </c>
      <c r="C445" t="s">
        <v>538</v>
      </c>
      <c r="D445" s="43">
        <f>+VLOOKUP(volumen_dia[[#This Row],[Mercado]],Codigos_mercados_mayoristas[],3,0)</f>
        <v>13</v>
      </c>
      <c r="E445" s="43" t="str">
        <f>+VLOOKUP(volumen_dia[[#This Row],[Unidad de
comercialización ]],Tabla16[],2,0)</f>
        <v>saco</v>
      </c>
      <c r="F445" t="s">
        <v>704</v>
      </c>
      <c r="G445" t="s">
        <v>490</v>
      </c>
      <c r="H445" s="46">
        <f>+VLOOKUP(volumen_dia[[#This Row],[Semana descripcipon]],Codigo_fecha[],2,0)</f>
        <v>44169</v>
      </c>
      <c r="I445" t="s">
        <v>533</v>
      </c>
      <c r="J445">
        <v>3350</v>
      </c>
      <c r="K445">
        <f>+volumen_dia[[#This Row],[Volumen (N° de mallas o sacos de 25 kg)]]*25</f>
        <v>83750</v>
      </c>
      <c r="L445">
        <f>+volumen_dia[[#This Row],[Volumen (Kg)]]/1000</f>
        <v>83.75</v>
      </c>
      <c r="M445" s="43">
        <f>+VLOOKUP(volumen_dia[[#This Row],[Concat]],Precio_dia_punto_venta[],7,0)</f>
        <v>9940</v>
      </c>
    </row>
    <row r="446" spans="1:13" x14ac:dyDescent="0.35">
      <c r="A446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SantiagoViernes44120saco</v>
      </c>
      <c r="B446" t="s">
        <v>527</v>
      </c>
      <c r="C446" t="s">
        <v>538</v>
      </c>
      <c r="D446" s="43">
        <f>+VLOOKUP(volumen_dia[[#This Row],[Mercado]],Codigos_mercados_mayoristas[],3,0)</f>
        <v>13</v>
      </c>
      <c r="E446" s="43" t="str">
        <f>+VLOOKUP(volumen_dia[[#This Row],[Unidad de
comercialización ]],Tabla16[],2,0)</f>
        <v>saco</v>
      </c>
      <c r="F446" t="s">
        <v>704</v>
      </c>
      <c r="G446" t="s">
        <v>497</v>
      </c>
      <c r="H446" s="46">
        <f>+VLOOKUP(volumen_dia[[#This Row],[Semana descripcipon]],Codigo_fecha[],2,0)</f>
        <v>44120</v>
      </c>
      <c r="I446" t="s">
        <v>533</v>
      </c>
      <c r="J446">
        <v>3500</v>
      </c>
      <c r="K446">
        <f>+volumen_dia[[#This Row],[Volumen (N° de mallas o sacos de 25 kg)]]*25</f>
        <v>87500</v>
      </c>
      <c r="L446">
        <f>+volumen_dia[[#This Row],[Volumen (Kg)]]/1000</f>
        <v>87.5</v>
      </c>
      <c r="M446" s="43">
        <f>+VLOOKUP(volumen_dia[[#This Row],[Concat]],Precio_dia_punto_venta[],7,0)</f>
        <v>6871</v>
      </c>
    </row>
    <row r="447" spans="1:13" x14ac:dyDescent="0.35">
      <c r="A447" s="43" t="str">
        <f>+_xlfn.CONCAT(volumen_dia[[#This Row],[Variedad]],volumen_dia[[#This Row],[Mercado]],volumen_dia[[#This Row],[Día semana]],volumen_dia[[#This Row],[Semana]],volumen_dia[[#This Row],[Unidad]])</f>
        <v>PatagoniaMercado Mayorista Lo Valledor de SantiagoLunes44036saco</v>
      </c>
      <c r="B447" t="s">
        <v>531</v>
      </c>
      <c r="C447" t="s">
        <v>538</v>
      </c>
      <c r="D447" s="43">
        <f>+VLOOKUP(volumen_dia[[#This Row],[Mercado]],Codigos_mercados_mayoristas[],3,0)</f>
        <v>13</v>
      </c>
      <c r="E447" s="43" t="str">
        <f>+VLOOKUP(volumen_dia[[#This Row],[Unidad de
comercialización ]],Tabla16[],2,0)</f>
        <v>saco</v>
      </c>
      <c r="F447" t="s">
        <v>704</v>
      </c>
      <c r="G447" t="s">
        <v>509</v>
      </c>
      <c r="H447" s="46">
        <f>+VLOOKUP(volumen_dia[[#This Row],[Semana descripcipon]],Codigo_fecha[],2,0)</f>
        <v>44036</v>
      </c>
      <c r="I447" t="s">
        <v>535</v>
      </c>
      <c r="J447">
        <v>3500</v>
      </c>
      <c r="K447">
        <f>+volumen_dia[[#This Row],[Volumen (N° de mallas o sacos de 25 kg)]]*25</f>
        <v>87500</v>
      </c>
      <c r="L447">
        <f>+volumen_dia[[#This Row],[Volumen (Kg)]]/1000</f>
        <v>87.5</v>
      </c>
      <c r="M447" s="43">
        <f>+VLOOKUP(volumen_dia[[#This Row],[Concat]],Precio_dia_punto_venta[],7,0)</f>
        <v>5840</v>
      </c>
    </row>
    <row r="448" spans="1:13" x14ac:dyDescent="0.35">
      <c r="A448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SantiagoJueves44162saco</v>
      </c>
      <c r="B448" t="s">
        <v>540</v>
      </c>
      <c r="C448" t="s">
        <v>538</v>
      </c>
      <c r="D448" s="43">
        <f>+VLOOKUP(volumen_dia[[#This Row],[Mercado]],Codigos_mercados_mayoristas[],3,0)</f>
        <v>13</v>
      </c>
      <c r="E448" s="43" t="str">
        <f>+VLOOKUP(volumen_dia[[#This Row],[Unidad de
comercialización ]],Tabla16[],2,0)</f>
        <v>saco</v>
      </c>
      <c r="F448" t="s">
        <v>704</v>
      </c>
      <c r="G448" t="s">
        <v>491</v>
      </c>
      <c r="H448" s="46">
        <f>+VLOOKUP(volumen_dia[[#This Row],[Semana descripcipon]],Codigo_fecha[],2,0)</f>
        <v>44162</v>
      </c>
      <c r="I448" t="s">
        <v>530</v>
      </c>
      <c r="J448">
        <v>3600</v>
      </c>
      <c r="K448">
        <f>+volumen_dia[[#This Row],[Volumen (N° de mallas o sacos de 25 kg)]]*25</f>
        <v>90000</v>
      </c>
      <c r="L448">
        <f>+volumen_dia[[#This Row],[Volumen (Kg)]]/1000</f>
        <v>90</v>
      </c>
      <c r="M448" s="43">
        <f>+VLOOKUP(volumen_dia[[#This Row],[Concat]],Precio_dia_punto_venta[],7,0)</f>
        <v>12292</v>
      </c>
    </row>
    <row r="449" spans="1:13" x14ac:dyDescent="0.35">
      <c r="A449" s="43" t="str">
        <f>+_xlfn.CONCAT(volumen_dia[[#This Row],[Variedad]],volumen_dia[[#This Row],[Mercado]],volumen_dia[[#This Row],[Día semana]],volumen_dia[[#This Row],[Semana]],volumen_dia[[#This Row],[Unidad]])</f>
        <v>RodeoMercado Mayorista Lo Valledor de SantiagoMartes44036saco</v>
      </c>
      <c r="B449" t="s">
        <v>537</v>
      </c>
      <c r="C449" t="s">
        <v>538</v>
      </c>
      <c r="D449" s="43">
        <f>+VLOOKUP(volumen_dia[[#This Row],[Mercado]],Codigos_mercados_mayoristas[],3,0)</f>
        <v>13</v>
      </c>
      <c r="E449" s="43" t="str">
        <f>+VLOOKUP(volumen_dia[[#This Row],[Unidad de
comercialización ]],Tabla16[],2,0)</f>
        <v>saco</v>
      </c>
      <c r="F449" t="s">
        <v>704</v>
      </c>
      <c r="G449" t="s">
        <v>509</v>
      </c>
      <c r="H449" s="46">
        <f>+VLOOKUP(volumen_dia[[#This Row],[Semana descripcipon]],Codigo_fecha[],2,0)</f>
        <v>44036</v>
      </c>
      <c r="I449" t="s">
        <v>536</v>
      </c>
      <c r="J449">
        <v>3700</v>
      </c>
      <c r="K449">
        <f>+volumen_dia[[#This Row],[Volumen (N° de mallas o sacos de 25 kg)]]*25</f>
        <v>92500</v>
      </c>
      <c r="L449">
        <f>+volumen_dia[[#This Row],[Volumen (Kg)]]/1000</f>
        <v>92.5</v>
      </c>
      <c r="M449" s="43">
        <f>+VLOOKUP(volumen_dia[[#This Row],[Concat]],Precio_dia_punto_venta[],7,0)</f>
        <v>5935</v>
      </c>
    </row>
    <row r="450" spans="1:13" x14ac:dyDescent="0.35">
      <c r="A450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SantiagoLunes44169saco</v>
      </c>
      <c r="B450" t="s">
        <v>540</v>
      </c>
      <c r="C450" t="s">
        <v>538</v>
      </c>
      <c r="D450" s="43">
        <f>+VLOOKUP(volumen_dia[[#This Row],[Mercado]],Codigos_mercados_mayoristas[],3,0)</f>
        <v>13</v>
      </c>
      <c r="E450" s="43" t="str">
        <f>+VLOOKUP(volumen_dia[[#This Row],[Unidad de
comercialización ]],Tabla16[],2,0)</f>
        <v>saco</v>
      </c>
      <c r="F450" t="s">
        <v>704</v>
      </c>
      <c r="G450" t="s">
        <v>490</v>
      </c>
      <c r="H450" s="46">
        <f>+VLOOKUP(volumen_dia[[#This Row],[Semana descripcipon]],Codigo_fecha[],2,0)</f>
        <v>44169</v>
      </c>
      <c r="I450" t="s">
        <v>535</v>
      </c>
      <c r="J450">
        <v>3800</v>
      </c>
      <c r="K450">
        <f>+volumen_dia[[#This Row],[Volumen (N° de mallas o sacos de 25 kg)]]*25</f>
        <v>95000</v>
      </c>
      <c r="L450">
        <f>+volumen_dia[[#This Row],[Volumen (Kg)]]/1000</f>
        <v>95</v>
      </c>
      <c r="M450" s="43">
        <f>+VLOOKUP(volumen_dia[[#This Row],[Concat]],Precio_dia_punto_venta[],7,0)</f>
        <v>11421</v>
      </c>
    </row>
    <row r="451" spans="1:13" x14ac:dyDescent="0.35">
      <c r="A451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SantiagoViernes44162saco</v>
      </c>
      <c r="B451" t="s">
        <v>540</v>
      </c>
      <c r="C451" t="s">
        <v>538</v>
      </c>
      <c r="D451" s="43">
        <f>+VLOOKUP(volumen_dia[[#This Row],[Mercado]],Codigos_mercados_mayoristas[],3,0)</f>
        <v>13</v>
      </c>
      <c r="E451" s="43" t="str">
        <f>+VLOOKUP(volumen_dia[[#This Row],[Unidad de
comercialización ]],Tabla16[],2,0)</f>
        <v>saco</v>
      </c>
      <c r="F451" t="s">
        <v>704</v>
      </c>
      <c r="G451" t="s">
        <v>491</v>
      </c>
      <c r="H451" s="46">
        <f>+VLOOKUP(volumen_dia[[#This Row],[Semana descripcipon]],Codigo_fecha[],2,0)</f>
        <v>44162</v>
      </c>
      <c r="I451" t="s">
        <v>533</v>
      </c>
      <c r="J451">
        <v>3800</v>
      </c>
      <c r="K451">
        <f>+volumen_dia[[#This Row],[Volumen (N° de mallas o sacos de 25 kg)]]*25</f>
        <v>95000</v>
      </c>
      <c r="L451">
        <f>+volumen_dia[[#This Row],[Volumen (Kg)]]/1000</f>
        <v>95</v>
      </c>
      <c r="M451" s="43">
        <f>+VLOOKUP(volumen_dia[[#This Row],[Concat]],Precio_dia_punto_venta[],7,0)</f>
        <v>11579</v>
      </c>
    </row>
    <row r="452" spans="1:13" x14ac:dyDescent="0.35">
      <c r="A452" s="43" t="str">
        <f>+_xlfn.CONCAT(volumen_dia[[#This Row],[Variedad]],volumen_dia[[#This Row],[Mercado]],volumen_dia[[#This Row],[Día semana]],volumen_dia[[#This Row],[Semana]],volumen_dia[[#This Row],[Unidad]])</f>
        <v>CardinalMercado Mayorista Lo Valledor de SantiagoJueves44162saco</v>
      </c>
      <c r="B452" t="s">
        <v>545</v>
      </c>
      <c r="C452" t="s">
        <v>538</v>
      </c>
      <c r="D452" s="43">
        <f>+VLOOKUP(volumen_dia[[#This Row],[Mercado]],Codigos_mercados_mayoristas[],3,0)</f>
        <v>13</v>
      </c>
      <c r="E452" s="43" t="str">
        <f>+VLOOKUP(volumen_dia[[#This Row],[Unidad de
comercialización ]],Tabla16[],2,0)</f>
        <v>saco</v>
      </c>
      <c r="F452" t="s">
        <v>704</v>
      </c>
      <c r="G452" t="s">
        <v>491</v>
      </c>
      <c r="H452" s="46">
        <f>+VLOOKUP(volumen_dia[[#This Row],[Semana descripcipon]],Codigo_fecha[],2,0)</f>
        <v>44162</v>
      </c>
      <c r="I452" t="s">
        <v>530</v>
      </c>
      <c r="J452">
        <v>3800</v>
      </c>
      <c r="K452">
        <f>+volumen_dia[[#This Row],[Volumen (N° de mallas o sacos de 25 kg)]]*25</f>
        <v>95000</v>
      </c>
      <c r="L452">
        <f>+volumen_dia[[#This Row],[Volumen (Kg)]]/1000</f>
        <v>95</v>
      </c>
      <c r="M452" s="43">
        <f>+VLOOKUP(volumen_dia[[#This Row],[Concat]],Precio_dia_punto_venta[],7,0)</f>
        <v>11487</v>
      </c>
    </row>
    <row r="453" spans="1:13" x14ac:dyDescent="0.35">
      <c r="A453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SantiagoJueves44162saco</v>
      </c>
      <c r="B453" t="s">
        <v>547</v>
      </c>
      <c r="C453" t="s">
        <v>538</v>
      </c>
      <c r="D453" s="43">
        <f>+VLOOKUP(volumen_dia[[#This Row],[Mercado]],Codigos_mercados_mayoristas[],3,0)</f>
        <v>13</v>
      </c>
      <c r="E453" s="43" t="str">
        <f>+VLOOKUP(volumen_dia[[#This Row],[Unidad de
comercialización ]],Tabla16[],2,0)</f>
        <v>saco</v>
      </c>
      <c r="F453" t="s">
        <v>704</v>
      </c>
      <c r="G453" t="s">
        <v>491</v>
      </c>
      <c r="H453" s="46">
        <f>+VLOOKUP(volumen_dia[[#This Row],[Semana descripcipon]],Codigo_fecha[],2,0)</f>
        <v>44162</v>
      </c>
      <c r="I453" t="s">
        <v>530</v>
      </c>
      <c r="J453">
        <v>3800</v>
      </c>
      <c r="K453">
        <f>+volumen_dia[[#This Row],[Volumen (N° de mallas o sacos de 25 kg)]]*25</f>
        <v>95000</v>
      </c>
      <c r="L453">
        <f>+volumen_dia[[#This Row],[Volumen (Kg)]]/1000</f>
        <v>95</v>
      </c>
      <c r="M453" s="43">
        <f>+VLOOKUP(volumen_dia[[#This Row],[Concat]],Precio_dia_punto_venta[],7,0)</f>
        <v>10342</v>
      </c>
    </row>
    <row r="454" spans="1:13" x14ac:dyDescent="0.35">
      <c r="A454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SantiagoViernes44148saco</v>
      </c>
      <c r="B454" t="s">
        <v>547</v>
      </c>
      <c r="C454" t="s">
        <v>538</v>
      </c>
      <c r="D454" s="43">
        <f>+VLOOKUP(volumen_dia[[#This Row],[Mercado]],Codigos_mercados_mayoristas[],3,0)</f>
        <v>13</v>
      </c>
      <c r="E454" s="43" t="str">
        <f>+VLOOKUP(volumen_dia[[#This Row],[Unidad de
comercialización ]],Tabla16[],2,0)</f>
        <v>saco</v>
      </c>
      <c r="F454" t="s">
        <v>704</v>
      </c>
      <c r="G454" t="s">
        <v>493</v>
      </c>
      <c r="H454" s="46">
        <f>+VLOOKUP(volumen_dia[[#This Row],[Semana descripcipon]],Codigo_fecha[],2,0)</f>
        <v>44148</v>
      </c>
      <c r="I454" t="s">
        <v>533</v>
      </c>
      <c r="J454">
        <v>3800</v>
      </c>
      <c r="K454">
        <f>+volumen_dia[[#This Row],[Volumen (N° de mallas o sacos de 25 kg)]]*25</f>
        <v>95000</v>
      </c>
      <c r="L454">
        <f>+volumen_dia[[#This Row],[Volumen (Kg)]]/1000</f>
        <v>95</v>
      </c>
      <c r="M454" s="43">
        <f>+VLOOKUP(volumen_dia[[#This Row],[Concat]],Precio_dia_punto_venta[],7,0)</f>
        <v>9053</v>
      </c>
    </row>
    <row r="455" spans="1:13" x14ac:dyDescent="0.35">
      <c r="A455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SantiagoMartes44148saco</v>
      </c>
      <c r="B455" t="s">
        <v>527</v>
      </c>
      <c r="C455" t="s">
        <v>538</v>
      </c>
      <c r="D455" s="43">
        <f>+VLOOKUP(volumen_dia[[#This Row],[Mercado]],Codigos_mercados_mayoristas[],3,0)</f>
        <v>13</v>
      </c>
      <c r="E455" s="43" t="str">
        <f>+VLOOKUP(volumen_dia[[#This Row],[Unidad de
comercialización ]],Tabla16[],2,0)</f>
        <v>saco</v>
      </c>
      <c r="F455" t="s">
        <v>704</v>
      </c>
      <c r="G455" t="s">
        <v>493</v>
      </c>
      <c r="H455" s="46">
        <f>+VLOOKUP(volumen_dia[[#This Row],[Semana descripcipon]],Codigo_fecha[],2,0)</f>
        <v>44148</v>
      </c>
      <c r="I455" t="s">
        <v>536</v>
      </c>
      <c r="J455">
        <v>3800</v>
      </c>
      <c r="K455">
        <f>+volumen_dia[[#This Row],[Volumen (N° de mallas o sacos de 25 kg)]]*25</f>
        <v>95000</v>
      </c>
      <c r="L455">
        <f>+volumen_dia[[#This Row],[Volumen (Kg)]]/1000</f>
        <v>95</v>
      </c>
      <c r="M455" s="43">
        <f>+VLOOKUP(volumen_dia[[#This Row],[Concat]],Precio_dia_punto_venta[],7,0)</f>
        <v>10724</v>
      </c>
    </row>
    <row r="456" spans="1:13" x14ac:dyDescent="0.35">
      <c r="A456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SantiagoJueves44148saco</v>
      </c>
      <c r="B456" t="s">
        <v>540</v>
      </c>
      <c r="C456" t="s">
        <v>538</v>
      </c>
      <c r="D456" s="43">
        <f>+VLOOKUP(volumen_dia[[#This Row],[Mercado]],Codigos_mercados_mayoristas[],3,0)</f>
        <v>13</v>
      </c>
      <c r="E456" s="43" t="str">
        <f>+VLOOKUP(volumen_dia[[#This Row],[Unidad de
comercialización ]],Tabla16[],2,0)</f>
        <v>saco</v>
      </c>
      <c r="F456" t="s">
        <v>704</v>
      </c>
      <c r="G456" t="s">
        <v>493</v>
      </c>
      <c r="H456" s="46">
        <f>+VLOOKUP(volumen_dia[[#This Row],[Semana descripcipon]],Codigo_fecha[],2,0)</f>
        <v>44148</v>
      </c>
      <c r="I456" t="s">
        <v>530</v>
      </c>
      <c r="J456">
        <v>3900</v>
      </c>
      <c r="K456">
        <f>+volumen_dia[[#This Row],[Volumen (N° de mallas o sacos de 25 kg)]]*25</f>
        <v>97500</v>
      </c>
      <c r="L456">
        <f>+volumen_dia[[#This Row],[Volumen (Kg)]]/1000</f>
        <v>97.5</v>
      </c>
      <c r="M456" s="43">
        <f>+VLOOKUP(volumen_dia[[#This Row],[Concat]],Precio_dia_punto_venta[],7,0)</f>
        <v>10705</v>
      </c>
    </row>
    <row r="457" spans="1:13" x14ac:dyDescent="0.35">
      <c r="A457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SantiagoMartes44141saco</v>
      </c>
      <c r="B457" t="s">
        <v>540</v>
      </c>
      <c r="C457" t="s">
        <v>538</v>
      </c>
      <c r="D457" s="43">
        <f>+VLOOKUP(volumen_dia[[#This Row],[Mercado]],Codigos_mercados_mayoristas[],3,0)</f>
        <v>13</v>
      </c>
      <c r="E457" s="43" t="str">
        <f>+VLOOKUP(volumen_dia[[#This Row],[Unidad de
comercialización ]],Tabla16[],2,0)</f>
        <v>saco</v>
      </c>
      <c r="F457" t="s">
        <v>704</v>
      </c>
      <c r="G457" t="s">
        <v>494</v>
      </c>
      <c r="H457" s="46">
        <f>+VLOOKUP(volumen_dia[[#This Row],[Semana descripcipon]],Codigo_fecha[],2,0)</f>
        <v>44141</v>
      </c>
      <c r="I457" t="s">
        <v>536</v>
      </c>
      <c r="J457">
        <v>3900</v>
      </c>
      <c r="K457">
        <f>+volumen_dia[[#This Row],[Volumen (N° de mallas o sacos de 25 kg)]]*25</f>
        <v>97500</v>
      </c>
      <c r="L457">
        <f>+volumen_dia[[#This Row],[Volumen (Kg)]]/1000</f>
        <v>97.5</v>
      </c>
      <c r="M457" s="43">
        <f>+VLOOKUP(volumen_dia[[#This Row],[Concat]],Precio_dia_punto_venta[],7,0)</f>
        <v>7718</v>
      </c>
    </row>
    <row r="458" spans="1:13" x14ac:dyDescent="0.35">
      <c r="A458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SantiagoJueves44134saco</v>
      </c>
      <c r="B458" t="s">
        <v>540</v>
      </c>
      <c r="C458" t="s">
        <v>538</v>
      </c>
      <c r="D458" s="43">
        <f>+VLOOKUP(volumen_dia[[#This Row],[Mercado]],Codigos_mercados_mayoristas[],3,0)</f>
        <v>13</v>
      </c>
      <c r="E458" s="43" t="str">
        <f>+VLOOKUP(volumen_dia[[#This Row],[Unidad de
comercialización ]],Tabla16[],2,0)</f>
        <v>saco</v>
      </c>
      <c r="F458" t="s">
        <v>704</v>
      </c>
      <c r="G458" t="s">
        <v>495</v>
      </c>
      <c r="H458" s="46">
        <f>+VLOOKUP(volumen_dia[[#This Row],[Semana descripcipon]],Codigo_fecha[],2,0)</f>
        <v>44134</v>
      </c>
      <c r="I458" t="s">
        <v>530</v>
      </c>
      <c r="J458">
        <v>3900</v>
      </c>
      <c r="K458">
        <f>+volumen_dia[[#This Row],[Volumen (N° de mallas o sacos de 25 kg)]]*25</f>
        <v>97500</v>
      </c>
      <c r="L458">
        <f>+volumen_dia[[#This Row],[Volumen (Kg)]]/1000</f>
        <v>97.5</v>
      </c>
      <c r="M458" s="43">
        <f>+VLOOKUP(volumen_dia[[#This Row],[Concat]],Precio_dia_punto_venta[],7,0)</f>
        <v>7897</v>
      </c>
    </row>
    <row r="459" spans="1:13" x14ac:dyDescent="0.35">
      <c r="A459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SantiagoLunes44176saco</v>
      </c>
      <c r="B459" t="s">
        <v>547</v>
      </c>
      <c r="C459" t="s">
        <v>538</v>
      </c>
      <c r="D459" s="43">
        <f>+VLOOKUP(volumen_dia[[#This Row],[Mercado]],Codigos_mercados_mayoristas[],3,0)</f>
        <v>13</v>
      </c>
      <c r="E459" s="43" t="str">
        <f>+VLOOKUP(volumen_dia[[#This Row],[Unidad de
comercialización ]],Tabla16[],2,0)</f>
        <v>saco</v>
      </c>
      <c r="F459" t="s">
        <v>704</v>
      </c>
      <c r="G459" t="s">
        <v>700</v>
      </c>
      <c r="H459" s="46">
        <f>+VLOOKUP(volumen_dia[[#This Row],[Semana descripcipon]],Codigo_fecha[],2,0)</f>
        <v>44176</v>
      </c>
      <c r="I459" t="s">
        <v>535</v>
      </c>
      <c r="J459">
        <v>4000</v>
      </c>
      <c r="K459">
        <f>+volumen_dia[[#This Row],[Volumen (N° de mallas o sacos de 25 kg)]]*25</f>
        <v>100000</v>
      </c>
      <c r="L459">
        <f>+volumen_dia[[#This Row],[Volumen (Kg)]]/1000</f>
        <v>100</v>
      </c>
      <c r="M459" s="43">
        <f>+VLOOKUP(volumen_dia[[#This Row],[Concat]],Precio_dia_punto_venta[],7,0)</f>
        <v>9150</v>
      </c>
    </row>
    <row r="460" spans="1:13" x14ac:dyDescent="0.35">
      <c r="A460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SantiagoViernes44148saco</v>
      </c>
      <c r="B460" t="s">
        <v>527</v>
      </c>
      <c r="C460" t="s">
        <v>538</v>
      </c>
      <c r="D460" s="43">
        <f>+VLOOKUP(volumen_dia[[#This Row],[Mercado]],Codigos_mercados_mayoristas[],3,0)</f>
        <v>13</v>
      </c>
      <c r="E460" s="43" t="str">
        <f>+VLOOKUP(volumen_dia[[#This Row],[Unidad de
comercialización ]],Tabla16[],2,0)</f>
        <v>saco</v>
      </c>
      <c r="F460" t="s">
        <v>704</v>
      </c>
      <c r="G460" t="s">
        <v>493</v>
      </c>
      <c r="H460" s="46">
        <f>+VLOOKUP(volumen_dia[[#This Row],[Semana descripcipon]],Codigo_fecha[],2,0)</f>
        <v>44148</v>
      </c>
      <c r="I460" t="s">
        <v>533</v>
      </c>
      <c r="J460">
        <v>4100</v>
      </c>
      <c r="K460">
        <f>+volumen_dia[[#This Row],[Volumen (N° de mallas o sacos de 25 kg)]]*25</f>
        <v>102500</v>
      </c>
      <c r="L460">
        <f>+volumen_dia[[#This Row],[Volumen (Kg)]]/1000</f>
        <v>102.5</v>
      </c>
      <c r="M460" s="43">
        <f>+VLOOKUP(volumen_dia[[#This Row],[Concat]],Precio_dia_punto_venta[],7,0)</f>
        <v>9549</v>
      </c>
    </row>
    <row r="461" spans="1:13" x14ac:dyDescent="0.35">
      <c r="A461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SantiagoJueves44127saco</v>
      </c>
      <c r="B461" t="s">
        <v>540</v>
      </c>
      <c r="C461" t="s">
        <v>538</v>
      </c>
      <c r="D461" s="43">
        <f>+VLOOKUP(volumen_dia[[#This Row],[Mercado]],Codigos_mercados_mayoristas[],3,0)</f>
        <v>13</v>
      </c>
      <c r="E461" s="43" t="str">
        <f>+VLOOKUP(volumen_dia[[#This Row],[Unidad de
comercialización ]],Tabla16[],2,0)</f>
        <v>saco</v>
      </c>
      <c r="F461" t="s">
        <v>704</v>
      </c>
      <c r="G461" t="s">
        <v>496</v>
      </c>
      <c r="H461" s="46">
        <f>+VLOOKUP(volumen_dia[[#This Row],[Semana descripcipon]],Codigo_fecha[],2,0)</f>
        <v>44127</v>
      </c>
      <c r="I461" t="s">
        <v>530</v>
      </c>
      <c r="J461">
        <v>4200</v>
      </c>
      <c r="K461">
        <f>+volumen_dia[[#This Row],[Volumen (N° de mallas o sacos de 25 kg)]]*25</f>
        <v>105000</v>
      </c>
      <c r="L461">
        <f>+volumen_dia[[#This Row],[Volumen (Kg)]]/1000</f>
        <v>105</v>
      </c>
      <c r="M461" s="43">
        <f>+VLOOKUP(volumen_dia[[#This Row],[Concat]],Precio_dia_punto_venta[],7,0)</f>
        <v>7643</v>
      </c>
    </row>
    <row r="462" spans="1:13" x14ac:dyDescent="0.35">
      <c r="A462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SantiagoMartes44113saco</v>
      </c>
      <c r="B462" t="s">
        <v>540</v>
      </c>
      <c r="C462" t="s">
        <v>538</v>
      </c>
      <c r="D462" s="43">
        <f>+VLOOKUP(volumen_dia[[#This Row],[Mercado]],Codigos_mercados_mayoristas[],3,0)</f>
        <v>13</v>
      </c>
      <c r="E462" s="43" t="str">
        <f>+VLOOKUP(volumen_dia[[#This Row],[Unidad de
comercialización ]],Tabla16[],2,0)</f>
        <v>saco</v>
      </c>
      <c r="F462" t="s">
        <v>704</v>
      </c>
      <c r="G462" t="s">
        <v>498</v>
      </c>
      <c r="H462" s="46">
        <f>+VLOOKUP(volumen_dia[[#This Row],[Semana descripcipon]],Codigo_fecha[],2,0)</f>
        <v>44113</v>
      </c>
      <c r="I462" t="s">
        <v>536</v>
      </c>
      <c r="J462">
        <v>4300</v>
      </c>
      <c r="K462">
        <f>+volumen_dia[[#This Row],[Volumen (N° de mallas o sacos de 25 kg)]]*25</f>
        <v>107500</v>
      </c>
      <c r="L462">
        <f>+volumen_dia[[#This Row],[Volumen (Kg)]]/1000</f>
        <v>107.5</v>
      </c>
      <c r="M462" s="43">
        <f>+VLOOKUP(volumen_dia[[#This Row],[Concat]],Precio_dia_punto_venta[],7,0)</f>
        <v>7698</v>
      </c>
    </row>
    <row r="463" spans="1:13" x14ac:dyDescent="0.35">
      <c r="A463" s="43" t="str">
        <f>+_xlfn.CONCAT(volumen_dia[[#This Row],[Variedad]],volumen_dia[[#This Row],[Mercado]],volumen_dia[[#This Row],[Día semana]],volumen_dia[[#This Row],[Semana]],volumen_dia[[#This Row],[Unidad]])</f>
        <v>PukaráMercado Mayorista Lo Valledor de SantiagoJueves44148saco</v>
      </c>
      <c r="B463" t="s">
        <v>547</v>
      </c>
      <c r="C463" t="s">
        <v>538</v>
      </c>
      <c r="D463" s="43">
        <f>+VLOOKUP(volumen_dia[[#This Row],[Mercado]],Codigos_mercados_mayoristas[],3,0)</f>
        <v>13</v>
      </c>
      <c r="E463" s="43" t="str">
        <f>+VLOOKUP(volumen_dia[[#This Row],[Unidad de
comercialización ]],Tabla16[],2,0)</f>
        <v>saco</v>
      </c>
      <c r="F463" t="s">
        <v>704</v>
      </c>
      <c r="G463" t="s">
        <v>493</v>
      </c>
      <c r="H463" s="46">
        <f>+VLOOKUP(volumen_dia[[#This Row],[Semana descripcipon]],Codigo_fecha[],2,0)</f>
        <v>44148</v>
      </c>
      <c r="I463" t="s">
        <v>530</v>
      </c>
      <c r="J463">
        <v>4400</v>
      </c>
      <c r="K463">
        <f>+volumen_dia[[#This Row],[Volumen (N° de mallas o sacos de 25 kg)]]*25</f>
        <v>110000</v>
      </c>
      <c r="L463">
        <f>+volumen_dia[[#This Row],[Volumen (Kg)]]/1000</f>
        <v>110</v>
      </c>
      <c r="M463" s="43">
        <f>+VLOOKUP(volumen_dia[[#This Row],[Concat]],Precio_dia_punto_venta[],7,0)</f>
        <v>8409</v>
      </c>
    </row>
    <row r="464" spans="1:13" x14ac:dyDescent="0.35">
      <c r="A464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SantiagoViernes44036saco</v>
      </c>
      <c r="B464" t="s">
        <v>540</v>
      </c>
      <c r="C464" t="s">
        <v>538</v>
      </c>
      <c r="D464" s="43">
        <f>+VLOOKUP(volumen_dia[[#This Row],[Mercado]],Codigos_mercados_mayoristas[],3,0)</f>
        <v>13</v>
      </c>
      <c r="E464" s="43" t="str">
        <f>+VLOOKUP(volumen_dia[[#This Row],[Unidad de
comercialización ]],Tabla16[],2,0)</f>
        <v>saco</v>
      </c>
      <c r="F464" t="s">
        <v>704</v>
      </c>
      <c r="G464" t="s">
        <v>509</v>
      </c>
      <c r="H464" s="46">
        <f>+VLOOKUP(volumen_dia[[#This Row],[Semana descripcipon]],Codigo_fecha[],2,0)</f>
        <v>44036</v>
      </c>
      <c r="I464" t="s">
        <v>533</v>
      </c>
      <c r="J464">
        <v>5000</v>
      </c>
      <c r="K464">
        <f>+volumen_dia[[#This Row],[Volumen (N° de mallas o sacos de 25 kg)]]*25</f>
        <v>125000</v>
      </c>
      <c r="L464">
        <f>+volumen_dia[[#This Row],[Volumen (Kg)]]/1000</f>
        <v>125</v>
      </c>
      <c r="M464" s="43">
        <f>+VLOOKUP(volumen_dia[[#This Row],[Concat]],Precio_dia_punto_venta[],7,0)</f>
        <v>6740</v>
      </c>
    </row>
    <row r="465" spans="1:13" x14ac:dyDescent="0.35">
      <c r="A465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SantiagoJueves44155saco</v>
      </c>
      <c r="B465" t="s">
        <v>540</v>
      </c>
      <c r="C465" t="s">
        <v>538</v>
      </c>
      <c r="D465" s="43">
        <f>+VLOOKUP(volumen_dia[[#This Row],[Mercado]],Codigos_mercados_mayoristas[],3,0)</f>
        <v>13</v>
      </c>
      <c r="E465" s="43" t="str">
        <f>+VLOOKUP(volumen_dia[[#This Row],[Unidad de
comercialización ]],Tabla16[],2,0)</f>
        <v>saco</v>
      </c>
      <c r="F465" t="s">
        <v>704</v>
      </c>
      <c r="G465" t="s">
        <v>492</v>
      </c>
      <c r="H465" s="46">
        <f>+VLOOKUP(volumen_dia[[#This Row],[Semana descripcipon]],Codigo_fecha[],2,0)</f>
        <v>44155</v>
      </c>
      <c r="I465" t="s">
        <v>530</v>
      </c>
      <c r="J465">
        <v>5100</v>
      </c>
      <c r="K465">
        <f>+volumen_dia[[#This Row],[Volumen (N° de mallas o sacos de 25 kg)]]*25</f>
        <v>127500</v>
      </c>
      <c r="L465">
        <f>+volumen_dia[[#This Row],[Volumen (Kg)]]/1000</f>
        <v>127.5</v>
      </c>
      <c r="M465" s="43">
        <f>+VLOOKUP(volumen_dia[[#This Row],[Concat]],Precio_dia_punto_venta[],7,0)</f>
        <v>9296</v>
      </c>
    </row>
    <row r="466" spans="1:13" x14ac:dyDescent="0.35">
      <c r="A466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SantiagoViernes44155saco</v>
      </c>
      <c r="B466" t="s">
        <v>540</v>
      </c>
      <c r="C466" t="s">
        <v>538</v>
      </c>
      <c r="D466" s="43">
        <f>+VLOOKUP(volumen_dia[[#This Row],[Mercado]],Codigos_mercados_mayoristas[],3,0)</f>
        <v>13</v>
      </c>
      <c r="E466" s="43" t="str">
        <f>+VLOOKUP(volumen_dia[[#This Row],[Unidad de
comercialización ]],Tabla16[],2,0)</f>
        <v>saco</v>
      </c>
      <c r="F466" t="s">
        <v>704</v>
      </c>
      <c r="G466" t="s">
        <v>492</v>
      </c>
      <c r="H466" s="46">
        <f>+VLOOKUP(volumen_dia[[#This Row],[Semana descripcipon]],Codigo_fecha[],2,0)</f>
        <v>44155</v>
      </c>
      <c r="I466" t="s">
        <v>533</v>
      </c>
      <c r="J466">
        <v>5100</v>
      </c>
      <c r="K466">
        <f>+volumen_dia[[#This Row],[Volumen (N° de mallas o sacos de 25 kg)]]*25</f>
        <v>127500</v>
      </c>
      <c r="L466">
        <f>+volumen_dia[[#This Row],[Volumen (Kg)]]/1000</f>
        <v>127.5</v>
      </c>
      <c r="M466" s="43">
        <f>+VLOOKUP(volumen_dia[[#This Row],[Concat]],Precio_dia_punto_venta[],7,0)</f>
        <v>10123</v>
      </c>
    </row>
    <row r="467" spans="1:13" x14ac:dyDescent="0.35">
      <c r="A467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SantiagoMartes44141saco</v>
      </c>
      <c r="B467" t="s">
        <v>527</v>
      </c>
      <c r="C467" t="s">
        <v>538</v>
      </c>
      <c r="D467" s="43">
        <f>+VLOOKUP(volumen_dia[[#This Row],[Mercado]],Codigos_mercados_mayoristas[],3,0)</f>
        <v>13</v>
      </c>
      <c r="E467" s="43" t="str">
        <f>+VLOOKUP(volumen_dia[[#This Row],[Unidad de
comercialización ]],Tabla16[],2,0)</f>
        <v>saco</v>
      </c>
      <c r="F467" t="s">
        <v>704</v>
      </c>
      <c r="G467" t="s">
        <v>494</v>
      </c>
      <c r="H467" s="46">
        <f>+VLOOKUP(volumen_dia[[#This Row],[Semana descripcipon]],Codigo_fecha[],2,0)</f>
        <v>44141</v>
      </c>
      <c r="I467" t="s">
        <v>536</v>
      </c>
      <c r="J467">
        <v>5200</v>
      </c>
      <c r="K467">
        <f>+volumen_dia[[#This Row],[Volumen (N° de mallas o sacos de 25 kg)]]*25</f>
        <v>130000</v>
      </c>
      <c r="L467">
        <f>+volumen_dia[[#This Row],[Volumen (Kg)]]/1000</f>
        <v>130</v>
      </c>
      <c r="M467" s="43">
        <f>+VLOOKUP(volumen_dia[[#This Row],[Concat]],Precio_dia_punto_venta[],7,0)</f>
        <v>7260</v>
      </c>
    </row>
    <row r="468" spans="1:13" x14ac:dyDescent="0.35">
      <c r="A468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SantiagoMartes44099saco</v>
      </c>
      <c r="B468" t="s">
        <v>540</v>
      </c>
      <c r="C468" t="s">
        <v>538</v>
      </c>
      <c r="D468" s="43">
        <f>+VLOOKUP(volumen_dia[[#This Row],[Mercado]],Codigos_mercados_mayoristas[],3,0)</f>
        <v>13</v>
      </c>
      <c r="E468" s="43" t="str">
        <f>+VLOOKUP(volumen_dia[[#This Row],[Unidad de
comercialización ]],Tabla16[],2,0)</f>
        <v>saco</v>
      </c>
      <c r="F468" t="s">
        <v>704</v>
      </c>
      <c r="G468" t="s">
        <v>504</v>
      </c>
      <c r="H468" s="46">
        <f>+VLOOKUP(volumen_dia[[#This Row],[Semana descripcipon]],Codigo_fecha[],2,0)</f>
        <v>44099</v>
      </c>
      <c r="I468" t="s">
        <v>536</v>
      </c>
      <c r="J468">
        <v>5800</v>
      </c>
      <c r="K468">
        <f>+volumen_dia[[#This Row],[Volumen (N° de mallas o sacos de 25 kg)]]*25</f>
        <v>145000</v>
      </c>
      <c r="L468">
        <f>+volumen_dia[[#This Row],[Volumen (Kg)]]/1000</f>
        <v>145</v>
      </c>
      <c r="M468" s="43">
        <f>+VLOOKUP(volumen_dia[[#This Row],[Concat]],Precio_dia_punto_venta[],7,0)</f>
        <v>8048</v>
      </c>
    </row>
    <row r="469" spans="1:13" x14ac:dyDescent="0.35">
      <c r="A469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SantiagoJueves44169saco</v>
      </c>
      <c r="B469" t="s">
        <v>540</v>
      </c>
      <c r="C469" t="s">
        <v>538</v>
      </c>
      <c r="D469" s="43">
        <f>+VLOOKUP(volumen_dia[[#This Row],[Mercado]],Codigos_mercados_mayoristas[],3,0)</f>
        <v>13</v>
      </c>
      <c r="E469" s="43" t="str">
        <f>+VLOOKUP(volumen_dia[[#This Row],[Unidad de
comercialización ]],Tabla16[],2,0)</f>
        <v>saco</v>
      </c>
      <c r="F469" t="s">
        <v>704</v>
      </c>
      <c r="G469" t="s">
        <v>490</v>
      </c>
      <c r="H469" s="46">
        <f>+VLOOKUP(volumen_dia[[#This Row],[Semana descripcipon]],Codigo_fecha[],2,0)</f>
        <v>44169</v>
      </c>
      <c r="I469" t="s">
        <v>530</v>
      </c>
      <c r="J469">
        <v>6080</v>
      </c>
      <c r="K469">
        <f>+volumen_dia[[#This Row],[Volumen (N° de mallas o sacos de 25 kg)]]*25</f>
        <v>152000</v>
      </c>
      <c r="L469">
        <f>+volumen_dia[[#This Row],[Volumen (Kg)]]/1000</f>
        <v>152</v>
      </c>
      <c r="M469" s="43">
        <f>+VLOOKUP(volumen_dia[[#This Row],[Concat]],Precio_dia_punto_venta[],7,0)</f>
        <v>10485</v>
      </c>
    </row>
    <row r="470" spans="1:13" x14ac:dyDescent="0.35">
      <c r="A470" s="43" t="str">
        <f>+_xlfn.CONCAT(volumen_dia[[#This Row],[Variedad]],volumen_dia[[#This Row],[Mercado]],volumen_dia[[#This Row],[Día semana]],volumen_dia[[#This Row],[Semana]],volumen_dia[[#This Row],[Unidad]])</f>
        <v>RosaraMercado Mayorista Lo Valledor de SantiagoLunes44176saco</v>
      </c>
      <c r="B470" t="s">
        <v>527</v>
      </c>
      <c r="C470" t="s">
        <v>538</v>
      </c>
      <c r="D470" s="43">
        <f>+VLOOKUP(volumen_dia[[#This Row],[Mercado]],Codigos_mercados_mayoristas[],3,0)</f>
        <v>13</v>
      </c>
      <c r="E470" s="43" t="str">
        <f>+VLOOKUP(volumen_dia[[#This Row],[Unidad de
comercialización ]],Tabla16[],2,0)</f>
        <v>saco</v>
      </c>
      <c r="F470" t="s">
        <v>704</v>
      </c>
      <c r="G470" t="s">
        <v>700</v>
      </c>
      <c r="H470" s="46">
        <f>+VLOOKUP(volumen_dia[[#This Row],[Semana descripcipon]],Codigo_fecha[],2,0)</f>
        <v>44176</v>
      </c>
      <c r="I470" t="s">
        <v>535</v>
      </c>
      <c r="J470">
        <v>6200</v>
      </c>
      <c r="K470">
        <f>+volumen_dia[[#This Row],[Volumen (N° de mallas o sacos de 25 kg)]]*25</f>
        <v>155000</v>
      </c>
      <c r="L470">
        <f>+volumen_dia[[#This Row],[Volumen (Kg)]]/1000</f>
        <v>155</v>
      </c>
      <c r="M470" s="43">
        <f>+VLOOKUP(volumen_dia[[#This Row],[Concat]],Precio_dia_punto_venta[],7,0)</f>
        <v>10185</v>
      </c>
    </row>
    <row r="471" spans="1:13" x14ac:dyDescent="0.35">
      <c r="A471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SantiagoLunes44176saco</v>
      </c>
      <c r="B471" t="s">
        <v>540</v>
      </c>
      <c r="C471" t="s">
        <v>538</v>
      </c>
      <c r="D471" s="43">
        <f>+VLOOKUP(volumen_dia[[#This Row],[Mercado]],Codigos_mercados_mayoristas[],3,0)</f>
        <v>13</v>
      </c>
      <c r="E471" s="43" t="str">
        <f>+VLOOKUP(volumen_dia[[#This Row],[Unidad de
comercialización ]],Tabla16[],2,0)</f>
        <v>saco</v>
      </c>
      <c r="F471" t="s">
        <v>704</v>
      </c>
      <c r="G471" t="s">
        <v>700</v>
      </c>
      <c r="H471" s="46">
        <f>+VLOOKUP(volumen_dia[[#This Row],[Semana descripcipon]],Codigo_fecha[],2,0)</f>
        <v>44176</v>
      </c>
      <c r="I471" t="s">
        <v>535</v>
      </c>
      <c r="J471">
        <v>6700</v>
      </c>
      <c r="K471">
        <f>+volumen_dia[[#This Row],[Volumen (N° de mallas o sacos de 25 kg)]]*25</f>
        <v>167500</v>
      </c>
      <c r="L471">
        <f>+volumen_dia[[#This Row],[Volumen (Kg)]]/1000</f>
        <v>167.5</v>
      </c>
      <c r="M471" s="43">
        <f>+VLOOKUP(volumen_dia[[#This Row],[Concat]],Precio_dia_punto_venta[],7,0)</f>
        <v>10896</v>
      </c>
    </row>
    <row r="472" spans="1:13" x14ac:dyDescent="0.35">
      <c r="A472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SantiagoMiércoles44169saco</v>
      </c>
      <c r="B472" t="s">
        <v>540</v>
      </c>
      <c r="C472" t="s">
        <v>538</v>
      </c>
      <c r="D472" s="43">
        <f>+VLOOKUP(volumen_dia[[#This Row],[Mercado]],Codigos_mercados_mayoristas[],3,0)</f>
        <v>13</v>
      </c>
      <c r="E472" s="43" t="str">
        <f>+VLOOKUP(volumen_dia[[#This Row],[Unidad de
comercialización ]],Tabla16[],2,0)</f>
        <v>saco</v>
      </c>
      <c r="F472" t="s">
        <v>704</v>
      </c>
      <c r="G472" t="s">
        <v>490</v>
      </c>
      <c r="H472" s="46">
        <f>+VLOOKUP(volumen_dia[[#This Row],[Semana descripcipon]],Codigo_fecha[],2,0)</f>
        <v>44169</v>
      </c>
      <c r="I472" t="s">
        <v>534</v>
      </c>
      <c r="J472">
        <v>7100</v>
      </c>
      <c r="K472">
        <f>+volumen_dia[[#This Row],[Volumen (N° de mallas o sacos de 25 kg)]]*25</f>
        <v>177500</v>
      </c>
      <c r="L472">
        <f>+volumen_dia[[#This Row],[Volumen (Kg)]]/1000</f>
        <v>177.5</v>
      </c>
      <c r="M472" s="43">
        <f>+VLOOKUP(volumen_dia[[#This Row],[Concat]],Precio_dia_punto_venta[],7,0)</f>
        <v>10444</v>
      </c>
    </row>
    <row r="473" spans="1:13" x14ac:dyDescent="0.35">
      <c r="A473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SantiagoLunes44050saco</v>
      </c>
      <c r="B473" t="s">
        <v>540</v>
      </c>
      <c r="C473" t="s">
        <v>538</v>
      </c>
      <c r="D473" s="43">
        <f>+VLOOKUP(volumen_dia[[#This Row],[Mercado]],Codigos_mercados_mayoristas[],3,0)</f>
        <v>13</v>
      </c>
      <c r="E473" s="43" t="str">
        <f>+VLOOKUP(volumen_dia[[#This Row],[Unidad de
comercialización ]],Tabla16[],2,0)</f>
        <v>saco</v>
      </c>
      <c r="F473" t="s">
        <v>704</v>
      </c>
      <c r="G473" t="s">
        <v>508</v>
      </c>
      <c r="H473" s="46">
        <f>+VLOOKUP(volumen_dia[[#This Row],[Semana descripcipon]],Codigo_fecha[],2,0)</f>
        <v>44050</v>
      </c>
      <c r="I473" t="s">
        <v>535</v>
      </c>
      <c r="J473">
        <v>7400</v>
      </c>
      <c r="K473">
        <f>+volumen_dia[[#This Row],[Volumen (N° de mallas o sacos de 25 kg)]]*25</f>
        <v>185000</v>
      </c>
      <c r="L473">
        <f>+volumen_dia[[#This Row],[Volumen (Kg)]]/1000</f>
        <v>185</v>
      </c>
      <c r="M473" s="43">
        <f>+VLOOKUP(volumen_dia[[#This Row],[Concat]],Precio_dia_punto_venta[],7,0)</f>
        <v>6159</v>
      </c>
    </row>
    <row r="474" spans="1:13" x14ac:dyDescent="0.35">
      <c r="A474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SantiagoJueves44176saco</v>
      </c>
      <c r="B474" t="s">
        <v>540</v>
      </c>
      <c r="C474" t="s">
        <v>538</v>
      </c>
      <c r="D474" s="43">
        <f>+VLOOKUP(volumen_dia[[#This Row],[Mercado]],Codigos_mercados_mayoristas[],3,0)</f>
        <v>13</v>
      </c>
      <c r="E474" s="43" t="str">
        <f>+VLOOKUP(volumen_dia[[#This Row],[Unidad de
comercialización ]],Tabla16[],2,0)</f>
        <v>saco</v>
      </c>
      <c r="F474" t="s">
        <v>704</v>
      </c>
      <c r="G474" t="s">
        <v>700</v>
      </c>
      <c r="H474" s="46">
        <f>+VLOOKUP(volumen_dia[[#This Row],[Semana descripcipon]],Codigo_fecha[],2,0)</f>
        <v>44176</v>
      </c>
      <c r="I474" t="s">
        <v>530</v>
      </c>
      <c r="J474">
        <v>8450</v>
      </c>
      <c r="K474">
        <f>+volumen_dia[[#This Row],[Volumen (N° de mallas o sacos de 25 kg)]]*25</f>
        <v>211250</v>
      </c>
      <c r="L474">
        <f>+volumen_dia[[#This Row],[Volumen (Kg)]]/1000</f>
        <v>211.25</v>
      </c>
      <c r="M474" s="43">
        <f>+VLOOKUP(volumen_dia[[#This Row],[Concat]],Precio_dia_punto_venta[],7,0)</f>
        <v>9793</v>
      </c>
    </row>
    <row r="475" spans="1:13" x14ac:dyDescent="0.35">
      <c r="A475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SantiagoMiércoles44176saco</v>
      </c>
      <c r="B475" t="s">
        <v>540</v>
      </c>
      <c r="C475" t="s">
        <v>538</v>
      </c>
      <c r="D475" s="43">
        <f>+VLOOKUP(volumen_dia[[#This Row],[Mercado]],Codigos_mercados_mayoristas[],3,0)</f>
        <v>13</v>
      </c>
      <c r="E475" s="43" t="str">
        <f>+VLOOKUP(volumen_dia[[#This Row],[Unidad de
comercialización ]],Tabla16[],2,0)</f>
        <v>saco</v>
      </c>
      <c r="F475" t="s">
        <v>704</v>
      </c>
      <c r="G475" t="s">
        <v>700</v>
      </c>
      <c r="H475" s="46">
        <f>+VLOOKUP(volumen_dia[[#This Row],[Semana descripcipon]],Codigo_fecha[],2,0)</f>
        <v>44176</v>
      </c>
      <c r="I475" t="s">
        <v>534</v>
      </c>
      <c r="J475">
        <v>8700</v>
      </c>
      <c r="K475">
        <f>+volumen_dia[[#This Row],[Volumen (N° de mallas o sacos de 25 kg)]]*25</f>
        <v>217500</v>
      </c>
      <c r="L475">
        <f>+volumen_dia[[#This Row],[Volumen (Kg)]]/1000</f>
        <v>217.5</v>
      </c>
      <c r="M475" s="43">
        <f>+VLOOKUP(volumen_dia[[#This Row],[Concat]],Precio_dia_punto_venta[],7,0)</f>
        <v>10655</v>
      </c>
    </row>
    <row r="476" spans="1:13" x14ac:dyDescent="0.35">
      <c r="A476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SantiagoViernes44176saco</v>
      </c>
      <c r="B476" t="s">
        <v>540</v>
      </c>
      <c r="C476" t="s">
        <v>538</v>
      </c>
      <c r="D476" s="43">
        <f>+VLOOKUP(volumen_dia[[#This Row],[Mercado]],Codigos_mercados_mayoristas[],3,0)</f>
        <v>13</v>
      </c>
      <c r="E476" s="43" t="str">
        <f>+VLOOKUP(volumen_dia[[#This Row],[Unidad de
comercialización ]],Tabla16[],2,0)</f>
        <v>saco</v>
      </c>
      <c r="F476" t="s">
        <v>704</v>
      </c>
      <c r="G476" t="s">
        <v>700</v>
      </c>
      <c r="H476" s="46">
        <f>+VLOOKUP(volumen_dia[[#This Row],[Semana descripcipon]],Codigo_fecha[],2,0)</f>
        <v>44176</v>
      </c>
      <c r="I476" t="s">
        <v>533</v>
      </c>
      <c r="J476">
        <v>9900</v>
      </c>
      <c r="K476">
        <f>+volumen_dia[[#This Row],[Volumen (N° de mallas o sacos de 25 kg)]]*25</f>
        <v>247500</v>
      </c>
      <c r="L476">
        <f>+volumen_dia[[#This Row],[Volumen (Kg)]]/1000</f>
        <v>247.5</v>
      </c>
      <c r="M476" s="43">
        <f>+VLOOKUP(volumen_dia[[#This Row],[Concat]],Precio_dia_punto_venta[],7,0)</f>
        <v>9889</v>
      </c>
    </row>
    <row r="477" spans="1:13" x14ac:dyDescent="0.35">
      <c r="A477" s="43" t="str">
        <f>+_xlfn.CONCAT(volumen_dia[[#This Row],[Variedad]],volumen_dia[[#This Row],[Mercado]],volumen_dia[[#This Row],[Día semana]],volumen_dia[[#This Row],[Semana]],volumen_dia[[#This Row],[Unidad]])</f>
        <v>AsterixMercado Mayorista Lo Valledor de SantiagoViernes44169saco</v>
      </c>
      <c r="B477" t="s">
        <v>540</v>
      </c>
      <c r="C477" t="s">
        <v>538</v>
      </c>
      <c r="D477" s="43">
        <f>+VLOOKUP(volumen_dia[[#This Row],[Mercado]],Codigos_mercados_mayoristas[],3,0)</f>
        <v>13</v>
      </c>
      <c r="E477" s="43" t="str">
        <f>+VLOOKUP(volumen_dia[[#This Row],[Unidad de
comercialización ]],Tabla16[],2,0)</f>
        <v>saco</v>
      </c>
      <c r="F477" t="s">
        <v>704</v>
      </c>
      <c r="G477" t="s">
        <v>490</v>
      </c>
      <c r="H477" s="46">
        <f>+VLOOKUP(volumen_dia[[#This Row],[Semana descripcipon]],Codigo_fecha[],2,0)</f>
        <v>44169</v>
      </c>
      <c r="I477" t="s">
        <v>533</v>
      </c>
      <c r="J477">
        <v>14300</v>
      </c>
      <c r="K477">
        <f>+volumen_dia[[#This Row],[Volumen (N° de mallas o sacos de 25 kg)]]*25</f>
        <v>357500</v>
      </c>
      <c r="L477">
        <f>+volumen_dia[[#This Row],[Volumen (Kg)]]/1000</f>
        <v>357.5</v>
      </c>
      <c r="M477" s="43">
        <f>+VLOOKUP(volumen_dia[[#This Row],[Concat]],Precio_dia_punto_venta[],7,0)</f>
        <v>10126</v>
      </c>
    </row>
    <row r="478" spans="1:13" x14ac:dyDescent="0.35">
      <c r="A478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ChillánJueves44120saco</v>
      </c>
      <c r="B478" t="s">
        <v>531</v>
      </c>
      <c r="C478" t="s">
        <v>532</v>
      </c>
      <c r="D478" s="43">
        <f>+VLOOKUP(volumen_dia[[#This Row],[Mercado]],Codigos_mercados_mayoristas[],3,0)</f>
        <v>16</v>
      </c>
      <c r="E478" s="43" t="str">
        <f>+VLOOKUP(volumen_dia[[#This Row],[Unidad de
comercialización ]],Tabla16[],2,0)</f>
        <v>saco</v>
      </c>
      <c r="F478" t="s">
        <v>704</v>
      </c>
      <c r="G478" t="s">
        <v>497</v>
      </c>
      <c r="H478" s="46">
        <f>+VLOOKUP(volumen_dia[[#This Row],[Semana descripcipon]],Codigo_fecha[],2,0)</f>
        <v>44120</v>
      </c>
      <c r="I478" t="s">
        <v>530</v>
      </c>
      <c r="J478">
        <v>60</v>
      </c>
      <c r="K478">
        <f>+volumen_dia[[#This Row],[Volumen (N° de mallas o sacos de 25 kg)]]*25</f>
        <v>1500</v>
      </c>
      <c r="L478">
        <f>+volumen_dia[[#This Row],[Volumen (Kg)]]/1000</f>
        <v>1.5</v>
      </c>
      <c r="M478" s="43">
        <f>+VLOOKUP(volumen_dia[[#This Row],[Concat]],Precio_dia_punto_venta[],7,0)</f>
        <v>5750</v>
      </c>
    </row>
    <row r="479" spans="1:13" x14ac:dyDescent="0.35">
      <c r="A479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ChillánViernes44050saco</v>
      </c>
      <c r="B479" t="s">
        <v>531</v>
      </c>
      <c r="C479" t="s">
        <v>532</v>
      </c>
      <c r="D479" s="43">
        <f>+VLOOKUP(volumen_dia[[#This Row],[Mercado]],Codigos_mercados_mayoristas[],3,0)</f>
        <v>16</v>
      </c>
      <c r="E479" s="43" t="str">
        <f>+VLOOKUP(volumen_dia[[#This Row],[Unidad de
comercialización ]],Tabla16[],2,0)</f>
        <v>saco</v>
      </c>
      <c r="F479" t="s">
        <v>704</v>
      </c>
      <c r="G479" t="s">
        <v>508</v>
      </c>
      <c r="H479" s="46">
        <f>+VLOOKUP(volumen_dia[[#This Row],[Semana descripcipon]],Codigo_fecha[],2,0)</f>
        <v>44050</v>
      </c>
      <c r="I479" t="s">
        <v>533</v>
      </c>
      <c r="J479">
        <v>60</v>
      </c>
      <c r="K479">
        <f>+volumen_dia[[#This Row],[Volumen (N° de mallas o sacos de 25 kg)]]*25</f>
        <v>1500</v>
      </c>
      <c r="L479">
        <f>+volumen_dia[[#This Row],[Volumen (Kg)]]/1000</f>
        <v>1.5</v>
      </c>
      <c r="M479" s="43">
        <f>+VLOOKUP(volumen_dia[[#This Row],[Concat]],Precio_dia_punto_venta[],7,0)</f>
        <v>5000</v>
      </c>
    </row>
    <row r="480" spans="1:13" x14ac:dyDescent="0.35">
      <c r="A480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ChillánMiércoles44176saco</v>
      </c>
      <c r="B480" t="s">
        <v>540</v>
      </c>
      <c r="C480" t="s">
        <v>532</v>
      </c>
      <c r="D480" s="43">
        <f>+VLOOKUP(volumen_dia[[#This Row],[Mercado]],Codigos_mercados_mayoristas[],3,0)</f>
        <v>16</v>
      </c>
      <c r="E480" s="43" t="str">
        <f>+VLOOKUP(volumen_dia[[#This Row],[Unidad de
comercialización ]],Tabla16[],2,0)</f>
        <v>saco</v>
      </c>
      <c r="F480" t="s">
        <v>704</v>
      </c>
      <c r="G480" t="s">
        <v>700</v>
      </c>
      <c r="H480" s="46">
        <f>+VLOOKUP(volumen_dia[[#This Row],[Semana descripcipon]],Codigo_fecha[],2,0)</f>
        <v>44176</v>
      </c>
      <c r="I480" t="s">
        <v>534</v>
      </c>
      <c r="J480">
        <v>120</v>
      </c>
      <c r="K480">
        <f>+volumen_dia[[#This Row],[Volumen (N° de mallas o sacos de 25 kg)]]*25</f>
        <v>3000</v>
      </c>
      <c r="L480">
        <f>+volumen_dia[[#This Row],[Volumen (Kg)]]/1000</f>
        <v>3</v>
      </c>
      <c r="M480" s="43">
        <f>+VLOOKUP(volumen_dia[[#This Row],[Concat]],Precio_dia_punto_venta[],7,0)</f>
        <v>9500</v>
      </c>
    </row>
    <row r="481" spans="1:13" x14ac:dyDescent="0.35">
      <c r="A481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ChillánJueves44176saco</v>
      </c>
      <c r="B481" t="s">
        <v>540</v>
      </c>
      <c r="C481" t="s">
        <v>532</v>
      </c>
      <c r="D481" s="43">
        <f>+VLOOKUP(volumen_dia[[#This Row],[Mercado]],Codigos_mercados_mayoristas[],3,0)</f>
        <v>16</v>
      </c>
      <c r="E481" s="43" t="str">
        <f>+VLOOKUP(volumen_dia[[#This Row],[Unidad de
comercialización ]],Tabla16[],2,0)</f>
        <v>saco</v>
      </c>
      <c r="F481" t="s">
        <v>704</v>
      </c>
      <c r="G481" t="s">
        <v>700</v>
      </c>
      <c r="H481" s="46">
        <f>+VLOOKUP(volumen_dia[[#This Row],[Semana descripcipon]],Codigo_fecha[],2,0)</f>
        <v>44176</v>
      </c>
      <c r="I481" t="s">
        <v>530</v>
      </c>
      <c r="J481">
        <v>120</v>
      </c>
      <c r="K481">
        <f>+volumen_dia[[#This Row],[Volumen (N° de mallas o sacos de 25 kg)]]*25</f>
        <v>3000</v>
      </c>
      <c r="L481">
        <f>+volumen_dia[[#This Row],[Volumen (Kg)]]/1000</f>
        <v>3</v>
      </c>
      <c r="M481" s="43">
        <f>+VLOOKUP(volumen_dia[[#This Row],[Concat]],Precio_dia_punto_venta[],7,0)</f>
        <v>9500</v>
      </c>
    </row>
    <row r="482" spans="1:13" x14ac:dyDescent="0.35">
      <c r="A482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ChillánViernes44176saco</v>
      </c>
      <c r="B482" t="s">
        <v>540</v>
      </c>
      <c r="C482" t="s">
        <v>532</v>
      </c>
      <c r="D482" s="43">
        <f>+VLOOKUP(volumen_dia[[#This Row],[Mercado]],Codigos_mercados_mayoristas[],3,0)</f>
        <v>16</v>
      </c>
      <c r="E482" s="43" t="str">
        <f>+VLOOKUP(volumen_dia[[#This Row],[Unidad de
comercialización ]],Tabla16[],2,0)</f>
        <v>saco</v>
      </c>
      <c r="F482" t="s">
        <v>704</v>
      </c>
      <c r="G482" t="s">
        <v>700</v>
      </c>
      <c r="H482" s="46">
        <f>+VLOOKUP(volumen_dia[[#This Row],[Semana descripcipon]],Codigo_fecha[],2,0)</f>
        <v>44176</v>
      </c>
      <c r="I482" t="s">
        <v>533</v>
      </c>
      <c r="J482">
        <v>120</v>
      </c>
      <c r="K482">
        <f>+volumen_dia[[#This Row],[Volumen (N° de mallas o sacos de 25 kg)]]*25</f>
        <v>3000</v>
      </c>
      <c r="L482">
        <f>+volumen_dia[[#This Row],[Volumen (Kg)]]/1000</f>
        <v>3</v>
      </c>
      <c r="M482" s="43">
        <f>+VLOOKUP(volumen_dia[[#This Row],[Concat]],Precio_dia_punto_venta[],7,0)</f>
        <v>9750</v>
      </c>
    </row>
    <row r="483" spans="1:13" x14ac:dyDescent="0.35">
      <c r="A483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ChillánMiércoles44169saco</v>
      </c>
      <c r="B483" t="s">
        <v>540</v>
      </c>
      <c r="C483" t="s">
        <v>532</v>
      </c>
      <c r="D483" s="43">
        <f>+VLOOKUP(volumen_dia[[#This Row],[Mercado]],Codigos_mercados_mayoristas[],3,0)</f>
        <v>16</v>
      </c>
      <c r="E483" s="43" t="str">
        <f>+VLOOKUP(volumen_dia[[#This Row],[Unidad de
comercialización ]],Tabla16[],2,0)</f>
        <v>saco</v>
      </c>
      <c r="F483" t="s">
        <v>704</v>
      </c>
      <c r="G483" t="s">
        <v>490</v>
      </c>
      <c r="H483" s="46">
        <f>+VLOOKUP(volumen_dia[[#This Row],[Semana descripcipon]],Codigo_fecha[],2,0)</f>
        <v>44169</v>
      </c>
      <c r="I483" t="s">
        <v>534</v>
      </c>
      <c r="J483">
        <v>120</v>
      </c>
      <c r="K483">
        <f>+volumen_dia[[#This Row],[Volumen (N° de mallas o sacos de 25 kg)]]*25</f>
        <v>3000</v>
      </c>
      <c r="L483">
        <f>+volumen_dia[[#This Row],[Volumen (Kg)]]/1000</f>
        <v>3</v>
      </c>
      <c r="M483" s="43">
        <f>+VLOOKUP(volumen_dia[[#This Row],[Concat]],Precio_dia_punto_venta[],7,0)</f>
        <v>10500</v>
      </c>
    </row>
    <row r="484" spans="1:13" x14ac:dyDescent="0.35">
      <c r="A484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ChillánViernes44169saco</v>
      </c>
      <c r="B484" t="s">
        <v>540</v>
      </c>
      <c r="C484" t="s">
        <v>532</v>
      </c>
      <c r="D484" s="43">
        <f>+VLOOKUP(volumen_dia[[#This Row],[Mercado]],Codigos_mercados_mayoristas[],3,0)</f>
        <v>16</v>
      </c>
      <c r="E484" s="43" t="str">
        <f>+VLOOKUP(volumen_dia[[#This Row],[Unidad de
comercialización ]],Tabla16[],2,0)</f>
        <v>saco</v>
      </c>
      <c r="F484" t="s">
        <v>704</v>
      </c>
      <c r="G484" t="s">
        <v>490</v>
      </c>
      <c r="H484" s="46">
        <f>+VLOOKUP(volumen_dia[[#This Row],[Semana descripcipon]],Codigo_fecha[],2,0)</f>
        <v>44169</v>
      </c>
      <c r="I484" t="s">
        <v>533</v>
      </c>
      <c r="J484">
        <v>120</v>
      </c>
      <c r="K484">
        <f>+volumen_dia[[#This Row],[Volumen (N° de mallas o sacos de 25 kg)]]*25</f>
        <v>3000</v>
      </c>
      <c r="L484">
        <f>+volumen_dia[[#This Row],[Volumen (Kg)]]/1000</f>
        <v>3</v>
      </c>
      <c r="M484" s="43">
        <f>+VLOOKUP(volumen_dia[[#This Row],[Concat]],Precio_dia_punto_venta[],7,0)</f>
        <v>10500</v>
      </c>
    </row>
    <row r="485" spans="1:13" x14ac:dyDescent="0.35">
      <c r="A485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ChillánMartes44120saco</v>
      </c>
      <c r="B485" t="s">
        <v>540</v>
      </c>
      <c r="C485" t="s">
        <v>532</v>
      </c>
      <c r="D485" s="43">
        <f>+VLOOKUP(volumen_dia[[#This Row],[Mercado]],Codigos_mercados_mayoristas[],3,0)</f>
        <v>16</v>
      </c>
      <c r="E485" s="43" t="str">
        <f>+VLOOKUP(volumen_dia[[#This Row],[Unidad de
comercialización ]],Tabla16[],2,0)</f>
        <v>saco</v>
      </c>
      <c r="F485" t="s">
        <v>704</v>
      </c>
      <c r="G485" t="s">
        <v>497</v>
      </c>
      <c r="H485" s="46">
        <f>+VLOOKUP(volumen_dia[[#This Row],[Semana descripcipon]],Codigo_fecha[],2,0)</f>
        <v>44120</v>
      </c>
      <c r="I485" t="s">
        <v>536</v>
      </c>
      <c r="J485">
        <v>120</v>
      </c>
      <c r="K485">
        <f>+volumen_dia[[#This Row],[Volumen (N° de mallas o sacos de 25 kg)]]*25</f>
        <v>3000</v>
      </c>
      <c r="L485">
        <f>+volumen_dia[[#This Row],[Volumen (Kg)]]/1000</f>
        <v>3</v>
      </c>
      <c r="M485" s="43">
        <f>+VLOOKUP(volumen_dia[[#This Row],[Concat]],Precio_dia_punto_venta[],7,0)</f>
        <v>6750</v>
      </c>
    </row>
    <row r="486" spans="1:13" x14ac:dyDescent="0.35">
      <c r="A486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ChillánMartes44113saco</v>
      </c>
      <c r="B486" t="s">
        <v>540</v>
      </c>
      <c r="C486" t="s">
        <v>532</v>
      </c>
      <c r="D486" s="43">
        <f>+VLOOKUP(volumen_dia[[#This Row],[Mercado]],Codigos_mercados_mayoristas[],3,0)</f>
        <v>16</v>
      </c>
      <c r="E486" s="43" t="str">
        <f>+VLOOKUP(volumen_dia[[#This Row],[Unidad de
comercialización ]],Tabla16[],2,0)</f>
        <v>saco</v>
      </c>
      <c r="F486" t="s">
        <v>704</v>
      </c>
      <c r="G486" t="s">
        <v>498</v>
      </c>
      <c r="H486" s="46">
        <f>+VLOOKUP(volumen_dia[[#This Row],[Semana descripcipon]],Codigo_fecha[],2,0)</f>
        <v>44113</v>
      </c>
      <c r="I486" t="s">
        <v>536</v>
      </c>
      <c r="J486">
        <v>120</v>
      </c>
      <c r="K486">
        <f>+volumen_dia[[#This Row],[Volumen (N° de mallas o sacos de 25 kg)]]*25</f>
        <v>3000</v>
      </c>
      <c r="L486">
        <f>+volumen_dia[[#This Row],[Volumen (Kg)]]/1000</f>
        <v>3</v>
      </c>
      <c r="M486" s="43">
        <f>+VLOOKUP(volumen_dia[[#This Row],[Concat]],Precio_dia_punto_venta[],7,0)</f>
        <v>6250</v>
      </c>
    </row>
    <row r="487" spans="1:13" x14ac:dyDescent="0.35">
      <c r="A487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ChillánMiércoles44113saco</v>
      </c>
      <c r="B487" t="s">
        <v>531</v>
      </c>
      <c r="C487" t="s">
        <v>532</v>
      </c>
      <c r="D487" s="43">
        <f>+VLOOKUP(volumen_dia[[#This Row],[Mercado]],Codigos_mercados_mayoristas[],3,0)</f>
        <v>16</v>
      </c>
      <c r="E487" s="43" t="str">
        <f>+VLOOKUP(volumen_dia[[#This Row],[Unidad de
comercialización ]],Tabla16[],2,0)</f>
        <v>saco</v>
      </c>
      <c r="F487" t="s">
        <v>704</v>
      </c>
      <c r="G487" t="s">
        <v>498</v>
      </c>
      <c r="H487" s="46">
        <f>+VLOOKUP(volumen_dia[[#This Row],[Semana descripcipon]],Codigo_fecha[],2,0)</f>
        <v>44113</v>
      </c>
      <c r="I487" t="s">
        <v>534</v>
      </c>
      <c r="J487">
        <v>120</v>
      </c>
      <c r="K487">
        <f>+volumen_dia[[#This Row],[Volumen (N° de mallas o sacos de 25 kg)]]*25</f>
        <v>3000</v>
      </c>
      <c r="L487">
        <f>+volumen_dia[[#This Row],[Volumen (Kg)]]/1000</f>
        <v>3</v>
      </c>
      <c r="M487" s="43">
        <f>+VLOOKUP(volumen_dia[[#This Row],[Concat]],Precio_dia_punto_venta[],7,0)</f>
        <v>5250</v>
      </c>
    </row>
    <row r="488" spans="1:13" x14ac:dyDescent="0.35">
      <c r="A488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ChillánJueves44113saco</v>
      </c>
      <c r="B488" t="s">
        <v>531</v>
      </c>
      <c r="C488" t="s">
        <v>532</v>
      </c>
      <c r="D488" s="43">
        <f>+VLOOKUP(volumen_dia[[#This Row],[Mercado]],Codigos_mercados_mayoristas[],3,0)</f>
        <v>16</v>
      </c>
      <c r="E488" s="43" t="str">
        <f>+VLOOKUP(volumen_dia[[#This Row],[Unidad de
comercialización ]],Tabla16[],2,0)</f>
        <v>saco</v>
      </c>
      <c r="F488" t="s">
        <v>704</v>
      </c>
      <c r="G488" t="s">
        <v>498</v>
      </c>
      <c r="H488" s="46">
        <f>+VLOOKUP(volumen_dia[[#This Row],[Semana descripcipon]],Codigo_fecha[],2,0)</f>
        <v>44113</v>
      </c>
      <c r="I488" t="s">
        <v>530</v>
      </c>
      <c r="J488">
        <v>120</v>
      </c>
      <c r="K488">
        <f>+volumen_dia[[#This Row],[Volumen (N° de mallas o sacos de 25 kg)]]*25</f>
        <v>3000</v>
      </c>
      <c r="L488">
        <f>+volumen_dia[[#This Row],[Volumen (Kg)]]/1000</f>
        <v>3</v>
      </c>
      <c r="M488" s="43">
        <f>+VLOOKUP(volumen_dia[[#This Row],[Concat]],Precio_dia_punto_venta[],7,0)</f>
        <v>5250</v>
      </c>
    </row>
    <row r="489" spans="1:13" x14ac:dyDescent="0.35">
      <c r="A489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ChillánViernes44113saco</v>
      </c>
      <c r="B489" t="s">
        <v>531</v>
      </c>
      <c r="C489" t="s">
        <v>532</v>
      </c>
      <c r="D489" s="43">
        <f>+VLOOKUP(volumen_dia[[#This Row],[Mercado]],Codigos_mercados_mayoristas[],3,0)</f>
        <v>16</v>
      </c>
      <c r="E489" s="43" t="str">
        <f>+VLOOKUP(volumen_dia[[#This Row],[Unidad de
comercialización ]],Tabla16[],2,0)</f>
        <v>saco</v>
      </c>
      <c r="F489" t="s">
        <v>704</v>
      </c>
      <c r="G489" t="s">
        <v>498</v>
      </c>
      <c r="H489" s="46">
        <f>+VLOOKUP(volumen_dia[[#This Row],[Semana descripcipon]],Codigo_fecha[],2,0)</f>
        <v>44113</v>
      </c>
      <c r="I489" t="s">
        <v>533</v>
      </c>
      <c r="J489">
        <v>120</v>
      </c>
      <c r="K489">
        <f>+volumen_dia[[#This Row],[Volumen (N° de mallas o sacos de 25 kg)]]*25</f>
        <v>3000</v>
      </c>
      <c r="L489">
        <f>+volumen_dia[[#This Row],[Volumen (Kg)]]/1000</f>
        <v>3</v>
      </c>
      <c r="M489" s="43">
        <f>+VLOOKUP(volumen_dia[[#This Row],[Concat]],Precio_dia_punto_venta[],7,0)</f>
        <v>5250</v>
      </c>
    </row>
    <row r="490" spans="1:13" x14ac:dyDescent="0.35">
      <c r="A490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ChillánLunes44113saco</v>
      </c>
      <c r="B490" t="s">
        <v>537</v>
      </c>
      <c r="C490" t="s">
        <v>532</v>
      </c>
      <c r="D490" s="43">
        <f>+VLOOKUP(volumen_dia[[#This Row],[Mercado]],Codigos_mercados_mayoristas[],3,0)</f>
        <v>16</v>
      </c>
      <c r="E490" s="43" t="str">
        <f>+VLOOKUP(volumen_dia[[#This Row],[Unidad de
comercialización ]],Tabla16[],2,0)</f>
        <v>saco</v>
      </c>
      <c r="F490" t="s">
        <v>704</v>
      </c>
      <c r="G490" t="s">
        <v>498</v>
      </c>
      <c r="H490" s="46">
        <f>+VLOOKUP(volumen_dia[[#This Row],[Semana descripcipon]],Codigo_fecha[],2,0)</f>
        <v>44113</v>
      </c>
      <c r="I490" t="s">
        <v>535</v>
      </c>
      <c r="J490">
        <v>120</v>
      </c>
      <c r="K490">
        <f>+volumen_dia[[#This Row],[Volumen (N° de mallas o sacos de 25 kg)]]*25</f>
        <v>3000</v>
      </c>
      <c r="L490">
        <f>+volumen_dia[[#This Row],[Volumen (Kg)]]/1000</f>
        <v>3</v>
      </c>
      <c r="M490" s="43">
        <f>+VLOOKUP(volumen_dia[[#This Row],[Concat]],Precio_dia_punto_venta[],7,0)</f>
        <v>6250</v>
      </c>
    </row>
    <row r="491" spans="1:13" x14ac:dyDescent="0.35">
      <c r="A491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ChillánLunes44106saco</v>
      </c>
      <c r="B491" t="s">
        <v>531</v>
      </c>
      <c r="C491" t="s">
        <v>532</v>
      </c>
      <c r="D491" s="43">
        <f>+VLOOKUP(volumen_dia[[#This Row],[Mercado]],Codigos_mercados_mayoristas[],3,0)</f>
        <v>16</v>
      </c>
      <c r="E491" s="43" t="str">
        <f>+VLOOKUP(volumen_dia[[#This Row],[Unidad de
comercialización ]],Tabla16[],2,0)</f>
        <v>saco</v>
      </c>
      <c r="F491" t="s">
        <v>704</v>
      </c>
      <c r="G491" t="s">
        <v>499</v>
      </c>
      <c r="H491" s="46">
        <f>+VLOOKUP(volumen_dia[[#This Row],[Semana descripcipon]],Codigo_fecha[],2,0)</f>
        <v>44106</v>
      </c>
      <c r="I491" t="s">
        <v>535</v>
      </c>
      <c r="J491">
        <v>120</v>
      </c>
      <c r="K491">
        <f>+volumen_dia[[#This Row],[Volumen (N° de mallas o sacos de 25 kg)]]*25</f>
        <v>3000</v>
      </c>
      <c r="L491">
        <f>+volumen_dia[[#This Row],[Volumen (Kg)]]/1000</f>
        <v>3</v>
      </c>
      <c r="M491" s="43">
        <f>+VLOOKUP(volumen_dia[[#This Row],[Concat]],Precio_dia_punto_venta[],7,0)</f>
        <v>5750</v>
      </c>
    </row>
    <row r="492" spans="1:13" x14ac:dyDescent="0.35">
      <c r="A492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ChillánMartes44106saco</v>
      </c>
      <c r="B492" t="s">
        <v>531</v>
      </c>
      <c r="C492" t="s">
        <v>532</v>
      </c>
      <c r="D492" s="43">
        <f>+VLOOKUP(volumen_dia[[#This Row],[Mercado]],Codigos_mercados_mayoristas[],3,0)</f>
        <v>16</v>
      </c>
      <c r="E492" s="43" t="str">
        <f>+VLOOKUP(volumen_dia[[#This Row],[Unidad de
comercialización ]],Tabla16[],2,0)</f>
        <v>saco</v>
      </c>
      <c r="F492" t="s">
        <v>704</v>
      </c>
      <c r="G492" t="s">
        <v>499</v>
      </c>
      <c r="H492" s="46">
        <f>+VLOOKUP(volumen_dia[[#This Row],[Semana descripcipon]],Codigo_fecha[],2,0)</f>
        <v>44106</v>
      </c>
      <c r="I492" t="s">
        <v>536</v>
      </c>
      <c r="J492">
        <v>120</v>
      </c>
      <c r="K492">
        <f>+volumen_dia[[#This Row],[Volumen (N° de mallas o sacos de 25 kg)]]*25</f>
        <v>3000</v>
      </c>
      <c r="L492">
        <f>+volumen_dia[[#This Row],[Volumen (Kg)]]/1000</f>
        <v>3</v>
      </c>
      <c r="M492" s="43">
        <f>+VLOOKUP(volumen_dia[[#This Row],[Concat]],Precio_dia_punto_venta[],7,0)</f>
        <v>5750</v>
      </c>
    </row>
    <row r="493" spans="1:13" x14ac:dyDescent="0.35">
      <c r="A493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ChillánMiércoles44106saco</v>
      </c>
      <c r="B493" t="s">
        <v>531</v>
      </c>
      <c r="C493" t="s">
        <v>532</v>
      </c>
      <c r="D493" s="43">
        <f>+VLOOKUP(volumen_dia[[#This Row],[Mercado]],Codigos_mercados_mayoristas[],3,0)</f>
        <v>16</v>
      </c>
      <c r="E493" s="43" t="str">
        <f>+VLOOKUP(volumen_dia[[#This Row],[Unidad de
comercialización ]],Tabla16[],2,0)</f>
        <v>saco</v>
      </c>
      <c r="F493" t="s">
        <v>704</v>
      </c>
      <c r="G493" t="s">
        <v>499</v>
      </c>
      <c r="H493" s="46">
        <f>+VLOOKUP(volumen_dia[[#This Row],[Semana descripcipon]],Codigo_fecha[],2,0)</f>
        <v>44106</v>
      </c>
      <c r="I493" t="s">
        <v>534</v>
      </c>
      <c r="J493">
        <v>120</v>
      </c>
      <c r="K493">
        <f>+volumen_dia[[#This Row],[Volumen (N° de mallas o sacos de 25 kg)]]*25</f>
        <v>3000</v>
      </c>
      <c r="L493">
        <f>+volumen_dia[[#This Row],[Volumen (Kg)]]/1000</f>
        <v>3</v>
      </c>
      <c r="M493" s="43">
        <f>+VLOOKUP(volumen_dia[[#This Row],[Concat]],Precio_dia_punto_venta[],7,0)</f>
        <v>5750</v>
      </c>
    </row>
    <row r="494" spans="1:13" x14ac:dyDescent="0.35">
      <c r="A494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ChillánJueves44106saco</v>
      </c>
      <c r="B494" t="s">
        <v>531</v>
      </c>
      <c r="C494" t="s">
        <v>532</v>
      </c>
      <c r="D494" s="43">
        <f>+VLOOKUP(volumen_dia[[#This Row],[Mercado]],Codigos_mercados_mayoristas[],3,0)</f>
        <v>16</v>
      </c>
      <c r="E494" s="43" t="str">
        <f>+VLOOKUP(volumen_dia[[#This Row],[Unidad de
comercialización ]],Tabla16[],2,0)</f>
        <v>saco</v>
      </c>
      <c r="F494" t="s">
        <v>704</v>
      </c>
      <c r="G494" t="s">
        <v>499</v>
      </c>
      <c r="H494" s="46">
        <f>+VLOOKUP(volumen_dia[[#This Row],[Semana descripcipon]],Codigo_fecha[],2,0)</f>
        <v>44106</v>
      </c>
      <c r="I494" t="s">
        <v>530</v>
      </c>
      <c r="J494">
        <v>120</v>
      </c>
      <c r="K494">
        <f>+volumen_dia[[#This Row],[Volumen (N° de mallas o sacos de 25 kg)]]*25</f>
        <v>3000</v>
      </c>
      <c r="L494">
        <f>+volumen_dia[[#This Row],[Volumen (Kg)]]/1000</f>
        <v>3</v>
      </c>
      <c r="M494" s="43">
        <f>+VLOOKUP(volumen_dia[[#This Row],[Concat]],Precio_dia_punto_venta[],7,0)</f>
        <v>6250</v>
      </c>
    </row>
    <row r="495" spans="1:13" x14ac:dyDescent="0.35">
      <c r="A495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ChillánViernes44106saco</v>
      </c>
      <c r="B495" t="s">
        <v>531</v>
      </c>
      <c r="C495" t="s">
        <v>532</v>
      </c>
      <c r="D495" s="43">
        <f>+VLOOKUP(volumen_dia[[#This Row],[Mercado]],Codigos_mercados_mayoristas[],3,0)</f>
        <v>16</v>
      </c>
      <c r="E495" s="43" t="str">
        <f>+VLOOKUP(volumen_dia[[#This Row],[Unidad de
comercialización ]],Tabla16[],2,0)</f>
        <v>saco</v>
      </c>
      <c r="F495" t="s">
        <v>704</v>
      </c>
      <c r="G495" t="s">
        <v>499</v>
      </c>
      <c r="H495" s="46">
        <f>+VLOOKUP(volumen_dia[[#This Row],[Semana descripcipon]],Codigo_fecha[],2,0)</f>
        <v>44106</v>
      </c>
      <c r="I495" t="s">
        <v>533</v>
      </c>
      <c r="J495">
        <v>120</v>
      </c>
      <c r="K495">
        <f>+volumen_dia[[#This Row],[Volumen (N° de mallas o sacos de 25 kg)]]*25</f>
        <v>3000</v>
      </c>
      <c r="L495">
        <f>+volumen_dia[[#This Row],[Volumen (Kg)]]/1000</f>
        <v>3</v>
      </c>
      <c r="M495" s="43">
        <f>+VLOOKUP(volumen_dia[[#This Row],[Concat]],Precio_dia_punto_venta[],7,0)</f>
        <v>6250</v>
      </c>
    </row>
    <row r="496" spans="1:13" x14ac:dyDescent="0.35">
      <c r="A496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ChillánMiércoles44078saco</v>
      </c>
      <c r="B496" t="s">
        <v>531</v>
      </c>
      <c r="C496" t="s">
        <v>532</v>
      </c>
      <c r="D496" s="43">
        <f>+VLOOKUP(volumen_dia[[#This Row],[Mercado]],Codigos_mercados_mayoristas[],3,0)</f>
        <v>16</v>
      </c>
      <c r="E496" s="43" t="str">
        <f>+VLOOKUP(volumen_dia[[#This Row],[Unidad de
comercialización ]],Tabla16[],2,0)</f>
        <v>saco</v>
      </c>
      <c r="F496" t="s">
        <v>704</v>
      </c>
      <c r="G496" t="s">
        <v>500</v>
      </c>
      <c r="H496" s="46">
        <f>+VLOOKUP(volumen_dia[[#This Row],[Semana descripcipon]],Codigo_fecha[],2,0)</f>
        <v>44078</v>
      </c>
      <c r="I496" t="s">
        <v>534</v>
      </c>
      <c r="J496">
        <v>120</v>
      </c>
      <c r="K496">
        <f>+volumen_dia[[#This Row],[Volumen (N° de mallas o sacos de 25 kg)]]*25</f>
        <v>3000</v>
      </c>
      <c r="L496">
        <f>+volumen_dia[[#This Row],[Volumen (Kg)]]/1000</f>
        <v>3</v>
      </c>
      <c r="M496" s="43">
        <f>+VLOOKUP(volumen_dia[[#This Row],[Concat]],Precio_dia_punto_venta[],7,0)</f>
        <v>5250</v>
      </c>
    </row>
    <row r="497" spans="1:13" x14ac:dyDescent="0.35">
      <c r="A497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ChillánLunes44071saco</v>
      </c>
      <c r="B497" t="s">
        <v>531</v>
      </c>
      <c r="C497" t="s">
        <v>532</v>
      </c>
      <c r="D497" s="43">
        <f>+VLOOKUP(volumen_dia[[#This Row],[Mercado]],Codigos_mercados_mayoristas[],3,0)</f>
        <v>16</v>
      </c>
      <c r="E497" s="43" t="str">
        <f>+VLOOKUP(volumen_dia[[#This Row],[Unidad de
comercialización ]],Tabla16[],2,0)</f>
        <v>saco</v>
      </c>
      <c r="F497" t="s">
        <v>704</v>
      </c>
      <c r="G497" t="s">
        <v>501</v>
      </c>
      <c r="H497" s="46">
        <f>+VLOOKUP(volumen_dia[[#This Row],[Semana descripcipon]],Codigo_fecha[],2,0)</f>
        <v>44071</v>
      </c>
      <c r="I497" t="s">
        <v>535</v>
      </c>
      <c r="J497">
        <v>120</v>
      </c>
      <c r="K497">
        <f>+volumen_dia[[#This Row],[Volumen (N° de mallas o sacos de 25 kg)]]*25</f>
        <v>3000</v>
      </c>
      <c r="L497">
        <f>+volumen_dia[[#This Row],[Volumen (Kg)]]/1000</f>
        <v>3</v>
      </c>
      <c r="M497" s="43">
        <f>+VLOOKUP(volumen_dia[[#This Row],[Concat]],Precio_dia_punto_venta[],7,0)</f>
        <v>5250</v>
      </c>
    </row>
    <row r="498" spans="1:13" x14ac:dyDescent="0.35">
      <c r="A498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ChillánLunes44064saco</v>
      </c>
      <c r="B498" t="s">
        <v>531</v>
      </c>
      <c r="C498" t="s">
        <v>532</v>
      </c>
      <c r="D498" s="43">
        <f>+VLOOKUP(volumen_dia[[#This Row],[Mercado]],Codigos_mercados_mayoristas[],3,0)</f>
        <v>16</v>
      </c>
      <c r="E498" s="43" t="str">
        <f>+VLOOKUP(volumen_dia[[#This Row],[Unidad de
comercialización ]],Tabla16[],2,0)</f>
        <v>saco</v>
      </c>
      <c r="F498" t="s">
        <v>704</v>
      </c>
      <c r="G498" t="s">
        <v>505</v>
      </c>
      <c r="H498" s="46">
        <f>+VLOOKUP(volumen_dia[[#This Row],[Semana descripcipon]],Codigo_fecha[],2,0)</f>
        <v>44064</v>
      </c>
      <c r="I498" t="s">
        <v>535</v>
      </c>
      <c r="J498">
        <v>120</v>
      </c>
      <c r="K498">
        <f>+volumen_dia[[#This Row],[Volumen (N° de mallas o sacos de 25 kg)]]*25</f>
        <v>3000</v>
      </c>
      <c r="L498">
        <f>+volumen_dia[[#This Row],[Volumen (Kg)]]/1000</f>
        <v>3</v>
      </c>
      <c r="M498" s="43">
        <f>+VLOOKUP(volumen_dia[[#This Row],[Concat]],Precio_dia_punto_venta[],7,0)</f>
        <v>5250</v>
      </c>
    </row>
    <row r="499" spans="1:13" x14ac:dyDescent="0.35">
      <c r="A499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ChillánMiércoles44064saco</v>
      </c>
      <c r="B499" t="s">
        <v>531</v>
      </c>
      <c r="C499" t="s">
        <v>532</v>
      </c>
      <c r="D499" s="43">
        <f>+VLOOKUP(volumen_dia[[#This Row],[Mercado]],Codigos_mercados_mayoristas[],3,0)</f>
        <v>16</v>
      </c>
      <c r="E499" s="43" t="str">
        <f>+VLOOKUP(volumen_dia[[#This Row],[Unidad de
comercialización ]],Tabla16[],2,0)</f>
        <v>saco</v>
      </c>
      <c r="F499" t="s">
        <v>704</v>
      </c>
      <c r="G499" t="s">
        <v>505</v>
      </c>
      <c r="H499" s="46">
        <f>+VLOOKUP(volumen_dia[[#This Row],[Semana descripcipon]],Codigo_fecha[],2,0)</f>
        <v>44064</v>
      </c>
      <c r="I499" t="s">
        <v>534</v>
      </c>
      <c r="J499">
        <v>120</v>
      </c>
      <c r="K499">
        <f>+volumen_dia[[#This Row],[Volumen (N° de mallas o sacos de 25 kg)]]*25</f>
        <v>3000</v>
      </c>
      <c r="L499">
        <f>+volumen_dia[[#This Row],[Volumen (Kg)]]/1000</f>
        <v>3</v>
      </c>
      <c r="M499" s="43">
        <f>+VLOOKUP(volumen_dia[[#This Row],[Concat]],Precio_dia_punto_venta[],7,0)</f>
        <v>5250</v>
      </c>
    </row>
    <row r="500" spans="1:13" x14ac:dyDescent="0.35">
      <c r="A500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ChillánViernes44064saco</v>
      </c>
      <c r="B500" t="s">
        <v>531</v>
      </c>
      <c r="C500" t="s">
        <v>532</v>
      </c>
      <c r="D500" s="43">
        <f>+VLOOKUP(volumen_dia[[#This Row],[Mercado]],Codigos_mercados_mayoristas[],3,0)</f>
        <v>16</v>
      </c>
      <c r="E500" s="43" t="str">
        <f>+VLOOKUP(volumen_dia[[#This Row],[Unidad de
comercialización ]],Tabla16[],2,0)</f>
        <v>saco</v>
      </c>
      <c r="F500" t="s">
        <v>704</v>
      </c>
      <c r="G500" t="s">
        <v>505</v>
      </c>
      <c r="H500" s="46">
        <f>+VLOOKUP(volumen_dia[[#This Row],[Semana descripcipon]],Codigo_fecha[],2,0)</f>
        <v>44064</v>
      </c>
      <c r="I500" t="s">
        <v>533</v>
      </c>
      <c r="J500">
        <v>120</v>
      </c>
      <c r="K500">
        <f>+volumen_dia[[#This Row],[Volumen (N° de mallas o sacos de 25 kg)]]*25</f>
        <v>3000</v>
      </c>
      <c r="L500">
        <f>+volumen_dia[[#This Row],[Volumen (Kg)]]/1000</f>
        <v>3</v>
      </c>
      <c r="M500" s="43">
        <f>+VLOOKUP(volumen_dia[[#This Row],[Concat]],Precio_dia_punto_venta[],7,0)</f>
        <v>5250</v>
      </c>
    </row>
    <row r="501" spans="1:13" x14ac:dyDescent="0.35">
      <c r="A501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ChillánMartes44064saco</v>
      </c>
      <c r="B501" t="s">
        <v>537</v>
      </c>
      <c r="C501" t="s">
        <v>532</v>
      </c>
      <c r="D501" s="43">
        <f>+VLOOKUP(volumen_dia[[#This Row],[Mercado]],Codigos_mercados_mayoristas[],3,0)</f>
        <v>16</v>
      </c>
      <c r="E501" s="43" t="str">
        <f>+VLOOKUP(volumen_dia[[#This Row],[Unidad de
comercialización ]],Tabla16[],2,0)</f>
        <v>saco</v>
      </c>
      <c r="F501" t="s">
        <v>704</v>
      </c>
      <c r="G501" t="s">
        <v>505</v>
      </c>
      <c r="H501" s="46">
        <f>+VLOOKUP(volumen_dia[[#This Row],[Semana descripcipon]],Codigo_fecha[],2,0)</f>
        <v>44064</v>
      </c>
      <c r="I501" t="s">
        <v>536</v>
      </c>
      <c r="J501">
        <v>120</v>
      </c>
      <c r="K501">
        <f>+volumen_dia[[#This Row],[Volumen (N° de mallas o sacos de 25 kg)]]*25</f>
        <v>3000</v>
      </c>
      <c r="L501">
        <f>+volumen_dia[[#This Row],[Volumen (Kg)]]/1000</f>
        <v>3</v>
      </c>
      <c r="M501" s="43">
        <f>+VLOOKUP(volumen_dia[[#This Row],[Concat]],Precio_dia_punto_venta[],7,0)</f>
        <v>5250</v>
      </c>
    </row>
    <row r="502" spans="1:13" x14ac:dyDescent="0.35">
      <c r="A502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ChillánMartes44057saco</v>
      </c>
      <c r="B502" t="s">
        <v>531</v>
      </c>
      <c r="C502" t="s">
        <v>532</v>
      </c>
      <c r="D502" s="43">
        <f>+VLOOKUP(volumen_dia[[#This Row],[Mercado]],Codigos_mercados_mayoristas[],3,0)</f>
        <v>16</v>
      </c>
      <c r="E502" s="43" t="str">
        <f>+VLOOKUP(volumen_dia[[#This Row],[Unidad de
comercialización ]],Tabla16[],2,0)</f>
        <v>saco</v>
      </c>
      <c r="F502" t="s">
        <v>704</v>
      </c>
      <c r="G502" t="s">
        <v>506</v>
      </c>
      <c r="H502" s="46">
        <f>+VLOOKUP(volumen_dia[[#This Row],[Semana descripcipon]],Codigo_fecha[],2,0)</f>
        <v>44057</v>
      </c>
      <c r="I502" t="s">
        <v>536</v>
      </c>
      <c r="J502">
        <v>120</v>
      </c>
      <c r="K502">
        <f>+volumen_dia[[#This Row],[Volumen (N° de mallas o sacos de 25 kg)]]*25</f>
        <v>3000</v>
      </c>
      <c r="L502">
        <f>+volumen_dia[[#This Row],[Volumen (Kg)]]/1000</f>
        <v>3</v>
      </c>
      <c r="M502" s="43">
        <f>+VLOOKUP(volumen_dia[[#This Row],[Concat]],Precio_dia_punto_venta[],7,0)</f>
        <v>5250</v>
      </c>
    </row>
    <row r="503" spans="1:13" x14ac:dyDescent="0.35">
      <c r="A503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ChillánMiércoles44057saco</v>
      </c>
      <c r="B503" t="s">
        <v>531</v>
      </c>
      <c r="C503" t="s">
        <v>532</v>
      </c>
      <c r="D503" s="43">
        <f>+VLOOKUP(volumen_dia[[#This Row],[Mercado]],Codigos_mercados_mayoristas[],3,0)</f>
        <v>16</v>
      </c>
      <c r="E503" s="43" t="str">
        <f>+VLOOKUP(volumen_dia[[#This Row],[Unidad de
comercialización ]],Tabla16[],2,0)</f>
        <v>saco</v>
      </c>
      <c r="F503" t="s">
        <v>704</v>
      </c>
      <c r="G503" t="s">
        <v>506</v>
      </c>
      <c r="H503" s="46">
        <f>+VLOOKUP(volumen_dia[[#This Row],[Semana descripcipon]],Codigo_fecha[],2,0)</f>
        <v>44057</v>
      </c>
      <c r="I503" t="s">
        <v>534</v>
      </c>
      <c r="J503">
        <v>120</v>
      </c>
      <c r="K503">
        <f>+volumen_dia[[#This Row],[Volumen (N° de mallas o sacos de 25 kg)]]*25</f>
        <v>3000</v>
      </c>
      <c r="L503">
        <f>+volumen_dia[[#This Row],[Volumen (Kg)]]/1000</f>
        <v>3</v>
      </c>
      <c r="M503" s="43">
        <f>+VLOOKUP(volumen_dia[[#This Row],[Concat]],Precio_dia_punto_venta[],7,0)</f>
        <v>5250</v>
      </c>
    </row>
    <row r="504" spans="1:13" x14ac:dyDescent="0.35">
      <c r="A504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ChillánJueves44057saco</v>
      </c>
      <c r="B504" t="s">
        <v>531</v>
      </c>
      <c r="C504" t="s">
        <v>532</v>
      </c>
      <c r="D504" s="43">
        <f>+VLOOKUP(volumen_dia[[#This Row],[Mercado]],Codigos_mercados_mayoristas[],3,0)</f>
        <v>16</v>
      </c>
      <c r="E504" s="43" t="str">
        <f>+VLOOKUP(volumen_dia[[#This Row],[Unidad de
comercialización ]],Tabla16[],2,0)</f>
        <v>saco</v>
      </c>
      <c r="F504" t="s">
        <v>704</v>
      </c>
      <c r="G504" t="s">
        <v>506</v>
      </c>
      <c r="H504" s="46">
        <f>+VLOOKUP(volumen_dia[[#This Row],[Semana descripcipon]],Codigo_fecha[],2,0)</f>
        <v>44057</v>
      </c>
      <c r="I504" t="s">
        <v>530</v>
      </c>
      <c r="J504">
        <v>120</v>
      </c>
      <c r="K504">
        <f>+volumen_dia[[#This Row],[Volumen (N° de mallas o sacos de 25 kg)]]*25</f>
        <v>3000</v>
      </c>
      <c r="L504">
        <f>+volumen_dia[[#This Row],[Volumen (Kg)]]/1000</f>
        <v>3</v>
      </c>
      <c r="M504" s="43">
        <f>+VLOOKUP(volumen_dia[[#This Row],[Concat]],Precio_dia_punto_venta[],7,0)</f>
        <v>5250</v>
      </c>
    </row>
    <row r="505" spans="1:13" x14ac:dyDescent="0.35">
      <c r="A505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ChillánViernes44057saco</v>
      </c>
      <c r="B505" t="s">
        <v>531</v>
      </c>
      <c r="C505" t="s">
        <v>532</v>
      </c>
      <c r="D505" s="43">
        <f>+VLOOKUP(volumen_dia[[#This Row],[Mercado]],Codigos_mercados_mayoristas[],3,0)</f>
        <v>16</v>
      </c>
      <c r="E505" s="43" t="str">
        <f>+VLOOKUP(volumen_dia[[#This Row],[Unidad de
comercialización ]],Tabla16[],2,0)</f>
        <v>saco</v>
      </c>
      <c r="F505" t="s">
        <v>704</v>
      </c>
      <c r="G505" t="s">
        <v>506</v>
      </c>
      <c r="H505" s="46">
        <f>+VLOOKUP(volumen_dia[[#This Row],[Semana descripcipon]],Codigo_fecha[],2,0)</f>
        <v>44057</v>
      </c>
      <c r="I505" t="s">
        <v>533</v>
      </c>
      <c r="J505">
        <v>120</v>
      </c>
      <c r="K505">
        <f>+volumen_dia[[#This Row],[Volumen (N° de mallas o sacos de 25 kg)]]*25</f>
        <v>3000</v>
      </c>
      <c r="L505">
        <f>+volumen_dia[[#This Row],[Volumen (Kg)]]/1000</f>
        <v>3</v>
      </c>
      <c r="M505" s="43">
        <f>+VLOOKUP(volumen_dia[[#This Row],[Concat]],Precio_dia_punto_venta[],7,0)</f>
        <v>5250</v>
      </c>
    </row>
    <row r="506" spans="1:13" x14ac:dyDescent="0.35">
      <c r="A506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ChillánLunes44057saco</v>
      </c>
      <c r="B506" t="s">
        <v>537</v>
      </c>
      <c r="C506" t="s">
        <v>532</v>
      </c>
      <c r="D506" s="43">
        <f>+VLOOKUP(volumen_dia[[#This Row],[Mercado]],Codigos_mercados_mayoristas[],3,0)</f>
        <v>16</v>
      </c>
      <c r="E506" s="43" t="str">
        <f>+VLOOKUP(volumen_dia[[#This Row],[Unidad de
comercialización ]],Tabla16[],2,0)</f>
        <v>saco</v>
      </c>
      <c r="F506" t="s">
        <v>704</v>
      </c>
      <c r="G506" t="s">
        <v>506</v>
      </c>
      <c r="H506" s="46">
        <f>+VLOOKUP(volumen_dia[[#This Row],[Semana descripcipon]],Codigo_fecha[],2,0)</f>
        <v>44057</v>
      </c>
      <c r="I506" t="s">
        <v>535</v>
      </c>
      <c r="J506">
        <v>120</v>
      </c>
      <c r="K506">
        <f>+volumen_dia[[#This Row],[Volumen (N° de mallas o sacos de 25 kg)]]*25</f>
        <v>3000</v>
      </c>
      <c r="L506">
        <f>+volumen_dia[[#This Row],[Volumen (Kg)]]/1000</f>
        <v>3</v>
      </c>
      <c r="M506" s="43">
        <f>+VLOOKUP(volumen_dia[[#This Row],[Concat]],Precio_dia_punto_venta[],7,0)</f>
        <v>5250</v>
      </c>
    </row>
    <row r="507" spans="1:13" x14ac:dyDescent="0.35">
      <c r="A507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ChillánJueves44050saco</v>
      </c>
      <c r="B507" t="s">
        <v>531</v>
      </c>
      <c r="C507" t="s">
        <v>532</v>
      </c>
      <c r="D507" s="43">
        <f>+VLOOKUP(volumen_dia[[#This Row],[Mercado]],Codigos_mercados_mayoristas[],3,0)</f>
        <v>16</v>
      </c>
      <c r="E507" s="43" t="str">
        <f>+VLOOKUP(volumen_dia[[#This Row],[Unidad de
comercialización ]],Tabla16[],2,0)</f>
        <v>saco</v>
      </c>
      <c r="F507" t="s">
        <v>704</v>
      </c>
      <c r="G507" t="s">
        <v>508</v>
      </c>
      <c r="H507" s="46">
        <f>+VLOOKUP(volumen_dia[[#This Row],[Semana descripcipon]],Codigo_fecha[],2,0)</f>
        <v>44050</v>
      </c>
      <c r="I507" t="s">
        <v>530</v>
      </c>
      <c r="J507">
        <v>120</v>
      </c>
      <c r="K507">
        <f>+volumen_dia[[#This Row],[Volumen (N° de mallas o sacos de 25 kg)]]*25</f>
        <v>3000</v>
      </c>
      <c r="L507">
        <f>+volumen_dia[[#This Row],[Volumen (Kg)]]/1000</f>
        <v>3</v>
      </c>
      <c r="M507" s="43">
        <f>+VLOOKUP(volumen_dia[[#This Row],[Concat]],Precio_dia_punto_venta[],7,0)</f>
        <v>5250</v>
      </c>
    </row>
    <row r="508" spans="1:13" x14ac:dyDescent="0.35">
      <c r="A508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ChillánMartes44050saco</v>
      </c>
      <c r="B508" t="s">
        <v>537</v>
      </c>
      <c r="C508" t="s">
        <v>532</v>
      </c>
      <c r="D508" s="43">
        <f>+VLOOKUP(volumen_dia[[#This Row],[Mercado]],Codigos_mercados_mayoristas[],3,0)</f>
        <v>16</v>
      </c>
      <c r="E508" s="43" t="str">
        <f>+VLOOKUP(volumen_dia[[#This Row],[Unidad de
comercialización ]],Tabla16[],2,0)</f>
        <v>saco</v>
      </c>
      <c r="F508" t="s">
        <v>704</v>
      </c>
      <c r="G508" t="s">
        <v>508</v>
      </c>
      <c r="H508" s="46">
        <f>+VLOOKUP(volumen_dia[[#This Row],[Semana descripcipon]],Codigo_fecha[],2,0)</f>
        <v>44050</v>
      </c>
      <c r="I508" t="s">
        <v>536</v>
      </c>
      <c r="J508">
        <v>120</v>
      </c>
      <c r="K508">
        <f>+volumen_dia[[#This Row],[Volumen (N° de mallas o sacos de 25 kg)]]*25</f>
        <v>3000</v>
      </c>
      <c r="L508">
        <f>+volumen_dia[[#This Row],[Volumen (Kg)]]/1000</f>
        <v>3</v>
      </c>
      <c r="M508" s="43">
        <f>+VLOOKUP(volumen_dia[[#This Row],[Concat]],Precio_dia_punto_venta[],7,0)</f>
        <v>5250</v>
      </c>
    </row>
    <row r="509" spans="1:13" x14ac:dyDescent="0.35">
      <c r="A509" s="43" t="str">
        <f>+_xlfn.CONCAT(volumen_dia[[#This Row],[Variedad]],volumen_dia[[#This Row],[Mercado]],volumen_dia[[#This Row],[Día semana]],volumen_dia[[#This Row],[Semana]],volumen_dia[[#This Row],[Unidad]])</f>
        <v>RosaraTerminal Hortofrutícola Agro ChillánViernes44148saco</v>
      </c>
      <c r="B509" t="s">
        <v>527</v>
      </c>
      <c r="C509" t="s">
        <v>532</v>
      </c>
      <c r="D509" s="43">
        <f>+VLOOKUP(volumen_dia[[#This Row],[Mercado]],Codigos_mercados_mayoristas[],3,0)</f>
        <v>16</v>
      </c>
      <c r="E509" s="43" t="str">
        <f>+VLOOKUP(volumen_dia[[#This Row],[Unidad de
comercialización ]],Tabla16[],2,0)</f>
        <v>saco</v>
      </c>
      <c r="F509" t="s">
        <v>704</v>
      </c>
      <c r="G509" t="s">
        <v>493</v>
      </c>
      <c r="H509" s="46">
        <f>+VLOOKUP(volumen_dia[[#This Row],[Semana descripcipon]],Codigo_fecha[],2,0)</f>
        <v>44148</v>
      </c>
      <c r="I509" t="s">
        <v>533</v>
      </c>
      <c r="J509">
        <v>150</v>
      </c>
      <c r="K509">
        <f>+volumen_dia[[#This Row],[Volumen (N° de mallas o sacos de 25 kg)]]*25</f>
        <v>3750</v>
      </c>
      <c r="L509">
        <f>+volumen_dia[[#This Row],[Volumen (Kg)]]/1000</f>
        <v>3.75</v>
      </c>
      <c r="M509" s="43">
        <f>+VLOOKUP(volumen_dia[[#This Row],[Concat]],Precio_dia_punto_venta[],7,0)</f>
        <v>9533</v>
      </c>
    </row>
    <row r="510" spans="1:13" x14ac:dyDescent="0.35">
      <c r="A510" s="43" t="str">
        <f>+_xlfn.CONCAT(volumen_dia[[#This Row],[Variedad]],volumen_dia[[#This Row],[Mercado]],volumen_dia[[#This Row],[Día semana]],volumen_dia[[#This Row],[Semana]],volumen_dia[[#This Row],[Unidad]])</f>
        <v>RosaraTerminal Hortofrutícola Agro ChillánJueves44141saco</v>
      </c>
      <c r="B510" t="s">
        <v>527</v>
      </c>
      <c r="C510" t="s">
        <v>532</v>
      </c>
      <c r="D510" s="43">
        <f>+VLOOKUP(volumen_dia[[#This Row],[Mercado]],Codigos_mercados_mayoristas[],3,0)</f>
        <v>16</v>
      </c>
      <c r="E510" s="43" t="str">
        <f>+VLOOKUP(volumen_dia[[#This Row],[Unidad de
comercialización ]],Tabla16[],2,0)</f>
        <v>saco</v>
      </c>
      <c r="F510" t="s">
        <v>704</v>
      </c>
      <c r="G510" t="s">
        <v>494</v>
      </c>
      <c r="H510" s="46">
        <f>+VLOOKUP(volumen_dia[[#This Row],[Semana descripcipon]],Codigo_fecha[],2,0)</f>
        <v>44141</v>
      </c>
      <c r="I510" t="s">
        <v>530</v>
      </c>
      <c r="J510">
        <v>150</v>
      </c>
      <c r="K510">
        <f>+volumen_dia[[#This Row],[Volumen (N° de mallas o sacos de 25 kg)]]*25</f>
        <v>3750</v>
      </c>
      <c r="L510">
        <f>+volumen_dia[[#This Row],[Volumen (Kg)]]/1000</f>
        <v>3.75</v>
      </c>
      <c r="M510" s="43">
        <f>+VLOOKUP(volumen_dia[[#This Row],[Concat]],Precio_dia_punto_venta[],7,0)</f>
        <v>8267</v>
      </c>
    </row>
    <row r="511" spans="1:13" x14ac:dyDescent="0.35">
      <c r="A511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ChillánLunes44176saco</v>
      </c>
      <c r="B511" t="s">
        <v>540</v>
      </c>
      <c r="C511" t="s">
        <v>532</v>
      </c>
      <c r="D511" s="43">
        <f>+VLOOKUP(volumen_dia[[#This Row],[Mercado]],Codigos_mercados_mayoristas[],3,0)</f>
        <v>16</v>
      </c>
      <c r="E511" s="43" t="str">
        <f>+VLOOKUP(volumen_dia[[#This Row],[Unidad de
comercialización ]],Tabla16[],2,0)</f>
        <v>saco</v>
      </c>
      <c r="F511" t="s">
        <v>704</v>
      </c>
      <c r="G511" t="s">
        <v>700</v>
      </c>
      <c r="H511" s="46">
        <f>+VLOOKUP(volumen_dia[[#This Row],[Semana descripcipon]],Codigo_fecha[],2,0)</f>
        <v>44176</v>
      </c>
      <c r="I511" t="s">
        <v>535</v>
      </c>
      <c r="J511">
        <v>160</v>
      </c>
      <c r="K511">
        <f>+volumen_dia[[#This Row],[Volumen (N° de mallas o sacos de 25 kg)]]*25</f>
        <v>4000</v>
      </c>
      <c r="L511">
        <f>+volumen_dia[[#This Row],[Volumen (Kg)]]/1000</f>
        <v>4</v>
      </c>
      <c r="M511" s="43">
        <f>+VLOOKUP(volumen_dia[[#This Row],[Concat]],Precio_dia_punto_venta[],7,0)</f>
        <v>11500</v>
      </c>
    </row>
    <row r="512" spans="1:13" x14ac:dyDescent="0.35">
      <c r="A512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ChillánJueves44169saco</v>
      </c>
      <c r="B512" t="s">
        <v>540</v>
      </c>
      <c r="C512" t="s">
        <v>532</v>
      </c>
      <c r="D512" s="43">
        <f>+VLOOKUP(volumen_dia[[#This Row],[Mercado]],Codigos_mercados_mayoristas[],3,0)</f>
        <v>16</v>
      </c>
      <c r="E512" s="43" t="str">
        <f>+VLOOKUP(volumen_dia[[#This Row],[Unidad de
comercialización ]],Tabla16[],2,0)</f>
        <v>saco</v>
      </c>
      <c r="F512" t="s">
        <v>704</v>
      </c>
      <c r="G512" t="s">
        <v>490</v>
      </c>
      <c r="H512" s="46">
        <f>+VLOOKUP(volumen_dia[[#This Row],[Semana descripcipon]],Codigo_fecha[],2,0)</f>
        <v>44169</v>
      </c>
      <c r="I512" t="s">
        <v>530</v>
      </c>
      <c r="J512">
        <v>160</v>
      </c>
      <c r="K512">
        <f>+volumen_dia[[#This Row],[Volumen (N° de mallas o sacos de 25 kg)]]*25</f>
        <v>4000</v>
      </c>
      <c r="L512">
        <f>+volumen_dia[[#This Row],[Volumen (Kg)]]/1000</f>
        <v>4</v>
      </c>
      <c r="M512" s="43">
        <f>+VLOOKUP(volumen_dia[[#This Row],[Concat]],Precio_dia_punto_venta[],7,0)</f>
        <v>9500</v>
      </c>
    </row>
    <row r="513" spans="1:13" x14ac:dyDescent="0.35">
      <c r="A513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ChillánLunes44078saco</v>
      </c>
      <c r="B513" t="s">
        <v>531</v>
      </c>
      <c r="C513" t="s">
        <v>532</v>
      </c>
      <c r="D513" s="43">
        <f>+VLOOKUP(volumen_dia[[#This Row],[Mercado]],Codigos_mercados_mayoristas[],3,0)</f>
        <v>16</v>
      </c>
      <c r="E513" s="43" t="str">
        <f>+VLOOKUP(volumen_dia[[#This Row],[Unidad de
comercialización ]],Tabla16[],2,0)</f>
        <v>saco</v>
      </c>
      <c r="F513" t="s">
        <v>704</v>
      </c>
      <c r="G513" t="s">
        <v>500</v>
      </c>
      <c r="H513" s="46">
        <f>+VLOOKUP(volumen_dia[[#This Row],[Semana descripcipon]],Codigo_fecha[],2,0)</f>
        <v>44078</v>
      </c>
      <c r="I513" t="s">
        <v>535</v>
      </c>
      <c r="J513">
        <v>160</v>
      </c>
      <c r="K513">
        <f>+volumen_dia[[#This Row],[Volumen (N° de mallas o sacos de 25 kg)]]*25</f>
        <v>4000</v>
      </c>
      <c r="L513">
        <f>+volumen_dia[[#This Row],[Volumen (Kg)]]/1000</f>
        <v>4</v>
      </c>
      <c r="M513" s="43">
        <f>+VLOOKUP(volumen_dia[[#This Row],[Concat]],Precio_dia_punto_venta[],7,0)</f>
        <v>5250</v>
      </c>
    </row>
    <row r="514" spans="1:13" x14ac:dyDescent="0.35">
      <c r="A514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ChillánMartes44078saco</v>
      </c>
      <c r="B514" t="s">
        <v>531</v>
      </c>
      <c r="C514" t="s">
        <v>532</v>
      </c>
      <c r="D514" s="43">
        <f>+VLOOKUP(volumen_dia[[#This Row],[Mercado]],Codigos_mercados_mayoristas[],3,0)</f>
        <v>16</v>
      </c>
      <c r="E514" s="43" t="str">
        <f>+VLOOKUP(volumen_dia[[#This Row],[Unidad de
comercialización ]],Tabla16[],2,0)</f>
        <v>saco</v>
      </c>
      <c r="F514" t="s">
        <v>704</v>
      </c>
      <c r="G514" t="s">
        <v>500</v>
      </c>
      <c r="H514" s="46">
        <f>+VLOOKUP(volumen_dia[[#This Row],[Semana descripcipon]],Codigo_fecha[],2,0)</f>
        <v>44078</v>
      </c>
      <c r="I514" t="s">
        <v>536</v>
      </c>
      <c r="J514">
        <v>160</v>
      </c>
      <c r="K514">
        <f>+volumen_dia[[#This Row],[Volumen (N° de mallas o sacos de 25 kg)]]*25</f>
        <v>4000</v>
      </c>
      <c r="L514">
        <f>+volumen_dia[[#This Row],[Volumen (Kg)]]/1000</f>
        <v>4</v>
      </c>
      <c r="M514" s="43">
        <f>+VLOOKUP(volumen_dia[[#This Row],[Concat]],Precio_dia_punto_venta[],7,0)</f>
        <v>5250</v>
      </c>
    </row>
    <row r="515" spans="1:13" x14ac:dyDescent="0.35">
      <c r="A515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ChillánMiércoles44050saco</v>
      </c>
      <c r="B515" t="s">
        <v>531</v>
      </c>
      <c r="C515" t="s">
        <v>532</v>
      </c>
      <c r="D515" s="43">
        <f>+VLOOKUP(volumen_dia[[#This Row],[Mercado]],Codigos_mercados_mayoristas[],3,0)</f>
        <v>16</v>
      </c>
      <c r="E515" s="43" t="str">
        <f>+VLOOKUP(volumen_dia[[#This Row],[Unidad de
comercialización ]],Tabla16[],2,0)</f>
        <v>saco</v>
      </c>
      <c r="F515" t="s">
        <v>704</v>
      </c>
      <c r="G515" t="s">
        <v>508</v>
      </c>
      <c r="H515" s="46">
        <f>+VLOOKUP(volumen_dia[[#This Row],[Semana descripcipon]],Codigo_fecha[],2,0)</f>
        <v>44050</v>
      </c>
      <c r="I515" t="s">
        <v>534</v>
      </c>
      <c r="J515">
        <v>160</v>
      </c>
      <c r="K515">
        <f>+volumen_dia[[#This Row],[Volumen (N° de mallas o sacos de 25 kg)]]*25</f>
        <v>4000</v>
      </c>
      <c r="L515">
        <f>+volumen_dia[[#This Row],[Volumen (Kg)]]/1000</f>
        <v>4</v>
      </c>
      <c r="M515" s="43">
        <f>+VLOOKUP(volumen_dia[[#This Row],[Concat]],Precio_dia_punto_venta[],7,0)</f>
        <v>5250</v>
      </c>
    </row>
    <row r="516" spans="1:13" x14ac:dyDescent="0.35">
      <c r="A516" s="43" t="str">
        <f>+_xlfn.CONCAT(volumen_dia[[#This Row],[Variedad]],volumen_dia[[#This Row],[Mercado]],volumen_dia[[#This Row],[Día semana]],volumen_dia[[#This Row],[Semana]],volumen_dia[[#This Row],[Unidad]])</f>
        <v>PatagoniaTerminal Hortofrutícola Agro ChillánMartes44036saco</v>
      </c>
      <c r="B516" t="s">
        <v>531</v>
      </c>
      <c r="C516" t="s">
        <v>532</v>
      </c>
      <c r="D516" s="43">
        <f>+VLOOKUP(volumen_dia[[#This Row],[Mercado]],Codigos_mercados_mayoristas[],3,0)</f>
        <v>16</v>
      </c>
      <c r="E516" s="43" t="str">
        <f>+VLOOKUP(volumen_dia[[#This Row],[Unidad de
comercialización ]],Tabla16[],2,0)</f>
        <v>saco</v>
      </c>
      <c r="F516" t="s">
        <v>704</v>
      </c>
      <c r="G516" t="s">
        <v>509</v>
      </c>
      <c r="H516" s="46">
        <f>+VLOOKUP(volumen_dia[[#This Row],[Semana descripcipon]],Codigo_fecha[],2,0)</f>
        <v>44036</v>
      </c>
      <c r="I516" t="s">
        <v>536</v>
      </c>
      <c r="J516">
        <v>160</v>
      </c>
      <c r="K516">
        <f>+volumen_dia[[#This Row],[Volumen (N° de mallas o sacos de 25 kg)]]*25</f>
        <v>4000</v>
      </c>
      <c r="L516">
        <f>+volumen_dia[[#This Row],[Volumen (Kg)]]/1000</f>
        <v>4</v>
      </c>
      <c r="M516" s="43">
        <f>+VLOOKUP(volumen_dia[[#This Row],[Concat]],Precio_dia_punto_venta[],7,0)</f>
        <v>5250</v>
      </c>
    </row>
    <row r="517" spans="1:13" x14ac:dyDescent="0.35">
      <c r="A517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ChillánLunes44036saco</v>
      </c>
      <c r="B517" t="s">
        <v>537</v>
      </c>
      <c r="C517" t="s">
        <v>532</v>
      </c>
      <c r="D517" s="43">
        <f>+VLOOKUP(volumen_dia[[#This Row],[Mercado]],Codigos_mercados_mayoristas[],3,0)</f>
        <v>16</v>
      </c>
      <c r="E517" s="43" t="str">
        <f>+VLOOKUP(volumen_dia[[#This Row],[Unidad de
comercialización ]],Tabla16[],2,0)</f>
        <v>saco</v>
      </c>
      <c r="F517" t="s">
        <v>704</v>
      </c>
      <c r="G517" t="s">
        <v>509</v>
      </c>
      <c r="H517" s="46">
        <f>+VLOOKUP(volumen_dia[[#This Row],[Semana descripcipon]],Codigo_fecha[],2,0)</f>
        <v>44036</v>
      </c>
      <c r="I517" t="s">
        <v>535</v>
      </c>
      <c r="J517">
        <v>160</v>
      </c>
      <c r="K517">
        <f>+volumen_dia[[#This Row],[Volumen (N° de mallas o sacos de 25 kg)]]*25</f>
        <v>4000</v>
      </c>
      <c r="L517">
        <f>+volumen_dia[[#This Row],[Volumen (Kg)]]/1000</f>
        <v>4</v>
      </c>
      <c r="M517" s="43">
        <f>+VLOOKUP(volumen_dia[[#This Row],[Concat]],Precio_dia_punto_venta[],7,0)</f>
        <v>5250</v>
      </c>
    </row>
    <row r="518" spans="1:13" x14ac:dyDescent="0.35">
      <c r="A518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ChillánViernes44162saco</v>
      </c>
      <c r="B518" t="s">
        <v>540</v>
      </c>
      <c r="C518" t="s">
        <v>532</v>
      </c>
      <c r="D518" s="43">
        <f>+VLOOKUP(volumen_dia[[#This Row],[Mercado]],Codigos_mercados_mayoristas[],3,0)</f>
        <v>16</v>
      </c>
      <c r="E518" s="43" t="str">
        <f>+VLOOKUP(volumen_dia[[#This Row],[Unidad de
comercialización ]],Tabla16[],2,0)</f>
        <v>saco</v>
      </c>
      <c r="F518" t="s">
        <v>704</v>
      </c>
      <c r="G518" t="s">
        <v>491</v>
      </c>
      <c r="H518" s="46">
        <f>+VLOOKUP(volumen_dia[[#This Row],[Semana descripcipon]],Codigo_fecha[],2,0)</f>
        <v>44162</v>
      </c>
      <c r="I518" t="s">
        <v>533</v>
      </c>
      <c r="J518">
        <v>170</v>
      </c>
      <c r="K518">
        <f>+volumen_dia[[#This Row],[Volumen (N° de mallas o sacos de 25 kg)]]*25</f>
        <v>4250</v>
      </c>
      <c r="L518">
        <f>+volumen_dia[[#This Row],[Volumen (Kg)]]/1000</f>
        <v>4.25</v>
      </c>
      <c r="M518" s="43">
        <f>+VLOOKUP(volumen_dia[[#This Row],[Concat]],Precio_dia_punto_venta[],7,0)</f>
        <v>9765</v>
      </c>
    </row>
    <row r="519" spans="1:13" x14ac:dyDescent="0.35">
      <c r="A519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ChillánViernes44148saco</v>
      </c>
      <c r="B519" t="s">
        <v>540</v>
      </c>
      <c r="C519" t="s">
        <v>532</v>
      </c>
      <c r="D519" s="43">
        <f>+VLOOKUP(volumen_dia[[#This Row],[Mercado]],Codigos_mercados_mayoristas[],3,0)</f>
        <v>16</v>
      </c>
      <c r="E519" s="43" t="str">
        <f>+VLOOKUP(volumen_dia[[#This Row],[Unidad de
comercialización ]],Tabla16[],2,0)</f>
        <v>saco</v>
      </c>
      <c r="F519" t="s">
        <v>704</v>
      </c>
      <c r="G519" t="s">
        <v>493</v>
      </c>
      <c r="H519" s="46">
        <f>+VLOOKUP(volumen_dia[[#This Row],[Semana descripcipon]],Codigo_fecha[],2,0)</f>
        <v>44148</v>
      </c>
      <c r="I519" t="s">
        <v>533</v>
      </c>
      <c r="J519">
        <v>180</v>
      </c>
      <c r="K519">
        <f>+volumen_dia[[#This Row],[Volumen (N° de mallas o sacos de 25 kg)]]*25</f>
        <v>4500</v>
      </c>
      <c r="L519">
        <f>+volumen_dia[[#This Row],[Volumen (Kg)]]/1000</f>
        <v>4.5</v>
      </c>
      <c r="M519" s="43">
        <f>+VLOOKUP(volumen_dia[[#This Row],[Concat]],Precio_dia_punto_venta[],7,0)</f>
        <v>11778</v>
      </c>
    </row>
    <row r="520" spans="1:13" x14ac:dyDescent="0.35">
      <c r="A520" s="43" t="str">
        <f>+_xlfn.CONCAT(volumen_dia[[#This Row],[Variedad]],volumen_dia[[#This Row],[Mercado]],volumen_dia[[#This Row],[Día semana]],volumen_dia[[#This Row],[Semana]],volumen_dia[[#This Row],[Unidad]])</f>
        <v>RosaraTerminal Hortofrutícola Agro ChillánLunes44141saco</v>
      </c>
      <c r="B520" t="s">
        <v>527</v>
      </c>
      <c r="C520" t="s">
        <v>532</v>
      </c>
      <c r="D520" s="43">
        <f>+VLOOKUP(volumen_dia[[#This Row],[Mercado]],Codigos_mercados_mayoristas[],3,0)</f>
        <v>16</v>
      </c>
      <c r="E520" s="43" t="str">
        <f>+VLOOKUP(volumen_dia[[#This Row],[Unidad de
comercialización ]],Tabla16[],2,0)</f>
        <v>saco</v>
      </c>
      <c r="F520" t="s">
        <v>704</v>
      </c>
      <c r="G520" t="s">
        <v>494</v>
      </c>
      <c r="H520" s="46">
        <f>+VLOOKUP(volumen_dia[[#This Row],[Semana descripcipon]],Codigo_fecha[],2,0)</f>
        <v>44141</v>
      </c>
      <c r="I520" t="s">
        <v>535</v>
      </c>
      <c r="J520">
        <v>180</v>
      </c>
      <c r="K520">
        <f>+volumen_dia[[#This Row],[Volumen (N° de mallas o sacos de 25 kg)]]*25</f>
        <v>4500</v>
      </c>
      <c r="L520">
        <f>+volumen_dia[[#This Row],[Volumen (Kg)]]/1000</f>
        <v>4.5</v>
      </c>
      <c r="M520" s="43">
        <f>+VLOOKUP(volumen_dia[[#This Row],[Concat]],Precio_dia_punto_venta[],7,0)</f>
        <v>8722</v>
      </c>
    </row>
    <row r="521" spans="1:13" x14ac:dyDescent="0.35">
      <c r="A521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ChillánMartes44169saco</v>
      </c>
      <c r="B521" t="s">
        <v>540</v>
      </c>
      <c r="C521" t="s">
        <v>532</v>
      </c>
      <c r="D521" s="43">
        <f>+VLOOKUP(volumen_dia[[#This Row],[Mercado]],Codigos_mercados_mayoristas[],3,0)</f>
        <v>16</v>
      </c>
      <c r="E521" s="43" t="str">
        <f>+VLOOKUP(volumen_dia[[#This Row],[Unidad de
comercialización ]],Tabla16[],2,0)</f>
        <v>saco</v>
      </c>
      <c r="F521" t="s">
        <v>704</v>
      </c>
      <c r="G521" t="s">
        <v>490</v>
      </c>
      <c r="H521" s="46">
        <f>+VLOOKUP(volumen_dia[[#This Row],[Semana descripcipon]],Codigo_fecha[],2,0)</f>
        <v>44169</v>
      </c>
      <c r="I521" t="s">
        <v>536</v>
      </c>
      <c r="J521">
        <v>200</v>
      </c>
      <c r="K521">
        <f>+volumen_dia[[#This Row],[Volumen (N° de mallas o sacos de 25 kg)]]*25</f>
        <v>5000</v>
      </c>
      <c r="L521">
        <f>+volumen_dia[[#This Row],[Volumen (Kg)]]/1000</f>
        <v>5</v>
      </c>
      <c r="M521" s="43">
        <f>+VLOOKUP(volumen_dia[[#This Row],[Concat]],Precio_dia_punto_venta[],7,0)</f>
        <v>10500</v>
      </c>
    </row>
    <row r="522" spans="1:13" x14ac:dyDescent="0.35">
      <c r="A522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ChillánMartes44162saco</v>
      </c>
      <c r="B522" t="s">
        <v>540</v>
      </c>
      <c r="C522" t="s">
        <v>532</v>
      </c>
      <c r="D522" s="43">
        <f>+VLOOKUP(volumen_dia[[#This Row],[Mercado]],Codigos_mercados_mayoristas[],3,0)</f>
        <v>16</v>
      </c>
      <c r="E522" s="43" t="str">
        <f>+VLOOKUP(volumen_dia[[#This Row],[Unidad de
comercialización ]],Tabla16[],2,0)</f>
        <v>saco</v>
      </c>
      <c r="F522" t="s">
        <v>704</v>
      </c>
      <c r="G522" t="s">
        <v>491</v>
      </c>
      <c r="H522" s="46">
        <f>+VLOOKUP(volumen_dia[[#This Row],[Semana descripcipon]],Codigo_fecha[],2,0)</f>
        <v>44162</v>
      </c>
      <c r="I522" t="s">
        <v>536</v>
      </c>
      <c r="J522">
        <v>200</v>
      </c>
      <c r="K522">
        <f>+volumen_dia[[#This Row],[Volumen (N° de mallas o sacos de 25 kg)]]*25</f>
        <v>5000</v>
      </c>
      <c r="L522">
        <f>+volumen_dia[[#This Row],[Volumen (Kg)]]/1000</f>
        <v>5</v>
      </c>
      <c r="M522" s="43">
        <f>+VLOOKUP(volumen_dia[[#This Row],[Concat]],Precio_dia_punto_venta[],7,0)</f>
        <v>8750</v>
      </c>
    </row>
    <row r="523" spans="1:13" x14ac:dyDescent="0.35">
      <c r="A523" s="43" t="str">
        <f>+_xlfn.CONCAT(volumen_dia[[#This Row],[Variedad]],volumen_dia[[#This Row],[Mercado]],volumen_dia[[#This Row],[Día semana]],volumen_dia[[#This Row],[Semana]],volumen_dia[[#This Row],[Unidad]])</f>
        <v>PukaráTerminal Hortofrutícola Agro ChillánLunes44155saco</v>
      </c>
      <c r="B523" t="s">
        <v>547</v>
      </c>
      <c r="C523" t="s">
        <v>532</v>
      </c>
      <c r="D523" s="43">
        <f>+VLOOKUP(volumen_dia[[#This Row],[Mercado]],Codigos_mercados_mayoristas[],3,0)</f>
        <v>16</v>
      </c>
      <c r="E523" s="43" t="str">
        <f>+VLOOKUP(volumen_dia[[#This Row],[Unidad de
comercialización ]],Tabla16[],2,0)</f>
        <v>saco</v>
      </c>
      <c r="F523" t="s">
        <v>704</v>
      </c>
      <c r="G523" t="s">
        <v>492</v>
      </c>
      <c r="H523" s="46">
        <f>+VLOOKUP(volumen_dia[[#This Row],[Semana descripcipon]],Codigo_fecha[],2,0)</f>
        <v>44155</v>
      </c>
      <c r="I523" t="s">
        <v>535</v>
      </c>
      <c r="J523">
        <v>200</v>
      </c>
      <c r="K523">
        <f>+volumen_dia[[#This Row],[Volumen (N° de mallas o sacos de 25 kg)]]*25</f>
        <v>5000</v>
      </c>
      <c r="L523">
        <f>+volumen_dia[[#This Row],[Volumen (Kg)]]/1000</f>
        <v>5</v>
      </c>
      <c r="M523" s="43">
        <f>+VLOOKUP(volumen_dia[[#This Row],[Concat]],Precio_dia_punto_venta[],7,0)</f>
        <v>9250</v>
      </c>
    </row>
    <row r="524" spans="1:13" x14ac:dyDescent="0.35">
      <c r="A524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ChillánMiércoles44036saco</v>
      </c>
      <c r="B524" t="s">
        <v>537</v>
      </c>
      <c r="C524" t="s">
        <v>532</v>
      </c>
      <c r="D524" s="43">
        <f>+VLOOKUP(volumen_dia[[#This Row],[Mercado]],Codigos_mercados_mayoristas[],3,0)</f>
        <v>16</v>
      </c>
      <c r="E524" s="43" t="str">
        <f>+VLOOKUP(volumen_dia[[#This Row],[Unidad de
comercialización ]],Tabla16[],2,0)</f>
        <v>saco</v>
      </c>
      <c r="F524" t="s">
        <v>704</v>
      </c>
      <c r="G524" t="s">
        <v>509</v>
      </c>
      <c r="H524" s="46">
        <f>+VLOOKUP(volumen_dia[[#This Row],[Semana descripcipon]],Codigo_fecha[],2,0)</f>
        <v>44036</v>
      </c>
      <c r="I524" t="s">
        <v>534</v>
      </c>
      <c r="J524">
        <v>200</v>
      </c>
      <c r="K524">
        <f>+volumen_dia[[#This Row],[Volumen (N° de mallas o sacos de 25 kg)]]*25</f>
        <v>5000</v>
      </c>
      <c r="L524">
        <f>+volumen_dia[[#This Row],[Volumen (Kg)]]/1000</f>
        <v>5</v>
      </c>
      <c r="M524" s="43">
        <f>+VLOOKUP(volumen_dia[[#This Row],[Concat]],Precio_dia_punto_venta[],7,0)</f>
        <v>6200</v>
      </c>
    </row>
    <row r="525" spans="1:13" x14ac:dyDescent="0.35">
      <c r="A525" s="43" t="str">
        <f>+_xlfn.CONCAT(volumen_dia[[#This Row],[Variedad]],volumen_dia[[#This Row],[Mercado]],volumen_dia[[#This Row],[Día semana]],volumen_dia[[#This Row],[Semana]],volumen_dia[[#This Row],[Unidad]])</f>
        <v>RosaraTerminal Hortofrutícola Agro ChillánMartes44169saco</v>
      </c>
      <c r="B525" t="s">
        <v>527</v>
      </c>
      <c r="C525" t="s">
        <v>532</v>
      </c>
      <c r="D525" s="43">
        <f>+VLOOKUP(volumen_dia[[#This Row],[Mercado]],Codigos_mercados_mayoristas[],3,0)</f>
        <v>16</v>
      </c>
      <c r="E525" s="43" t="str">
        <f>+VLOOKUP(volumen_dia[[#This Row],[Unidad de
comercialización ]],Tabla16[],2,0)</f>
        <v>saco</v>
      </c>
      <c r="F525" t="s">
        <v>704</v>
      </c>
      <c r="G525" t="s">
        <v>490</v>
      </c>
      <c r="H525" s="46">
        <f>+VLOOKUP(volumen_dia[[#This Row],[Semana descripcipon]],Codigo_fecha[],2,0)</f>
        <v>44169</v>
      </c>
      <c r="I525" t="s">
        <v>536</v>
      </c>
      <c r="J525">
        <v>220</v>
      </c>
      <c r="K525">
        <f>+volumen_dia[[#This Row],[Volumen (N° de mallas o sacos de 25 kg)]]*25</f>
        <v>5500</v>
      </c>
      <c r="L525">
        <f>+volumen_dia[[#This Row],[Volumen (Kg)]]/1000</f>
        <v>5.5</v>
      </c>
      <c r="M525" s="43">
        <f>+VLOOKUP(volumen_dia[[#This Row],[Concat]],Precio_dia_punto_venta[],7,0)</f>
        <v>10205</v>
      </c>
    </row>
    <row r="526" spans="1:13" x14ac:dyDescent="0.35">
      <c r="A526" s="43" t="str">
        <f>+_xlfn.CONCAT(volumen_dia[[#This Row],[Variedad]],volumen_dia[[#This Row],[Mercado]],volumen_dia[[#This Row],[Día semana]],volumen_dia[[#This Row],[Semana]],volumen_dia[[#This Row],[Unidad]])</f>
        <v>PukaráTerminal Hortofrutícola Agro ChillánViernes44162saco</v>
      </c>
      <c r="B526" t="s">
        <v>547</v>
      </c>
      <c r="C526" t="s">
        <v>532</v>
      </c>
      <c r="D526" s="43">
        <f>+VLOOKUP(volumen_dia[[#This Row],[Mercado]],Codigos_mercados_mayoristas[],3,0)</f>
        <v>16</v>
      </c>
      <c r="E526" s="43" t="str">
        <f>+VLOOKUP(volumen_dia[[#This Row],[Unidad de
comercialización ]],Tabla16[],2,0)</f>
        <v>saco</v>
      </c>
      <c r="F526" t="s">
        <v>704</v>
      </c>
      <c r="G526" t="s">
        <v>491</v>
      </c>
      <c r="H526" s="46">
        <f>+VLOOKUP(volumen_dia[[#This Row],[Semana descripcipon]],Codigo_fecha[],2,0)</f>
        <v>44162</v>
      </c>
      <c r="I526" t="s">
        <v>533</v>
      </c>
      <c r="J526">
        <v>220</v>
      </c>
      <c r="K526">
        <f>+volumen_dia[[#This Row],[Volumen (N° de mallas o sacos de 25 kg)]]*25</f>
        <v>5500</v>
      </c>
      <c r="L526">
        <f>+volumen_dia[[#This Row],[Volumen (Kg)]]/1000</f>
        <v>5.5</v>
      </c>
      <c r="M526" s="43">
        <f>+VLOOKUP(volumen_dia[[#This Row],[Concat]],Precio_dia_punto_venta[],7,0)</f>
        <v>9455</v>
      </c>
    </row>
    <row r="527" spans="1:13" x14ac:dyDescent="0.35">
      <c r="A527" s="43" t="str">
        <f>+_xlfn.CONCAT(volumen_dia[[#This Row],[Variedad]],volumen_dia[[#This Row],[Mercado]],volumen_dia[[#This Row],[Día semana]],volumen_dia[[#This Row],[Semana]],volumen_dia[[#This Row],[Unidad]])</f>
        <v>RosaraTerminal Hortofrutícola Agro ChillánMartes44141saco</v>
      </c>
      <c r="B527" t="s">
        <v>527</v>
      </c>
      <c r="C527" t="s">
        <v>532</v>
      </c>
      <c r="D527" s="43">
        <f>+VLOOKUP(volumen_dia[[#This Row],[Mercado]],Codigos_mercados_mayoristas[],3,0)</f>
        <v>16</v>
      </c>
      <c r="E527" s="43" t="str">
        <f>+VLOOKUP(volumen_dia[[#This Row],[Unidad de
comercialización ]],Tabla16[],2,0)</f>
        <v>saco</v>
      </c>
      <c r="F527" t="s">
        <v>704</v>
      </c>
      <c r="G527" t="s">
        <v>494</v>
      </c>
      <c r="H527" s="46">
        <f>+VLOOKUP(volumen_dia[[#This Row],[Semana descripcipon]],Codigo_fecha[],2,0)</f>
        <v>44141</v>
      </c>
      <c r="I527" t="s">
        <v>536</v>
      </c>
      <c r="J527">
        <v>220</v>
      </c>
      <c r="K527">
        <f>+volumen_dia[[#This Row],[Volumen (N° de mallas o sacos de 25 kg)]]*25</f>
        <v>5500</v>
      </c>
      <c r="L527">
        <f>+volumen_dia[[#This Row],[Volumen (Kg)]]/1000</f>
        <v>5.5</v>
      </c>
      <c r="M527" s="43">
        <f>+VLOOKUP(volumen_dia[[#This Row],[Concat]],Precio_dia_punto_venta[],7,0)</f>
        <v>8773</v>
      </c>
    </row>
    <row r="528" spans="1:13" x14ac:dyDescent="0.35">
      <c r="A528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ChillánViernes44036saco</v>
      </c>
      <c r="B528" t="s">
        <v>537</v>
      </c>
      <c r="C528" t="s">
        <v>532</v>
      </c>
      <c r="D528" s="43">
        <f>+VLOOKUP(volumen_dia[[#This Row],[Mercado]],Codigos_mercados_mayoristas[],3,0)</f>
        <v>16</v>
      </c>
      <c r="E528" s="43" t="str">
        <f>+VLOOKUP(volumen_dia[[#This Row],[Unidad de
comercialización ]],Tabla16[],2,0)</f>
        <v>saco</v>
      </c>
      <c r="F528" t="s">
        <v>704</v>
      </c>
      <c r="G528" t="s">
        <v>509</v>
      </c>
      <c r="H528" s="46">
        <f>+VLOOKUP(volumen_dia[[#This Row],[Semana descripcipon]],Codigo_fecha[],2,0)</f>
        <v>44036</v>
      </c>
      <c r="I528" t="s">
        <v>533</v>
      </c>
      <c r="J528">
        <v>220</v>
      </c>
      <c r="K528">
        <f>+volumen_dia[[#This Row],[Volumen (N° de mallas o sacos de 25 kg)]]*25</f>
        <v>5500</v>
      </c>
      <c r="L528">
        <f>+volumen_dia[[#This Row],[Volumen (Kg)]]/1000</f>
        <v>5.5</v>
      </c>
      <c r="M528" s="43">
        <f>+VLOOKUP(volumen_dia[[#This Row],[Concat]],Precio_dia_punto_venta[],7,0)</f>
        <v>6182</v>
      </c>
    </row>
    <row r="529" spans="1:13" x14ac:dyDescent="0.35">
      <c r="A529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ChillánLunes44162saco</v>
      </c>
      <c r="B529" t="s">
        <v>540</v>
      </c>
      <c r="C529" t="s">
        <v>532</v>
      </c>
      <c r="D529" s="43">
        <f>+VLOOKUP(volumen_dia[[#This Row],[Mercado]],Codigos_mercados_mayoristas[],3,0)</f>
        <v>16</v>
      </c>
      <c r="E529" s="43" t="str">
        <f>+VLOOKUP(volumen_dia[[#This Row],[Unidad de
comercialización ]],Tabla16[],2,0)</f>
        <v>saco</v>
      </c>
      <c r="F529" t="s">
        <v>704</v>
      </c>
      <c r="G529" t="s">
        <v>491</v>
      </c>
      <c r="H529" s="46">
        <f>+VLOOKUP(volumen_dia[[#This Row],[Semana descripcipon]],Codigo_fecha[],2,0)</f>
        <v>44162</v>
      </c>
      <c r="I529" t="s">
        <v>535</v>
      </c>
      <c r="J529">
        <v>240</v>
      </c>
      <c r="K529">
        <f>+volumen_dia[[#This Row],[Volumen (N° de mallas o sacos de 25 kg)]]*25</f>
        <v>6000</v>
      </c>
      <c r="L529">
        <f>+volumen_dia[[#This Row],[Volumen (Kg)]]/1000</f>
        <v>6</v>
      </c>
      <c r="M529" s="43">
        <f>+VLOOKUP(volumen_dia[[#This Row],[Concat]],Precio_dia_punto_venta[],7,0)</f>
        <v>8708</v>
      </c>
    </row>
    <row r="530" spans="1:13" x14ac:dyDescent="0.35">
      <c r="A530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ChillánLunes44155saco</v>
      </c>
      <c r="B530" t="s">
        <v>540</v>
      </c>
      <c r="C530" t="s">
        <v>532</v>
      </c>
      <c r="D530" s="43">
        <f>+VLOOKUP(volumen_dia[[#This Row],[Mercado]],Codigos_mercados_mayoristas[],3,0)</f>
        <v>16</v>
      </c>
      <c r="E530" s="43" t="str">
        <f>+VLOOKUP(volumen_dia[[#This Row],[Unidad de
comercialización ]],Tabla16[],2,0)</f>
        <v>saco</v>
      </c>
      <c r="F530" t="s">
        <v>704</v>
      </c>
      <c r="G530" t="s">
        <v>492</v>
      </c>
      <c r="H530" s="46">
        <f>+VLOOKUP(volumen_dia[[#This Row],[Semana descripcipon]],Codigo_fecha[],2,0)</f>
        <v>44155</v>
      </c>
      <c r="I530" t="s">
        <v>535</v>
      </c>
      <c r="J530">
        <v>240</v>
      </c>
      <c r="K530">
        <f>+volumen_dia[[#This Row],[Volumen (N° de mallas o sacos de 25 kg)]]*25</f>
        <v>6000</v>
      </c>
      <c r="L530">
        <f>+volumen_dia[[#This Row],[Volumen (Kg)]]/1000</f>
        <v>6</v>
      </c>
      <c r="M530" s="43">
        <f>+VLOOKUP(volumen_dia[[#This Row],[Concat]],Precio_dia_punto_venta[],7,0)</f>
        <v>9792</v>
      </c>
    </row>
    <row r="531" spans="1:13" x14ac:dyDescent="0.35">
      <c r="A531" s="43" t="str">
        <f>+_xlfn.CONCAT(volumen_dia[[#This Row],[Variedad]],volumen_dia[[#This Row],[Mercado]],volumen_dia[[#This Row],[Día semana]],volumen_dia[[#This Row],[Semana]],volumen_dia[[#This Row],[Unidad]])</f>
        <v>RosaraTerminal Hortofrutícola Agro ChillánJueves44155saco</v>
      </c>
      <c r="B531" t="s">
        <v>527</v>
      </c>
      <c r="C531" t="s">
        <v>532</v>
      </c>
      <c r="D531" s="43">
        <f>+VLOOKUP(volumen_dia[[#This Row],[Mercado]],Codigos_mercados_mayoristas[],3,0)</f>
        <v>16</v>
      </c>
      <c r="E531" s="43" t="str">
        <f>+VLOOKUP(volumen_dia[[#This Row],[Unidad de
comercialización ]],Tabla16[],2,0)</f>
        <v>saco</v>
      </c>
      <c r="F531" t="s">
        <v>704</v>
      </c>
      <c r="G531" t="s">
        <v>492</v>
      </c>
      <c r="H531" s="46">
        <f>+VLOOKUP(volumen_dia[[#This Row],[Semana descripcipon]],Codigo_fecha[],2,0)</f>
        <v>44155</v>
      </c>
      <c r="I531" t="s">
        <v>530</v>
      </c>
      <c r="J531">
        <v>240</v>
      </c>
      <c r="K531">
        <f>+volumen_dia[[#This Row],[Volumen (N° de mallas o sacos de 25 kg)]]*25</f>
        <v>6000</v>
      </c>
      <c r="L531">
        <f>+volumen_dia[[#This Row],[Volumen (Kg)]]/1000</f>
        <v>6</v>
      </c>
      <c r="M531" s="43">
        <f>+VLOOKUP(volumen_dia[[#This Row],[Concat]],Precio_dia_punto_venta[],7,0)</f>
        <v>7708</v>
      </c>
    </row>
    <row r="532" spans="1:13" x14ac:dyDescent="0.35">
      <c r="A532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ChillánJueves44148saco</v>
      </c>
      <c r="B532" t="s">
        <v>540</v>
      </c>
      <c r="C532" t="s">
        <v>532</v>
      </c>
      <c r="D532" s="43">
        <f>+VLOOKUP(volumen_dia[[#This Row],[Mercado]],Codigos_mercados_mayoristas[],3,0)</f>
        <v>16</v>
      </c>
      <c r="E532" s="43" t="str">
        <f>+VLOOKUP(volumen_dia[[#This Row],[Unidad de
comercialización ]],Tabla16[],2,0)</f>
        <v>saco</v>
      </c>
      <c r="F532" t="s">
        <v>704</v>
      </c>
      <c r="G532" t="s">
        <v>493</v>
      </c>
      <c r="H532" s="46">
        <f>+VLOOKUP(volumen_dia[[#This Row],[Semana descripcipon]],Codigo_fecha[],2,0)</f>
        <v>44148</v>
      </c>
      <c r="I532" t="s">
        <v>530</v>
      </c>
      <c r="J532">
        <v>240</v>
      </c>
      <c r="K532">
        <f>+volumen_dia[[#This Row],[Volumen (N° de mallas o sacos de 25 kg)]]*25</f>
        <v>6000</v>
      </c>
      <c r="L532">
        <f>+volumen_dia[[#This Row],[Volumen (Kg)]]/1000</f>
        <v>6</v>
      </c>
      <c r="M532" s="43">
        <f>+VLOOKUP(volumen_dia[[#This Row],[Concat]],Precio_dia_punto_venta[],7,0)</f>
        <v>12208</v>
      </c>
    </row>
    <row r="533" spans="1:13" x14ac:dyDescent="0.35">
      <c r="A533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ChillánJueves44141saco</v>
      </c>
      <c r="B533" t="s">
        <v>540</v>
      </c>
      <c r="C533" t="s">
        <v>532</v>
      </c>
      <c r="D533" s="43">
        <f>+VLOOKUP(volumen_dia[[#This Row],[Mercado]],Codigos_mercados_mayoristas[],3,0)</f>
        <v>16</v>
      </c>
      <c r="E533" s="43" t="str">
        <f>+VLOOKUP(volumen_dia[[#This Row],[Unidad de
comercialización ]],Tabla16[],2,0)</f>
        <v>saco</v>
      </c>
      <c r="F533" t="s">
        <v>704</v>
      </c>
      <c r="G533" t="s">
        <v>494</v>
      </c>
      <c r="H533" s="46">
        <f>+VLOOKUP(volumen_dia[[#This Row],[Semana descripcipon]],Codigo_fecha[],2,0)</f>
        <v>44141</v>
      </c>
      <c r="I533" t="s">
        <v>530</v>
      </c>
      <c r="J533">
        <v>240</v>
      </c>
      <c r="K533">
        <f>+volumen_dia[[#This Row],[Volumen (N° de mallas o sacos de 25 kg)]]*25</f>
        <v>6000</v>
      </c>
      <c r="L533">
        <f>+volumen_dia[[#This Row],[Volumen (Kg)]]/1000</f>
        <v>6</v>
      </c>
      <c r="M533" s="43">
        <f>+VLOOKUP(volumen_dia[[#This Row],[Concat]],Precio_dia_punto_venta[],7,0)</f>
        <v>8792</v>
      </c>
    </row>
    <row r="534" spans="1:13" x14ac:dyDescent="0.35">
      <c r="A534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ChillánViernes44141saco</v>
      </c>
      <c r="B534" t="s">
        <v>540</v>
      </c>
      <c r="C534" t="s">
        <v>532</v>
      </c>
      <c r="D534" s="43">
        <f>+VLOOKUP(volumen_dia[[#This Row],[Mercado]],Codigos_mercados_mayoristas[],3,0)</f>
        <v>16</v>
      </c>
      <c r="E534" s="43" t="str">
        <f>+VLOOKUP(volumen_dia[[#This Row],[Unidad de
comercialización ]],Tabla16[],2,0)</f>
        <v>saco</v>
      </c>
      <c r="F534" t="s">
        <v>704</v>
      </c>
      <c r="G534" t="s">
        <v>494</v>
      </c>
      <c r="H534" s="46">
        <f>+VLOOKUP(volumen_dia[[#This Row],[Semana descripcipon]],Codigo_fecha[],2,0)</f>
        <v>44141</v>
      </c>
      <c r="I534" t="s">
        <v>533</v>
      </c>
      <c r="J534">
        <v>240</v>
      </c>
      <c r="K534">
        <f>+volumen_dia[[#This Row],[Volumen (N° de mallas o sacos de 25 kg)]]*25</f>
        <v>6000</v>
      </c>
      <c r="L534">
        <f>+volumen_dia[[#This Row],[Volumen (Kg)]]/1000</f>
        <v>6</v>
      </c>
      <c r="M534" s="43">
        <f>+VLOOKUP(volumen_dia[[#This Row],[Concat]],Precio_dia_punto_venta[],7,0)</f>
        <v>8708</v>
      </c>
    </row>
    <row r="535" spans="1:13" x14ac:dyDescent="0.35">
      <c r="A535" s="43" t="str">
        <f>+_xlfn.CONCAT(volumen_dia[[#This Row],[Variedad]],volumen_dia[[#This Row],[Mercado]],volumen_dia[[#This Row],[Día semana]],volumen_dia[[#This Row],[Semana]],volumen_dia[[#This Row],[Unidad]])</f>
        <v>RosaraTerminal Hortofrutícola Agro ChillánMiércoles44141saco</v>
      </c>
      <c r="B535" t="s">
        <v>527</v>
      </c>
      <c r="C535" t="s">
        <v>532</v>
      </c>
      <c r="D535" s="43">
        <f>+VLOOKUP(volumen_dia[[#This Row],[Mercado]],Codigos_mercados_mayoristas[],3,0)</f>
        <v>16</v>
      </c>
      <c r="E535" s="43" t="str">
        <f>+VLOOKUP(volumen_dia[[#This Row],[Unidad de
comercialización ]],Tabla16[],2,0)</f>
        <v>saco</v>
      </c>
      <c r="F535" t="s">
        <v>704</v>
      </c>
      <c r="G535" t="s">
        <v>494</v>
      </c>
      <c r="H535" s="46">
        <f>+VLOOKUP(volumen_dia[[#This Row],[Semana descripcipon]],Codigo_fecha[],2,0)</f>
        <v>44141</v>
      </c>
      <c r="I535" t="s">
        <v>534</v>
      </c>
      <c r="J535">
        <v>240</v>
      </c>
      <c r="K535">
        <f>+volumen_dia[[#This Row],[Volumen (N° de mallas o sacos de 25 kg)]]*25</f>
        <v>6000</v>
      </c>
      <c r="L535">
        <f>+volumen_dia[[#This Row],[Volumen (Kg)]]/1000</f>
        <v>6</v>
      </c>
      <c r="M535" s="43">
        <f>+VLOOKUP(volumen_dia[[#This Row],[Concat]],Precio_dia_punto_venta[],7,0)</f>
        <v>8792</v>
      </c>
    </row>
    <row r="536" spans="1:13" x14ac:dyDescent="0.35">
      <c r="A536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ChillánMiércoles44085saco</v>
      </c>
      <c r="B536" t="s">
        <v>537</v>
      </c>
      <c r="C536" t="s">
        <v>532</v>
      </c>
      <c r="D536" s="43">
        <f>+VLOOKUP(volumen_dia[[#This Row],[Mercado]],Codigos_mercados_mayoristas[],3,0)</f>
        <v>16</v>
      </c>
      <c r="E536" s="43" t="str">
        <f>+VLOOKUP(volumen_dia[[#This Row],[Unidad de
comercialización ]],Tabla16[],2,0)</f>
        <v>saco</v>
      </c>
      <c r="F536" t="s">
        <v>704</v>
      </c>
      <c r="G536" t="s">
        <v>503</v>
      </c>
      <c r="H536" s="46">
        <f>+VLOOKUP(volumen_dia[[#This Row],[Semana descripcipon]],Codigo_fecha[],2,0)</f>
        <v>44085</v>
      </c>
      <c r="I536" t="s">
        <v>534</v>
      </c>
      <c r="J536">
        <v>240</v>
      </c>
      <c r="K536">
        <f>+volumen_dia[[#This Row],[Volumen (N° de mallas o sacos de 25 kg)]]*25</f>
        <v>6000</v>
      </c>
      <c r="L536">
        <f>+volumen_dia[[#This Row],[Volumen (Kg)]]/1000</f>
        <v>6</v>
      </c>
      <c r="M536" s="43">
        <f>+VLOOKUP(volumen_dia[[#This Row],[Concat]],Precio_dia_punto_venta[],7,0)</f>
        <v>7792</v>
      </c>
    </row>
    <row r="537" spans="1:13" x14ac:dyDescent="0.35">
      <c r="A537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ChillánJueves44071saco</v>
      </c>
      <c r="B537" t="s">
        <v>537</v>
      </c>
      <c r="C537" t="s">
        <v>532</v>
      </c>
      <c r="D537" s="43">
        <f>+VLOOKUP(volumen_dia[[#This Row],[Mercado]],Codigos_mercados_mayoristas[],3,0)</f>
        <v>16</v>
      </c>
      <c r="E537" s="43" t="str">
        <f>+VLOOKUP(volumen_dia[[#This Row],[Unidad de
comercialización ]],Tabla16[],2,0)</f>
        <v>saco</v>
      </c>
      <c r="F537" t="s">
        <v>704</v>
      </c>
      <c r="G537" t="s">
        <v>501</v>
      </c>
      <c r="H537" s="46">
        <f>+VLOOKUP(volumen_dia[[#This Row],[Semana descripcipon]],Codigo_fecha[],2,0)</f>
        <v>44071</v>
      </c>
      <c r="I537" t="s">
        <v>530</v>
      </c>
      <c r="J537">
        <v>240</v>
      </c>
      <c r="K537">
        <f>+volumen_dia[[#This Row],[Volumen (N° de mallas o sacos de 25 kg)]]*25</f>
        <v>6000</v>
      </c>
      <c r="L537">
        <f>+volumen_dia[[#This Row],[Volumen (Kg)]]/1000</f>
        <v>6</v>
      </c>
      <c r="M537" s="43">
        <f>+VLOOKUP(volumen_dia[[#This Row],[Concat]],Precio_dia_punto_venta[],7,0)</f>
        <v>6250</v>
      </c>
    </row>
    <row r="538" spans="1:13" x14ac:dyDescent="0.35">
      <c r="A538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ChillánLunes44050saco</v>
      </c>
      <c r="B538" t="s">
        <v>537</v>
      </c>
      <c r="C538" t="s">
        <v>532</v>
      </c>
      <c r="D538" s="43">
        <f>+VLOOKUP(volumen_dia[[#This Row],[Mercado]],Codigos_mercados_mayoristas[],3,0)</f>
        <v>16</v>
      </c>
      <c r="E538" s="43" t="str">
        <f>+VLOOKUP(volumen_dia[[#This Row],[Unidad de
comercialización ]],Tabla16[],2,0)</f>
        <v>saco</v>
      </c>
      <c r="F538" t="s">
        <v>704</v>
      </c>
      <c r="G538" t="s">
        <v>508</v>
      </c>
      <c r="H538" s="46">
        <f>+VLOOKUP(volumen_dia[[#This Row],[Semana descripcipon]],Codigo_fecha[],2,0)</f>
        <v>44050</v>
      </c>
      <c r="I538" t="s">
        <v>535</v>
      </c>
      <c r="J538">
        <v>240</v>
      </c>
      <c r="K538">
        <f>+volumen_dia[[#This Row],[Volumen (N° de mallas o sacos de 25 kg)]]*25</f>
        <v>6000</v>
      </c>
      <c r="L538">
        <f>+volumen_dia[[#This Row],[Volumen (Kg)]]/1000</f>
        <v>6</v>
      </c>
      <c r="M538" s="43">
        <f>+VLOOKUP(volumen_dia[[#This Row],[Concat]],Precio_dia_punto_venta[],7,0)</f>
        <v>6250</v>
      </c>
    </row>
    <row r="539" spans="1:13" x14ac:dyDescent="0.35">
      <c r="A539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ChillánLunes44169saco</v>
      </c>
      <c r="B539" t="s">
        <v>540</v>
      </c>
      <c r="C539" t="s">
        <v>532</v>
      </c>
      <c r="D539" s="43">
        <f>+VLOOKUP(volumen_dia[[#This Row],[Mercado]],Codigos_mercados_mayoristas[],3,0)</f>
        <v>16</v>
      </c>
      <c r="E539" s="43" t="str">
        <f>+VLOOKUP(volumen_dia[[#This Row],[Unidad de
comercialización ]],Tabla16[],2,0)</f>
        <v>saco</v>
      </c>
      <c r="F539" t="s">
        <v>704</v>
      </c>
      <c r="G539" t="s">
        <v>490</v>
      </c>
      <c r="H539" s="46">
        <f>+VLOOKUP(volumen_dia[[#This Row],[Semana descripcipon]],Codigo_fecha[],2,0)</f>
        <v>44169</v>
      </c>
      <c r="I539" t="s">
        <v>535</v>
      </c>
      <c r="J539">
        <v>260</v>
      </c>
      <c r="K539">
        <f>+volumen_dia[[#This Row],[Volumen (N° de mallas o sacos de 25 kg)]]*25</f>
        <v>6500</v>
      </c>
      <c r="L539">
        <f>+volumen_dia[[#This Row],[Volumen (Kg)]]/1000</f>
        <v>6.5</v>
      </c>
      <c r="M539" s="43">
        <f>+VLOOKUP(volumen_dia[[#This Row],[Concat]],Precio_dia_punto_venta[],7,0)</f>
        <v>9462</v>
      </c>
    </row>
    <row r="540" spans="1:13" x14ac:dyDescent="0.35">
      <c r="A540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ChillánMartes44155saco</v>
      </c>
      <c r="B540" t="s">
        <v>540</v>
      </c>
      <c r="C540" t="s">
        <v>532</v>
      </c>
      <c r="D540" s="43">
        <f>+VLOOKUP(volumen_dia[[#This Row],[Mercado]],Codigos_mercados_mayoristas[],3,0)</f>
        <v>16</v>
      </c>
      <c r="E540" s="43" t="str">
        <f>+VLOOKUP(volumen_dia[[#This Row],[Unidad de
comercialización ]],Tabla16[],2,0)</f>
        <v>saco</v>
      </c>
      <c r="F540" t="s">
        <v>704</v>
      </c>
      <c r="G540" t="s">
        <v>492</v>
      </c>
      <c r="H540" s="46">
        <f>+VLOOKUP(volumen_dia[[#This Row],[Semana descripcipon]],Codigo_fecha[],2,0)</f>
        <v>44155</v>
      </c>
      <c r="I540" t="s">
        <v>536</v>
      </c>
      <c r="J540">
        <v>260</v>
      </c>
      <c r="K540">
        <f>+volumen_dia[[#This Row],[Volumen (N° de mallas o sacos de 25 kg)]]*25</f>
        <v>6500</v>
      </c>
      <c r="L540">
        <f>+volumen_dia[[#This Row],[Volumen (Kg)]]/1000</f>
        <v>6.5</v>
      </c>
      <c r="M540" s="43">
        <f>+VLOOKUP(volumen_dia[[#This Row],[Concat]],Precio_dia_punto_venta[],7,0)</f>
        <v>8538</v>
      </c>
    </row>
    <row r="541" spans="1:13" x14ac:dyDescent="0.35">
      <c r="A541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ChillánViernes44155saco</v>
      </c>
      <c r="B541" t="s">
        <v>540</v>
      </c>
      <c r="C541" t="s">
        <v>532</v>
      </c>
      <c r="D541" s="43">
        <f>+VLOOKUP(volumen_dia[[#This Row],[Mercado]],Codigos_mercados_mayoristas[],3,0)</f>
        <v>16</v>
      </c>
      <c r="E541" s="43" t="str">
        <f>+VLOOKUP(volumen_dia[[#This Row],[Unidad de
comercialización ]],Tabla16[],2,0)</f>
        <v>saco</v>
      </c>
      <c r="F541" t="s">
        <v>704</v>
      </c>
      <c r="G541" t="s">
        <v>492</v>
      </c>
      <c r="H541" s="46">
        <f>+VLOOKUP(volumen_dia[[#This Row],[Semana descripcipon]],Codigo_fecha[],2,0)</f>
        <v>44155</v>
      </c>
      <c r="I541" t="s">
        <v>533</v>
      </c>
      <c r="J541">
        <v>260</v>
      </c>
      <c r="K541">
        <f>+volumen_dia[[#This Row],[Volumen (N° de mallas o sacos de 25 kg)]]*25</f>
        <v>6500</v>
      </c>
      <c r="L541">
        <f>+volumen_dia[[#This Row],[Volumen (Kg)]]/1000</f>
        <v>6.5</v>
      </c>
      <c r="M541" s="43">
        <f>+VLOOKUP(volumen_dia[[#This Row],[Concat]],Precio_dia_punto_venta[],7,0)</f>
        <v>8615</v>
      </c>
    </row>
    <row r="542" spans="1:13" x14ac:dyDescent="0.35">
      <c r="A542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ChillánLunes44148saco</v>
      </c>
      <c r="B542" t="s">
        <v>540</v>
      </c>
      <c r="C542" t="s">
        <v>532</v>
      </c>
      <c r="D542" s="43">
        <f>+VLOOKUP(volumen_dia[[#This Row],[Mercado]],Codigos_mercados_mayoristas[],3,0)</f>
        <v>16</v>
      </c>
      <c r="E542" s="43" t="str">
        <f>+VLOOKUP(volumen_dia[[#This Row],[Unidad de
comercialización ]],Tabla16[],2,0)</f>
        <v>saco</v>
      </c>
      <c r="F542" t="s">
        <v>704</v>
      </c>
      <c r="G542" t="s">
        <v>493</v>
      </c>
      <c r="H542" s="46">
        <f>+VLOOKUP(volumen_dia[[#This Row],[Semana descripcipon]],Codigo_fecha[],2,0)</f>
        <v>44148</v>
      </c>
      <c r="I542" t="s">
        <v>535</v>
      </c>
      <c r="J542">
        <v>260</v>
      </c>
      <c r="K542">
        <f>+volumen_dia[[#This Row],[Volumen (N° de mallas o sacos de 25 kg)]]*25</f>
        <v>6500</v>
      </c>
      <c r="L542">
        <f>+volumen_dia[[#This Row],[Volumen (Kg)]]/1000</f>
        <v>6.5</v>
      </c>
      <c r="M542" s="43">
        <f>+VLOOKUP(volumen_dia[[#This Row],[Concat]],Precio_dia_punto_venta[],7,0)</f>
        <v>8769</v>
      </c>
    </row>
    <row r="543" spans="1:13" x14ac:dyDescent="0.35">
      <c r="A543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ChillánMiércoles44162saco</v>
      </c>
      <c r="B543" t="s">
        <v>540</v>
      </c>
      <c r="C543" t="s">
        <v>532</v>
      </c>
      <c r="D543" s="43">
        <f>+VLOOKUP(volumen_dia[[#This Row],[Mercado]],Codigos_mercados_mayoristas[],3,0)</f>
        <v>16</v>
      </c>
      <c r="E543" s="43" t="str">
        <f>+VLOOKUP(volumen_dia[[#This Row],[Unidad de
comercialización ]],Tabla16[],2,0)</f>
        <v>saco</v>
      </c>
      <c r="F543" t="s">
        <v>704</v>
      </c>
      <c r="G543" t="s">
        <v>491</v>
      </c>
      <c r="H543" s="46">
        <f>+VLOOKUP(volumen_dia[[#This Row],[Semana descripcipon]],Codigo_fecha[],2,0)</f>
        <v>44162</v>
      </c>
      <c r="I543" t="s">
        <v>534</v>
      </c>
      <c r="J543">
        <v>280</v>
      </c>
      <c r="K543">
        <f>+volumen_dia[[#This Row],[Volumen (N° de mallas o sacos de 25 kg)]]*25</f>
        <v>7000</v>
      </c>
      <c r="L543">
        <f>+volumen_dia[[#This Row],[Volumen (Kg)]]/1000</f>
        <v>7</v>
      </c>
      <c r="M543" s="43">
        <f>+VLOOKUP(volumen_dia[[#This Row],[Concat]],Precio_dia_punto_venta[],7,0)</f>
        <v>9536</v>
      </c>
    </row>
    <row r="544" spans="1:13" x14ac:dyDescent="0.35">
      <c r="A544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ChillánMiércoles44148saco</v>
      </c>
      <c r="B544" t="s">
        <v>540</v>
      </c>
      <c r="C544" t="s">
        <v>532</v>
      </c>
      <c r="D544" s="43">
        <f>+VLOOKUP(volumen_dia[[#This Row],[Mercado]],Codigos_mercados_mayoristas[],3,0)</f>
        <v>16</v>
      </c>
      <c r="E544" s="43" t="str">
        <f>+VLOOKUP(volumen_dia[[#This Row],[Unidad de
comercialización ]],Tabla16[],2,0)</f>
        <v>saco</v>
      </c>
      <c r="F544" t="s">
        <v>704</v>
      </c>
      <c r="G544" t="s">
        <v>493</v>
      </c>
      <c r="H544" s="46">
        <f>+VLOOKUP(volumen_dia[[#This Row],[Semana descripcipon]],Codigo_fecha[],2,0)</f>
        <v>44148</v>
      </c>
      <c r="I544" t="s">
        <v>534</v>
      </c>
      <c r="J544">
        <v>300</v>
      </c>
      <c r="K544">
        <f>+volumen_dia[[#This Row],[Volumen (N° de mallas o sacos de 25 kg)]]*25</f>
        <v>7500</v>
      </c>
      <c r="L544">
        <f>+volumen_dia[[#This Row],[Volumen (Kg)]]/1000</f>
        <v>7.5</v>
      </c>
      <c r="M544" s="43">
        <f>+VLOOKUP(volumen_dia[[#This Row],[Concat]],Precio_dia_punto_venta[],7,0)</f>
        <v>11800</v>
      </c>
    </row>
    <row r="545" spans="1:13" x14ac:dyDescent="0.35">
      <c r="A545" s="43" t="str">
        <f>+_xlfn.CONCAT(volumen_dia[[#This Row],[Variedad]],volumen_dia[[#This Row],[Mercado]],volumen_dia[[#This Row],[Día semana]],volumen_dia[[#This Row],[Semana]],volumen_dia[[#This Row],[Unidad]])</f>
        <v>RosaraTerminal Hortofrutícola Agro ChillánMiércoles44155saco</v>
      </c>
      <c r="B545" t="s">
        <v>527</v>
      </c>
      <c r="C545" t="s">
        <v>532</v>
      </c>
      <c r="D545" s="43">
        <f>+VLOOKUP(volumen_dia[[#This Row],[Mercado]],Codigos_mercados_mayoristas[],3,0)</f>
        <v>16</v>
      </c>
      <c r="E545" s="43" t="str">
        <f>+VLOOKUP(volumen_dia[[#This Row],[Unidad de
comercialización ]],Tabla16[],2,0)</f>
        <v>saco</v>
      </c>
      <c r="F545" t="s">
        <v>704</v>
      </c>
      <c r="G545" t="s">
        <v>492</v>
      </c>
      <c r="H545" s="46">
        <f>+VLOOKUP(volumen_dia[[#This Row],[Semana descripcipon]],Codigo_fecha[],2,0)</f>
        <v>44155</v>
      </c>
      <c r="I545" t="s">
        <v>534</v>
      </c>
      <c r="J545">
        <v>310</v>
      </c>
      <c r="K545">
        <f>+volumen_dia[[#This Row],[Volumen (N° de mallas o sacos de 25 kg)]]*25</f>
        <v>7750</v>
      </c>
      <c r="L545">
        <f>+volumen_dia[[#This Row],[Volumen (Kg)]]/1000</f>
        <v>7.75</v>
      </c>
      <c r="M545" s="43">
        <f>+VLOOKUP(volumen_dia[[#This Row],[Concat]],Precio_dia_punto_venta[],7,0)</f>
        <v>7726</v>
      </c>
    </row>
    <row r="546" spans="1:13" x14ac:dyDescent="0.35">
      <c r="A546" s="43" t="str">
        <f>+_xlfn.CONCAT(volumen_dia[[#This Row],[Variedad]],volumen_dia[[#This Row],[Mercado]],volumen_dia[[#This Row],[Día semana]],volumen_dia[[#This Row],[Semana]],volumen_dia[[#This Row],[Unidad]])</f>
        <v>AsterixTerminal Hortofrutícola Agro ChillánMartes44099saco</v>
      </c>
      <c r="B546" t="s">
        <v>540</v>
      </c>
      <c r="C546" t="s">
        <v>532</v>
      </c>
      <c r="D546" s="43">
        <f>+VLOOKUP(volumen_dia[[#This Row],[Mercado]],Codigos_mercados_mayoristas[],3,0)</f>
        <v>16</v>
      </c>
      <c r="E546" s="43" t="str">
        <f>+VLOOKUP(volumen_dia[[#This Row],[Unidad de
comercialización ]],Tabla16[],2,0)</f>
        <v>saco</v>
      </c>
      <c r="F546" t="s">
        <v>704</v>
      </c>
      <c r="G546" t="s">
        <v>504</v>
      </c>
      <c r="H546" s="46">
        <f>+VLOOKUP(volumen_dia[[#This Row],[Semana descripcipon]],Codigo_fecha[],2,0)</f>
        <v>44099</v>
      </c>
      <c r="I546" t="s">
        <v>536</v>
      </c>
      <c r="J546">
        <v>330</v>
      </c>
      <c r="K546">
        <f>+volumen_dia[[#This Row],[Volumen (N° de mallas o sacos de 25 kg)]]*25</f>
        <v>8250</v>
      </c>
      <c r="L546">
        <f>+volumen_dia[[#This Row],[Volumen (Kg)]]/1000</f>
        <v>8.25</v>
      </c>
      <c r="M546" s="43">
        <f>+VLOOKUP(volumen_dia[[#This Row],[Concat]],Precio_dia_punto_venta[],7,0)</f>
        <v>7773</v>
      </c>
    </row>
    <row r="547" spans="1:13" x14ac:dyDescent="0.35">
      <c r="A547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ChillánLunes44043saco</v>
      </c>
      <c r="B547" t="s">
        <v>537</v>
      </c>
      <c r="C547" t="s">
        <v>532</v>
      </c>
      <c r="D547" s="43">
        <f>+VLOOKUP(volumen_dia[[#This Row],[Mercado]],Codigos_mercados_mayoristas[],3,0)</f>
        <v>16</v>
      </c>
      <c r="E547" s="43" t="str">
        <f>+VLOOKUP(volumen_dia[[#This Row],[Unidad de
comercialización ]],Tabla16[],2,0)</f>
        <v>saco</v>
      </c>
      <c r="F547" t="s">
        <v>704</v>
      </c>
      <c r="G547" t="s">
        <v>507</v>
      </c>
      <c r="H547" s="46">
        <f>+VLOOKUP(volumen_dia[[#This Row],[Semana descripcipon]],Codigo_fecha[],2,0)</f>
        <v>44043</v>
      </c>
      <c r="I547" t="s">
        <v>535</v>
      </c>
      <c r="J547">
        <v>340</v>
      </c>
      <c r="K547">
        <f>+volumen_dia[[#This Row],[Volumen (N° de mallas o sacos de 25 kg)]]*25</f>
        <v>8500</v>
      </c>
      <c r="L547">
        <f>+volumen_dia[[#This Row],[Volumen (Kg)]]/1000</f>
        <v>8.5</v>
      </c>
      <c r="M547" s="43">
        <f>+VLOOKUP(volumen_dia[[#This Row],[Concat]],Precio_dia_punto_venta[],7,0)</f>
        <v>11441</v>
      </c>
    </row>
    <row r="548" spans="1:13" x14ac:dyDescent="0.35">
      <c r="A548" s="43" t="str">
        <f>+_xlfn.CONCAT(volumen_dia[[#This Row],[Variedad]],volumen_dia[[#This Row],[Mercado]],volumen_dia[[#This Row],[Día semana]],volumen_dia[[#This Row],[Semana]],volumen_dia[[#This Row],[Unidad]])</f>
        <v>RodeoTerminal Hortofrutícola Agro ChillánMiércoles44043saco</v>
      </c>
      <c r="B548" t="s">
        <v>537</v>
      </c>
      <c r="C548" t="s">
        <v>532</v>
      </c>
      <c r="D548" s="43">
        <f>+VLOOKUP(volumen_dia[[#This Row],[Mercado]],Codigos_mercados_mayoristas[],3,0)</f>
        <v>16</v>
      </c>
      <c r="E548" s="43" t="str">
        <f>+VLOOKUP(volumen_dia[[#This Row],[Unidad de
comercialización ]],Tabla16[],2,0)</f>
        <v>saco</v>
      </c>
      <c r="F548" t="s">
        <v>704</v>
      </c>
      <c r="G548" t="s">
        <v>507</v>
      </c>
      <c r="H548" s="46">
        <f>+VLOOKUP(volumen_dia[[#This Row],[Semana descripcipon]],Codigo_fecha[],2,0)</f>
        <v>44043</v>
      </c>
      <c r="I548" t="s">
        <v>534</v>
      </c>
      <c r="J548">
        <v>390</v>
      </c>
      <c r="K548">
        <f>+volumen_dia[[#This Row],[Volumen (N° de mallas o sacos de 25 kg)]]*25</f>
        <v>9750</v>
      </c>
      <c r="L548">
        <f>+volumen_dia[[#This Row],[Volumen (Kg)]]/1000</f>
        <v>9.75</v>
      </c>
      <c r="M548" s="43">
        <f>+VLOOKUP(volumen_dia[[#This Row],[Concat]],Precio_dia_punto_venta[],7,0)</f>
        <v>11475</v>
      </c>
    </row>
    <row r="549" spans="1:13" x14ac:dyDescent="0.35">
      <c r="A549" s="43" t="str">
        <f>+_xlfn.CONCAT(volumen_dia[[#This Row],[Variedad]],volumen_dia[[#This Row],[Mercado]],volumen_dia[[#This Row],[Día semana]],volumen_dia[[#This Row],[Semana]],volumen_dia[[#This Row],[Unidad]])</f>
        <v>CardinalTerminal La Palmera de La SerenaJueves44141saco</v>
      </c>
      <c r="B549" t="s">
        <v>545</v>
      </c>
      <c r="C549" t="s">
        <v>549</v>
      </c>
      <c r="D549" s="43">
        <f>+VLOOKUP(volumen_dia[[#This Row],[Mercado]],Codigos_mercados_mayoristas[],3,0)</f>
        <v>4</v>
      </c>
      <c r="E549" s="43" t="str">
        <f>+VLOOKUP(volumen_dia[[#This Row],[Unidad de
comercialización ]],Tabla16[],2,0)</f>
        <v>saco</v>
      </c>
      <c r="F549" t="s">
        <v>704</v>
      </c>
      <c r="G549" t="s">
        <v>494</v>
      </c>
      <c r="H549" s="46">
        <f>+VLOOKUP(volumen_dia[[#This Row],[Semana descripcipon]],Codigo_fecha[],2,0)</f>
        <v>44141</v>
      </c>
      <c r="I549" t="s">
        <v>530</v>
      </c>
      <c r="J549">
        <v>1800</v>
      </c>
      <c r="K549">
        <f>+volumen_dia[[#This Row],[Volumen (N° de mallas o sacos de 25 kg)]]*25</f>
        <v>45000</v>
      </c>
      <c r="L549">
        <f>+volumen_dia[[#This Row],[Volumen (Kg)]]/1000</f>
        <v>45</v>
      </c>
      <c r="M549" s="43">
        <f>+VLOOKUP(volumen_dia[[#This Row],[Concat]],Precio_dia_punto_venta[],7,0)</f>
        <v>8250</v>
      </c>
    </row>
    <row r="550" spans="1:13" x14ac:dyDescent="0.35">
      <c r="A550" s="43" t="str">
        <f>+_xlfn.CONCAT(volumen_dia[[#This Row],[Variedad]],volumen_dia[[#This Row],[Mercado]],volumen_dia[[#This Row],[Día semana]],volumen_dia[[#This Row],[Semana]],volumen_dia[[#This Row],[Unidad]])</f>
        <v>CardinalTerminal La Palmera de La SerenaJueves44099saco</v>
      </c>
      <c r="B550" t="s">
        <v>545</v>
      </c>
      <c r="C550" t="s">
        <v>549</v>
      </c>
      <c r="D550" s="43">
        <f>+VLOOKUP(volumen_dia[[#This Row],[Mercado]],Codigos_mercados_mayoristas[],3,0)</f>
        <v>4</v>
      </c>
      <c r="E550" s="43" t="str">
        <f>+VLOOKUP(volumen_dia[[#This Row],[Unidad de
comercialización ]],Tabla16[],2,0)</f>
        <v>saco</v>
      </c>
      <c r="F550" t="s">
        <v>704</v>
      </c>
      <c r="G550" t="s">
        <v>504</v>
      </c>
      <c r="H550" s="46">
        <f>+VLOOKUP(volumen_dia[[#This Row],[Semana descripcipon]],Codigo_fecha[],2,0)</f>
        <v>44099</v>
      </c>
      <c r="I550" t="s">
        <v>530</v>
      </c>
      <c r="J550">
        <v>1800</v>
      </c>
      <c r="K550">
        <f>+volumen_dia[[#This Row],[Volumen (N° de mallas o sacos de 25 kg)]]*25</f>
        <v>45000</v>
      </c>
      <c r="L550">
        <f>+volumen_dia[[#This Row],[Volumen (Kg)]]/1000</f>
        <v>45</v>
      </c>
      <c r="M550" s="43">
        <f>+VLOOKUP(volumen_dia[[#This Row],[Concat]],Precio_dia_punto_venta[],7,0)</f>
        <v>9250</v>
      </c>
    </row>
    <row r="551" spans="1:13" x14ac:dyDescent="0.35">
      <c r="A551" s="43" t="str">
        <f>+_xlfn.CONCAT(volumen_dia[[#This Row],[Variedad]],volumen_dia[[#This Row],[Mercado]],volumen_dia[[#This Row],[Día semana]],volumen_dia[[#This Row],[Semana]],volumen_dia[[#This Row],[Unidad]])</f>
        <v>CardinalTerminal La Palmera de La SerenaLunes44099saco</v>
      </c>
      <c r="B551" t="s">
        <v>545</v>
      </c>
      <c r="C551" t="s">
        <v>549</v>
      </c>
      <c r="D551" s="43">
        <f>+VLOOKUP(volumen_dia[[#This Row],[Mercado]],Codigos_mercados_mayoristas[],3,0)</f>
        <v>4</v>
      </c>
      <c r="E551" s="43" t="str">
        <f>+VLOOKUP(volumen_dia[[#This Row],[Unidad de
comercialización ]],Tabla16[],2,0)</f>
        <v>saco</v>
      </c>
      <c r="F551" t="s">
        <v>704</v>
      </c>
      <c r="G551" t="s">
        <v>504</v>
      </c>
      <c r="H551" s="46">
        <f>+VLOOKUP(volumen_dia[[#This Row],[Semana descripcipon]],Codigo_fecha[],2,0)</f>
        <v>44099</v>
      </c>
      <c r="I551" t="s">
        <v>535</v>
      </c>
      <c r="J551">
        <v>1900</v>
      </c>
      <c r="K551">
        <f>+volumen_dia[[#This Row],[Volumen (N° de mallas o sacos de 25 kg)]]*25</f>
        <v>47500</v>
      </c>
      <c r="L551">
        <f>+volumen_dia[[#This Row],[Volumen (Kg)]]/1000</f>
        <v>47.5</v>
      </c>
      <c r="M551" s="43">
        <f>+VLOOKUP(volumen_dia[[#This Row],[Concat]],Precio_dia_punto_venta[],7,0)</f>
        <v>9750</v>
      </c>
    </row>
    <row r="552" spans="1:13" x14ac:dyDescent="0.35">
      <c r="A552" s="43" t="str">
        <f>+_xlfn.CONCAT(volumen_dia[[#This Row],[Variedad]],volumen_dia[[#This Row],[Mercado]],volumen_dia[[#This Row],[Día semana]],volumen_dia[[#This Row],[Semana]],volumen_dia[[#This Row],[Unidad]])</f>
        <v>AsterixTerminal La Palmera de La SerenaLunes44176saco</v>
      </c>
      <c r="B552" t="s">
        <v>540</v>
      </c>
      <c r="C552" t="s">
        <v>549</v>
      </c>
      <c r="D552" s="43">
        <f>+VLOOKUP(volumen_dia[[#This Row],[Mercado]],Codigos_mercados_mayoristas[],3,0)</f>
        <v>4</v>
      </c>
      <c r="E552" s="43" t="str">
        <f>+VLOOKUP(volumen_dia[[#This Row],[Unidad de
comercialización ]],Tabla16[],2,0)</f>
        <v>saco</v>
      </c>
      <c r="F552" t="s">
        <v>704</v>
      </c>
      <c r="G552" t="s">
        <v>700</v>
      </c>
      <c r="H552" s="46">
        <f>+VLOOKUP(volumen_dia[[#This Row],[Semana descripcipon]],Codigo_fecha[],2,0)</f>
        <v>44176</v>
      </c>
      <c r="I552" t="s">
        <v>535</v>
      </c>
      <c r="J552">
        <v>2000</v>
      </c>
      <c r="K552">
        <f>+volumen_dia[[#This Row],[Volumen (N° de mallas o sacos de 25 kg)]]*25</f>
        <v>50000</v>
      </c>
      <c r="L552">
        <f>+volumen_dia[[#This Row],[Volumen (Kg)]]/1000</f>
        <v>50</v>
      </c>
      <c r="M552" s="43">
        <f>+VLOOKUP(volumen_dia[[#This Row],[Concat]],Precio_dia_punto_venta[],7,0)</f>
        <v>11750</v>
      </c>
    </row>
    <row r="553" spans="1:13" x14ac:dyDescent="0.35">
      <c r="A553" s="43" t="str">
        <f>+_xlfn.CONCAT(volumen_dia[[#This Row],[Variedad]],volumen_dia[[#This Row],[Mercado]],volumen_dia[[#This Row],[Día semana]],volumen_dia[[#This Row],[Semana]],volumen_dia[[#This Row],[Unidad]])</f>
        <v>AsterixTerminal La Palmera de La SerenaMiércoles44169saco</v>
      </c>
      <c r="B553" t="s">
        <v>540</v>
      </c>
      <c r="C553" t="s">
        <v>549</v>
      </c>
      <c r="D553" s="43">
        <f>+VLOOKUP(volumen_dia[[#This Row],[Mercado]],Codigos_mercados_mayoristas[],3,0)</f>
        <v>4</v>
      </c>
      <c r="E553" s="43" t="str">
        <f>+VLOOKUP(volumen_dia[[#This Row],[Unidad de
comercialización ]],Tabla16[],2,0)</f>
        <v>saco</v>
      </c>
      <c r="F553" t="s">
        <v>704</v>
      </c>
      <c r="G553" t="s">
        <v>490</v>
      </c>
      <c r="H553" s="46">
        <f>+VLOOKUP(volumen_dia[[#This Row],[Semana descripcipon]],Codigo_fecha[],2,0)</f>
        <v>44169</v>
      </c>
      <c r="I553" t="s">
        <v>534</v>
      </c>
      <c r="J553">
        <v>2000</v>
      </c>
      <c r="K553">
        <f>+volumen_dia[[#This Row],[Volumen (N° de mallas o sacos de 25 kg)]]*25</f>
        <v>50000</v>
      </c>
      <c r="L553">
        <f>+volumen_dia[[#This Row],[Volumen (Kg)]]/1000</f>
        <v>50</v>
      </c>
      <c r="M553" s="43">
        <f>+VLOOKUP(volumen_dia[[#This Row],[Concat]],Precio_dia_punto_venta[],7,0)</f>
        <v>11750</v>
      </c>
    </row>
    <row r="554" spans="1:13" x14ac:dyDescent="0.35">
      <c r="A554" s="43" t="str">
        <f>+_xlfn.CONCAT(volumen_dia[[#This Row],[Variedad]],volumen_dia[[#This Row],[Mercado]],volumen_dia[[#This Row],[Día semana]],volumen_dia[[#This Row],[Semana]],volumen_dia[[#This Row],[Unidad]])</f>
        <v>AsterixTerminal La Palmera de La SerenaJueves44169saco</v>
      </c>
      <c r="B554" t="s">
        <v>540</v>
      </c>
      <c r="C554" t="s">
        <v>549</v>
      </c>
      <c r="D554" s="43">
        <f>+VLOOKUP(volumen_dia[[#This Row],[Mercado]],Codigos_mercados_mayoristas[],3,0)</f>
        <v>4</v>
      </c>
      <c r="E554" s="43" t="str">
        <f>+VLOOKUP(volumen_dia[[#This Row],[Unidad de
comercialización ]],Tabla16[],2,0)</f>
        <v>saco</v>
      </c>
      <c r="F554" t="s">
        <v>704</v>
      </c>
      <c r="G554" t="s">
        <v>490</v>
      </c>
      <c r="H554" s="46">
        <f>+VLOOKUP(volumen_dia[[#This Row],[Semana descripcipon]],Codigo_fecha[],2,0)</f>
        <v>44169</v>
      </c>
      <c r="I554" t="s">
        <v>530</v>
      </c>
      <c r="J554">
        <v>2000</v>
      </c>
      <c r="K554">
        <f>+volumen_dia[[#This Row],[Volumen (N° de mallas o sacos de 25 kg)]]*25</f>
        <v>50000</v>
      </c>
      <c r="L554">
        <f>+volumen_dia[[#This Row],[Volumen (Kg)]]/1000</f>
        <v>50</v>
      </c>
      <c r="M554" s="43">
        <f>+VLOOKUP(volumen_dia[[#This Row],[Concat]],Precio_dia_punto_venta[],7,0)</f>
        <v>11750</v>
      </c>
    </row>
    <row r="555" spans="1:13" x14ac:dyDescent="0.35">
      <c r="A555" s="43" t="str">
        <f>+_xlfn.CONCAT(volumen_dia[[#This Row],[Variedad]],volumen_dia[[#This Row],[Mercado]],volumen_dia[[#This Row],[Día semana]],volumen_dia[[#This Row],[Semana]],volumen_dia[[#This Row],[Unidad]])</f>
        <v>CardinalTerminal La Palmera de La SerenaLunes44169saco</v>
      </c>
      <c r="B555" t="s">
        <v>545</v>
      </c>
      <c r="C555" t="s">
        <v>549</v>
      </c>
      <c r="D555" s="43">
        <f>+VLOOKUP(volumen_dia[[#This Row],[Mercado]],Codigos_mercados_mayoristas[],3,0)</f>
        <v>4</v>
      </c>
      <c r="E555" s="43" t="str">
        <f>+VLOOKUP(volumen_dia[[#This Row],[Unidad de
comercialización ]],Tabla16[],2,0)</f>
        <v>saco</v>
      </c>
      <c r="F555" t="s">
        <v>704</v>
      </c>
      <c r="G555" t="s">
        <v>490</v>
      </c>
      <c r="H555" s="46">
        <f>+VLOOKUP(volumen_dia[[#This Row],[Semana descripcipon]],Codigo_fecha[],2,0)</f>
        <v>44169</v>
      </c>
      <c r="I555" t="s">
        <v>535</v>
      </c>
      <c r="J555">
        <v>2000</v>
      </c>
      <c r="K555">
        <f>+volumen_dia[[#This Row],[Volumen (N° de mallas o sacos de 25 kg)]]*25</f>
        <v>50000</v>
      </c>
      <c r="L555">
        <f>+volumen_dia[[#This Row],[Volumen (Kg)]]/1000</f>
        <v>50</v>
      </c>
      <c r="M555" s="43">
        <f>+VLOOKUP(volumen_dia[[#This Row],[Concat]],Precio_dia_punto_venta[],7,0)</f>
        <v>12750</v>
      </c>
    </row>
    <row r="556" spans="1:13" x14ac:dyDescent="0.35">
      <c r="A556" s="43" t="str">
        <f>+_xlfn.CONCAT(volumen_dia[[#This Row],[Variedad]],volumen_dia[[#This Row],[Mercado]],volumen_dia[[#This Row],[Día semana]],volumen_dia[[#This Row],[Semana]],volumen_dia[[#This Row],[Unidad]])</f>
        <v>CardinalTerminal La Palmera de La SerenaMartes44169saco</v>
      </c>
      <c r="B556" t="s">
        <v>545</v>
      </c>
      <c r="C556" t="s">
        <v>549</v>
      </c>
      <c r="D556" s="43">
        <f>+VLOOKUP(volumen_dia[[#This Row],[Mercado]],Codigos_mercados_mayoristas[],3,0)</f>
        <v>4</v>
      </c>
      <c r="E556" s="43" t="str">
        <f>+VLOOKUP(volumen_dia[[#This Row],[Unidad de
comercialización ]],Tabla16[],2,0)</f>
        <v>saco</v>
      </c>
      <c r="F556" t="s">
        <v>704</v>
      </c>
      <c r="G556" t="s">
        <v>490</v>
      </c>
      <c r="H556" s="46">
        <f>+VLOOKUP(volumen_dia[[#This Row],[Semana descripcipon]],Codigo_fecha[],2,0)</f>
        <v>44169</v>
      </c>
      <c r="I556" t="s">
        <v>536</v>
      </c>
      <c r="J556">
        <v>2000</v>
      </c>
      <c r="K556">
        <f>+volumen_dia[[#This Row],[Volumen (N° de mallas o sacos de 25 kg)]]*25</f>
        <v>50000</v>
      </c>
      <c r="L556">
        <f>+volumen_dia[[#This Row],[Volumen (Kg)]]/1000</f>
        <v>50</v>
      </c>
      <c r="M556" s="43">
        <f>+VLOOKUP(volumen_dia[[#This Row],[Concat]],Precio_dia_punto_venta[],7,0)</f>
        <v>12250</v>
      </c>
    </row>
    <row r="557" spans="1:13" x14ac:dyDescent="0.35">
      <c r="A557" s="43" t="str">
        <f>+_xlfn.CONCAT(volumen_dia[[#This Row],[Variedad]],volumen_dia[[#This Row],[Mercado]],volumen_dia[[#This Row],[Día semana]],volumen_dia[[#This Row],[Semana]],volumen_dia[[#This Row],[Unidad]])</f>
        <v>CardinalTerminal La Palmera de La SerenaJueves44169saco</v>
      </c>
      <c r="B557" t="s">
        <v>545</v>
      </c>
      <c r="C557" t="s">
        <v>549</v>
      </c>
      <c r="D557" s="43">
        <f>+VLOOKUP(volumen_dia[[#This Row],[Mercado]],Codigos_mercados_mayoristas[],3,0)</f>
        <v>4</v>
      </c>
      <c r="E557" s="43" t="str">
        <f>+VLOOKUP(volumen_dia[[#This Row],[Unidad de
comercialización ]],Tabla16[],2,0)</f>
        <v>saco</v>
      </c>
      <c r="F557" t="s">
        <v>704</v>
      </c>
      <c r="G557" t="s">
        <v>490</v>
      </c>
      <c r="H557" s="46">
        <f>+VLOOKUP(volumen_dia[[#This Row],[Semana descripcipon]],Codigo_fecha[],2,0)</f>
        <v>44169</v>
      </c>
      <c r="I557" t="s">
        <v>530</v>
      </c>
      <c r="J557">
        <v>2000</v>
      </c>
      <c r="K557">
        <f>+volumen_dia[[#This Row],[Volumen (N° de mallas o sacos de 25 kg)]]*25</f>
        <v>50000</v>
      </c>
      <c r="L557">
        <f>+volumen_dia[[#This Row],[Volumen (Kg)]]/1000</f>
        <v>50</v>
      </c>
      <c r="M557" s="43">
        <f>+VLOOKUP(volumen_dia[[#This Row],[Concat]],Precio_dia_punto_venta[],7,0)</f>
        <v>11750</v>
      </c>
    </row>
    <row r="558" spans="1:13" x14ac:dyDescent="0.35">
      <c r="A558" s="43" t="str">
        <f>+_xlfn.CONCAT(volumen_dia[[#This Row],[Variedad]],volumen_dia[[#This Row],[Mercado]],volumen_dia[[#This Row],[Día semana]],volumen_dia[[#This Row],[Semana]],volumen_dia[[#This Row],[Unidad]])</f>
        <v>PukaráTerminal La Palmera de La SerenaJueves44162saco</v>
      </c>
      <c r="B558" t="s">
        <v>547</v>
      </c>
      <c r="C558" t="s">
        <v>549</v>
      </c>
      <c r="D558" s="43">
        <f>+VLOOKUP(volumen_dia[[#This Row],[Mercado]],Codigos_mercados_mayoristas[],3,0)</f>
        <v>4</v>
      </c>
      <c r="E558" s="43" t="str">
        <f>+VLOOKUP(volumen_dia[[#This Row],[Unidad de
comercialización ]],Tabla16[],2,0)</f>
        <v>saco</v>
      </c>
      <c r="F558" t="s">
        <v>704</v>
      </c>
      <c r="G558" t="s">
        <v>491</v>
      </c>
      <c r="H558" s="46">
        <f>+VLOOKUP(volumen_dia[[#This Row],[Semana descripcipon]],Codigo_fecha[],2,0)</f>
        <v>44162</v>
      </c>
      <c r="I558" t="s">
        <v>530</v>
      </c>
      <c r="J558">
        <v>2000</v>
      </c>
      <c r="K558">
        <f>+volumen_dia[[#This Row],[Volumen (N° de mallas o sacos de 25 kg)]]*25</f>
        <v>50000</v>
      </c>
      <c r="L558">
        <f>+volumen_dia[[#This Row],[Volumen (Kg)]]/1000</f>
        <v>50</v>
      </c>
      <c r="M558" s="43">
        <f>+VLOOKUP(volumen_dia[[#This Row],[Concat]],Precio_dia_punto_venta[],7,0)</f>
        <v>10750</v>
      </c>
    </row>
    <row r="559" spans="1:13" x14ac:dyDescent="0.35">
      <c r="A559" s="43" t="str">
        <f>+_xlfn.CONCAT(volumen_dia[[#This Row],[Variedad]],volumen_dia[[#This Row],[Mercado]],volumen_dia[[#This Row],[Día semana]],volumen_dia[[#This Row],[Semana]],volumen_dia[[#This Row],[Unidad]])</f>
        <v>CardinalTerminal La Palmera de La SerenaLunes44148saco</v>
      </c>
      <c r="B559" t="s">
        <v>545</v>
      </c>
      <c r="C559" t="s">
        <v>549</v>
      </c>
      <c r="D559" s="43">
        <f>+VLOOKUP(volumen_dia[[#This Row],[Mercado]],Codigos_mercados_mayoristas[],3,0)</f>
        <v>4</v>
      </c>
      <c r="E559" s="43" t="str">
        <f>+VLOOKUP(volumen_dia[[#This Row],[Unidad de
comercialización ]],Tabla16[],2,0)</f>
        <v>saco</v>
      </c>
      <c r="F559" t="s">
        <v>704</v>
      </c>
      <c r="G559" t="s">
        <v>493</v>
      </c>
      <c r="H559" s="46">
        <f>+VLOOKUP(volumen_dia[[#This Row],[Semana descripcipon]],Codigo_fecha[],2,0)</f>
        <v>44148</v>
      </c>
      <c r="I559" t="s">
        <v>535</v>
      </c>
      <c r="J559">
        <v>2000</v>
      </c>
      <c r="K559">
        <f>+volumen_dia[[#This Row],[Volumen (N° de mallas o sacos de 25 kg)]]*25</f>
        <v>50000</v>
      </c>
      <c r="L559">
        <f>+volumen_dia[[#This Row],[Volumen (Kg)]]/1000</f>
        <v>50</v>
      </c>
      <c r="M559" s="43">
        <f>+VLOOKUP(volumen_dia[[#This Row],[Concat]],Precio_dia_punto_venta[],7,0)</f>
        <v>10250</v>
      </c>
    </row>
    <row r="560" spans="1:13" x14ac:dyDescent="0.35">
      <c r="A560" s="43" t="str">
        <f>+_xlfn.CONCAT(volumen_dia[[#This Row],[Variedad]],volumen_dia[[#This Row],[Mercado]],volumen_dia[[#This Row],[Día semana]],volumen_dia[[#This Row],[Semana]],volumen_dia[[#This Row],[Unidad]])</f>
        <v>CardinalTerminal La Palmera de La SerenaMiércoles44148saco</v>
      </c>
      <c r="B560" t="s">
        <v>545</v>
      </c>
      <c r="C560" t="s">
        <v>549</v>
      </c>
      <c r="D560" s="43">
        <f>+VLOOKUP(volumen_dia[[#This Row],[Mercado]],Codigos_mercados_mayoristas[],3,0)</f>
        <v>4</v>
      </c>
      <c r="E560" s="43" t="str">
        <f>+VLOOKUP(volumen_dia[[#This Row],[Unidad de
comercialización ]],Tabla16[],2,0)</f>
        <v>saco</v>
      </c>
      <c r="F560" t="s">
        <v>704</v>
      </c>
      <c r="G560" t="s">
        <v>493</v>
      </c>
      <c r="H560" s="46">
        <f>+VLOOKUP(volumen_dia[[#This Row],[Semana descripcipon]],Codigo_fecha[],2,0)</f>
        <v>44148</v>
      </c>
      <c r="I560" t="s">
        <v>534</v>
      </c>
      <c r="J560">
        <v>2000</v>
      </c>
      <c r="K560">
        <f>+volumen_dia[[#This Row],[Volumen (N° de mallas o sacos de 25 kg)]]*25</f>
        <v>50000</v>
      </c>
      <c r="L560">
        <f>+volumen_dia[[#This Row],[Volumen (Kg)]]/1000</f>
        <v>50</v>
      </c>
      <c r="M560" s="43">
        <f>+VLOOKUP(volumen_dia[[#This Row],[Concat]],Precio_dia_punto_venta[],7,0)</f>
        <v>9750</v>
      </c>
    </row>
    <row r="561" spans="1:13" x14ac:dyDescent="0.35">
      <c r="A561" s="43" t="str">
        <f>+_xlfn.CONCAT(volumen_dia[[#This Row],[Variedad]],volumen_dia[[#This Row],[Mercado]],volumen_dia[[#This Row],[Día semana]],volumen_dia[[#This Row],[Semana]],volumen_dia[[#This Row],[Unidad]])</f>
        <v>CardinalTerminal La Palmera de La SerenaJueves44148saco</v>
      </c>
      <c r="B561" t="s">
        <v>545</v>
      </c>
      <c r="C561" t="s">
        <v>549</v>
      </c>
      <c r="D561" s="43">
        <f>+VLOOKUP(volumen_dia[[#This Row],[Mercado]],Codigos_mercados_mayoristas[],3,0)</f>
        <v>4</v>
      </c>
      <c r="E561" s="43" t="str">
        <f>+VLOOKUP(volumen_dia[[#This Row],[Unidad de
comercialización ]],Tabla16[],2,0)</f>
        <v>saco</v>
      </c>
      <c r="F561" t="s">
        <v>704</v>
      </c>
      <c r="G561" t="s">
        <v>493</v>
      </c>
      <c r="H561" s="46">
        <f>+VLOOKUP(volumen_dia[[#This Row],[Semana descripcipon]],Codigo_fecha[],2,0)</f>
        <v>44148</v>
      </c>
      <c r="I561" t="s">
        <v>530</v>
      </c>
      <c r="J561">
        <v>2000</v>
      </c>
      <c r="K561">
        <f>+volumen_dia[[#This Row],[Volumen (N° de mallas o sacos de 25 kg)]]*25</f>
        <v>50000</v>
      </c>
      <c r="L561">
        <f>+volumen_dia[[#This Row],[Volumen (Kg)]]/1000</f>
        <v>50</v>
      </c>
      <c r="M561" s="43">
        <f>+VLOOKUP(volumen_dia[[#This Row],[Concat]],Precio_dia_punto_venta[],7,0)</f>
        <v>9750</v>
      </c>
    </row>
    <row r="562" spans="1:13" x14ac:dyDescent="0.35">
      <c r="A562" s="43" t="str">
        <f>+_xlfn.CONCAT(volumen_dia[[#This Row],[Variedad]],volumen_dia[[#This Row],[Mercado]],volumen_dia[[#This Row],[Día semana]],volumen_dia[[#This Row],[Semana]],volumen_dia[[#This Row],[Unidad]])</f>
        <v>CardinalTerminal La Palmera de La SerenaLunes44141saco</v>
      </c>
      <c r="B562" t="s">
        <v>545</v>
      </c>
      <c r="C562" t="s">
        <v>549</v>
      </c>
      <c r="D562" s="43">
        <f>+VLOOKUP(volumen_dia[[#This Row],[Mercado]],Codigos_mercados_mayoristas[],3,0)</f>
        <v>4</v>
      </c>
      <c r="E562" s="43" t="str">
        <f>+VLOOKUP(volumen_dia[[#This Row],[Unidad de
comercialización ]],Tabla16[],2,0)</f>
        <v>saco</v>
      </c>
      <c r="F562" t="s">
        <v>704</v>
      </c>
      <c r="G562" t="s">
        <v>494</v>
      </c>
      <c r="H562" s="46">
        <f>+VLOOKUP(volumen_dia[[#This Row],[Semana descripcipon]],Codigo_fecha[],2,0)</f>
        <v>44141</v>
      </c>
      <c r="I562" t="s">
        <v>535</v>
      </c>
      <c r="J562">
        <v>2000</v>
      </c>
      <c r="K562">
        <f>+volumen_dia[[#This Row],[Volumen (N° de mallas o sacos de 25 kg)]]*25</f>
        <v>50000</v>
      </c>
      <c r="L562">
        <f>+volumen_dia[[#This Row],[Volumen (Kg)]]/1000</f>
        <v>50</v>
      </c>
      <c r="M562" s="43">
        <f>+VLOOKUP(volumen_dia[[#This Row],[Concat]],Precio_dia_punto_venta[],7,0)</f>
        <v>8250</v>
      </c>
    </row>
    <row r="563" spans="1:13" x14ac:dyDescent="0.35">
      <c r="A563" s="43" t="str">
        <f>+_xlfn.CONCAT(volumen_dia[[#This Row],[Variedad]],volumen_dia[[#This Row],[Mercado]],volumen_dia[[#This Row],[Día semana]],volumen_dia[[#This Row],[Semana]],volumen_dia[[#This Row],[Unidad]])</f>
        <v>CardinalTerminal La Palmera de La SerenaMiércoles44141saco</v>
      </c>
      <c r="B563" t="s">
        <v>545</v>
      </c>
      <c r="C563" t="s">
        <v>549</v>
      </c>
      <c r="D563" s="43">
        <f>+VLOOKUP(volumen_dia[[#This Row],[Mercado]],Codigos_mercados_mayoristas[],3,0)</f>
        <v>4</v>
      </c>
      <c r="E563" s="43" t="str">
        <f>+VLOOKUP(volumen_dia[[#This Row],[Unidad de
comercialización ]],Tabla16[],2,0)</f>
        <v>saco</v>
      </c>
      <c r="F563" t="s">
        <v>704</v>
      </c>
      <c r="G563" t="s">
        <v>494</v>
      </c>
      <c r="H563" s="46">
        <f>+VLOOKUP(volumen_dia[[#This Row],[Semana descripcipon]],Codigo_fecha[],2,0)</f>
        <v>44141</v>
      </c>
      <c r="I563" t="s">
        <v>534</v>
      </c>
      <c r="J563">
        <v>2000</v>
      </c>
      <c r="K563">
        <f>+volumen_dia[[#This Row],[Volumen (N° de mallas o sacos de 25 kg)]]*25</f>
        <v>50000</v>
      </c>
      <c r="L563">
        <f>+volumen_dia[[#This Row],[Volumen (Kg)]]/1000</f>
        <v>50</v>
      </c>
      <c r="M563" s="43">
        <f>+VLOOKUP(volumen_dia[[#This Row],[Concat]],Precio_dia_punto_venta[],7,0)</f>
        <v>8250</v>
      </c>
    </row>
    <row r="564" spans="1:13" x14ac:dyDescent="0.35">
      <c r="A564" s="43" t="str">
        <f>+_xlfn.CONCAT(volumen_dia[[#This Row],[Variedad]],volumen_dia[[#This Row],[Mercado]],volumen_dia[[#This Row],[Día semana]],volumen_dia[[#This Row],[Semana]],volumen_dia[[#This Row],[Unidad]])</f>
        <v>CardinalTerminal La Palmera de La SerenaLunes44134saco</v>
      </c>
      <c r="B564" t="s">
        <v>545</v>
      </c>
      <c r="C564" t="s">
        <v>549</v>
      </c>
      <c r="D564" s="43">
        <f>+VLOOKUP(volumen_dia[[#This Row],[Mercado]],Codigos_mercados_mayoristas[],3,0)</f>
        <v>4</v>
      </c>
      <c r="E564" s="43" t="str">
        <f>+VLOOKUP(volumen_dia[[#This Row],[Unidad de
comercialización ]],Tabla16[],2,0)</f>
        <v>saco</v>
      </c>
      <c r="F564" t="s">
        <v>704</v>
      </c>
      <c r="G564" t="s">
        <v>495</v>
      </c>
      <c r="H564" s="46">
        <f>+VLOOKUP(volumen_dia[[#This Row],[Semana descripcipon]],Codigo_fecha[],2,0)</f>
        <v>44134</v>
      </c>
      <c r="I564" t="s">
        <v>535</v>
      </c>
      <c r="J564">
        <v>2000</v>
      </c>
      <c r="K564">
        <f>+volumen_dia[[#This Row],[Volumen (N° de mallas o sacos de 25 kg)]]*25</f>
        <v>50000</v>
      </c>
      <c r="L564">
        <f>+volumen_dia[[#This Row],[Volumen (Kg)]]/1000</f>
        <v>50</v>
      </c>
      <c r="M564" s="43">
        <f>+VLOOKUP(volumen_dia[[#This Row],[Concat]],Precio_dia_punto_venta[],7,0)</f>
        <v>9250</v>
      </c>
    </row>
    <row r="565" spans="1:13" x14ac:dyDescent="0.35">
      <c r="A565" s="43" t="str">
        <f>+_xlfn.CONCAT(volumen_dia[[#This Row],[Variedad]],volumen_dia[[#This Row],[Mercado]],volumen_dia[[#This Row],[Día semana]],volumen_dia[[#This Row],[Semana]],volumen_dia[[#This Row],[Unidad]])</f>
        <v>CardinalTerminal La Palmera de La SerenaJueves44134saco</v>
      </c>
      <c r="B565" t="s">
        <v>545</v>
      </c>
      <c r="C565" t="s">
        <v>549</v>
      </c>
      <c r="D565" s="43">
        <f>+VLOOKUP(volumen_dia[[#This Row],[Mercado]],Codigos_mercados_mayoristas[],3,0)</f>
        <v>4</v>
      </c>
      <c r="E565" s="43" t="str">
        <f>+VLOOKUP(volumen_dia[[#This Row],[Unidad de
comercialización ]],Tabla16[],2,0)</f>
        <v>saco</v>
      </c>
      <c r="F565" t="s">
        <v>704</v>
      </c>
      <c r="G565" t="s">
        <v>495</v>
      </c>
      <c r="H565" s="46">
        <f>+VLOOKUP(volumen_dia[[#This Row],[Semana descripcipon]],Codigo_fecha[],2,0)</f>
        <v>44134</v>
      </c>
      <c r="I565" t="s">
        <v>530</v>
      </c>
      <c r="J565">
        <v>2000</v>
      </c>
      <c r="K565">
        <f>+volumen_dia[[#This Row],[Volumen (N° de mallas o sacos de 25 kg)]]*25</f>
        <v>50000</v>
      </c>
      <c r="L565">
        <f>+volumen_dia[[#This Row],[Volumen (Kg)]]/1000</f>
        <v>50</v>
      </c>
      <c r="M565" s="43">
        <f>+VLOOKUP(volumen_dia[[#This Row],[Concat]],Precio_dia_punto_venta[],7,0)</f>
        <v>8750</v>
      </c>
    </row>
    <row r="566" spans="1:13" x14ac:dyDescent="0.35">
      <c r="A566" s="43" t="str">
        <f>+_xlfn.CONCAT(volumen_dia[[#This Row],[Variedad]],volumen_dia[[#This Row],[Mercado]],volumen_dia[[#This Row],[Día semana]],volumen_dia[[#This Row],[Semana]],volumen_dia[[#This Row],[Unidad]])</f>
        <v>CardinalTerminal La Palmera de La SerenaLunes44127saco</v>
      </c>
      <c r="B566" t="s">
        <v>545</v>
      </c>
      <c r="C566" t="s">
        <v>549</v>
      </c>
      <c r="D566" s="43">
        <f>+VLOOKUP(volumen_dia[[#This Row],[Mercado]],Codigos_mercados_mayoristas[],3,0)</f>
        <v>4</v>
      </c>
      <c r="E566" s="43" t="str">
        <f>+VLOOKUP(volumen_dia[[#This Row],[Unidad de
comercialización ]],Tabla16[],2,0)</f>
        <v>saco</v>
      </c>
      <c r="F566" t="s">
        <v>704</v>
      </c>
      <c r="G566" t="s">
        <v>496</v>
      </c>
      <c r="H566" s="46">
        <f>+VLOOKUP(volumen_dia[[#This Row],[Semana descripcipon]],Codigo_fecha[],2,0)</f>
        <v>44127</v>
      </c>
      <c r="I566" t="s">
        <v>535</v>
      </c>
      <c r="J566">
        <v>2000</v>
      </c>
      <c r="K566">
        <f>+volumen_dia[[#This Row],[Volumen (N° de mallas o sacos de 25 kg)]]*25</f>
        <v>50000</v>
      </c>
      <c r="L566">
        <f>+volumen_dia[[#This Row],[Volumen (Kg)]]/1000</f>
        <v>50</v>
      </c>
      <c r="M566" s="43">
        <f>+VLOOKUP(volumen_dia[[#This Row],[Concat]],Precio_dia_punto_venta[],7,0)</f>
        <v>9750</v>
      </c>
    </row>
    <row r="567" spans="1:13" x14ac:dyDescent="0.35">
      <c r="A567" s="43" t="str">
        <f>+_xlfn.CONCAT(volumen_dia[[#This Row],[Variedad]],volumen_dia[[#This Row],[Mercado]],volumen_dia[[#This Row],[Día semana]],volumen_dia[[#This Row],[Semana]],volumen_dia[[#This Row],[Unidad]])</f>
        <v>CardinalTerminal La Palmera de La SerenaMiércoles44127saco</v>
      </c>
      <c r="B567" t="s">
        <v>545</v>
      </c>
      <c r="C567" t="s">
        <v>549</v>
      </c>
      <c r="D567" s="43">
        <f>+VLOOKUP(volumen_dia[[#This Row],[Mercado]],Codigos_mercados_mayoristas[],3,0)</f>
        <v>4</v>
      </c>
      <c r="E567" s="43" t="str">
        <f>+VLOOKUP(volumen_dia[[#This Row],[Unidad de
comercialización ]],Tabla16[],2,0)</f>
        <v>saco</v>
      </c>
      <c r="F567" t="s">
        <v>704</v>
      </c>
      <c r="G567" t="s">
        <v>496</v>
      </c>
      <c r="H567" s="46">
        <f>+VLOOKUP(volumen_dia[[#This Row],[Semana descripcipon]],Codigo_fecha[],2,0)</f>
        <v>44127</v>
      </c>
      <c r="I567" t="s">
        <v>534</v>
      </c>
      <c r="J567">
        <v>2000</v>
      </c>
      <c r="K567">
        <f>+volumen_dia[[#This Row],[Volumen (N° de mallas o sacos de 25 kg)]]*25</f>
        <v>50000</v>
      </c>
      <c r="L567">
        <f>+volumen_dia[[#This Row],[Volumen (Kg)]]/1000</f>
        <v>50</v>
      </c>
      <c r="M567" s="43">
        <f>+VLOOKUP(volumen_dia[[#This Row],[Concat]],Precio_dia_punto_venta[],7,0)</f>
        <v>9750</v>
      </c>
    </row>
    <row r="568" spans="1:13" x14ac:dyDescent="0.35">
      <c r="A568" s="43" t="str">
        <f>+_xlfn.CONCAT(volumen_dia[[#This Row],[Variedad]],volumen_dia[[#This Row],[Mercado]],volumen_dia[[#This Row],[Día semana]],volumen_dia[[#This Row],[Semana]],volumen_dia[[#This Row],[Unidad]])</f>
        <v>CardinalTerminal La Palmera de La SerenaJueves44127saco</v>
      </c>
      <c r="B568" t="s">
        <v>545</v>
      </c>
      <c r="C568" t="s">
        <v>549</v>
      </c>
      <c r="D568" s="43">
        <f>+VLOOKUP(volumen_dia[[#This Row],[Mercado]],Codigos_mercados_mayoristas[],3,0)</f>
        <v>4</v>
      </c>
      <c r="E568" s="43" t="str">
        <f>+VLOOKUP(volumen_dia[[#This Row],[Unidad de
comercialización ]],Tabla16[],2,0)</f>
        <v>saco</v>
      </c>
      <c r="F568" t="s">
        <v>704</v>
      </c>
      <c r="G568" t="s">
        <v>496</v>
      </c>
      <c r="H568" s="46">
        <f>+VLOOKUP(volumen_dia[[#This Row],[Semana descripcipon]],Codigo_fecha[],2,0)</f>
        <v>44127</v>
      </c>
      <c r="I568" t="s">
        <v>530</v>
      </c>
      <c r="J568">
        <v>2000</v>
      </c>
      <c r="K568">
        <f>+volumen_dia[[#This Row],[Volumen (N° de mallas o sacos de 25 kg)]]*25</f>
        <v>50000</v>
      </c>
      <c r="L568">
        <f>+volumen_dia[[#This Row],[Volumen (Kg)]]/1000</f>
        <v>50</v>
      </c>
      <c r="M568" s="43">
        <f>+VLOOKUP(volumen_dia[[#This Row],[Concat]],Precio_dia_punto_venta[],7,0)</f>
        <v>9750</v>
      </c>
    </row>
    <row r="569" spans="1:13" x14ac:dyDescent="0.35">
      <c r="A569" s="43" t="str">
        <f>+_xlfn.CONCAT(volumen_dia[[#This Row],[Variedad]],volumen_dia[[#This Row],[Mercado]],volumen_dia[[#This Row],[Día semana]],volumen_dia[[#This Row],[Semana]],volumen_dia[[#This Row],[Unidad]])</f>
        <v>CardinalTerminal La Palmera de La SerenaMiércoles44120saco</v>
      </c>
      <c r="B569" t="s">
        <v>545</v>
      </c>
      <c r="C569" t="s">
        <v>549</v>
      </c>
      <c r="D569" s="43">
        <f>+VLOOKUP(volumen_dia[[#This Row],[Mercado]],Codigos_mercados_mayoristas[],3,0)</f>
        <v>4</v>
      </c>
      <c r="E569" s="43" t="str">
        <f>+VLOOKUP(volumen_dia[[#This Row],[Unidad de
comercialización ]],Tabla16[],2,0)</f>
        <v>saco</v>
      </c>
      <c r="F569" t="s">
        <v>704</v>
      </c>
      <c r="G569" t="s">
        <v>497</v>
      </c>
      <c r="H569" s="46">
        <f>+VLOOKUP(volumen_dia[[#This Row],[Semana descripcipon]],Codigo_fecha[],2,0)</f>
        <v>44120</v>
      </c>
      <c r="I569" t="s">
        <v>534</v>
      </c>
      <c r="J569">
        <v>2000</v>
      </c>
      <c r="K569">
        <f>+volumen_dia[[#This Row],[Volumen (N° de mallas o sacos de 25 kg)]]*25</f>
        <v>50000</v>
      </c>
      <c r="L569">
        <f>+volumen_dia[[#This Row],[Volumen (Kg)]]/1000</f>
        <v>50</v>
      </c>
      <c r="M569" s="43">
        <f>+VLOOKUP(volumen_dia[[#This Row],[Concat]],Precio_dia_punto_venta[],7,0)</f>
        <v>9500</v>
      </c>
    </row>
    <row r="570" spans="1:13" x14ac:dyDescent="0.35">
      <c r="A570" s="43" t="str">
        <f>+_xlfn.CONCAT(volumen_dia[[#This Row],[Variedad]],volumen_dia[[#This Row],[Mercado]],volumen_dia[[#This Row],[Día semana]],volumen_dia[[#This Row],[Semana]],volumen_dia[[#This Row],[Unidad]])</f>
        <v>CardinalTerminal La Palmera de La SerenaMartes44099saco</v>
      </c>
      <c r="B570" t="s">
        <v>545</v>
      </c>
      <c r="C570" t="s">
        <v>549</v>
      </c>
      <c r="D570" s="43">
        <f>+VLOOKUP(volumen_dia[[#This Row],[Mercado]],Codigos_mercados_mayoristas[],3,0)</f>
        <v>4</v>
      </c>
      <c r="E570" s="43" t="str">
        <f>+VLOOKUP(volumen_dia[[#This Row],[Unidad de
comercialización ]],Tabla16[],2,0)</f>
        <v>saco</v>
      </c>
      <c r="F570" t="s">
        <v>704</v>
      </c>
      <c r="G570" t="s">
        <v>504</v>
      </c>
      <c r="H570" s="46">
        <f>+VLOOKUP(volumen_dia[[#This Row],[Semana descripcipon]],Codigo_fecha[],2,0)</f>
        <v>44099</v>
      </c>
      <c r="I570" t="s">
        <v>536</v>
      </c>
      <c r="J570">
        <v>2000</v>
      </c>
      <c r="K570">
        <f>+volumen_dia[[#This Row],[Volumen (N° de mallas o sacos de 25 kg)]]*25</f>
        <v>50000</v>
      </c>
      <c r="L570">
        <f>+volumen_dia[[#This Row],[Volumen (Kg)]]/1000</f>
        <v>50</v>
      </c>
      <c r="M570" s="43">
        <f>+VLOOKUP(volumen_dia[[#This Row],[Concat]],Precio_dia_punto_venta[],7,0)</f>
        <v>9750</v>
      </c>
    </row>
    <row r="571" spans="1:13" x14ac:dyDescent="0.35">
      <c r="A571" s="43" t="str">
        <f>+_xlfn.CONCAT(volumen_dia[[#This Row],[Variedad]],volumen_dia[[#This Row],[Mercado]],volumen_dia[[#This Row],[Día semana]],volumen_dia[[#This Row],[Semana]],volumen_dia[[#This Row],[Unidad]])</f>
        <v>CardinalTerminal La Palmera de La SerenaMiércoles44099saco</v>
      </c>
      <c r="B571" t="s">
        <v>545</v>
      </c>
      <c r="C571" t="s">
        <v>549</v>
      </c>
      <c r="D571" s="43">
        <f>+VLOOKUP(volumen_dia[[#This Row],[Mercado]],Codigos_mercados_mayoristas[],3,0)</f>
        <v>4</v>
      </c>
      <c r="E571" s="43" t="str">
        <f>+VLOOKUP(volumen_dia[[#This Row],[Unidad de
comercialización ]],Tabla16[],2,0)</f>
        <v>saco</v>
      </c>
      <c r="F571" t="s">
        <v>704</v>
      </c>
      <c r="G571" t="s">
        <v>504</v>
      </c>
      <c r="H571" s="46">
        <f>+VLOOKUP(volumen_dia[[#This Row],[Semana descripcipon]],Codigo_fecha[],2,0)</f>
        <v>44099</v>
      </c>
      <c r="I571" t="s">
        <v>534</v>
      </c>
      <c r="J571">
        <v>2000</v>
      </c>
      <c r="K571">
        <f>+volumen_dia[[#This Row],[Volumen (N° de mallas o sacos de 25 kg)]]*25</f>
        <v>50000</v>
      </c>
      <c r="L571">
        <f>+volumen_dia[[#This Row],[Volumen (Kg)]]/1000</f>
        <v>50</v>
      </c>
      <c r="M571" s="43">
        <f>+VLOOKUP(volumen_dia[[#This Row],[Concat]],Precio_dia_punto_venta[],7,0)</f>
        <v>9750</v>
      </c>
    </row>
    <row r="572" spans="1:13" x14ac:dyDescent="0.35">
      <c r="A572" s="43" t="str">
        <f>+_xlfn.CONCAT(volumen_dia[[#This Row],[Variedad]],volumen_dia[[#This Row],[Mercado]],volumen_dia[[#This Row],[Día semana]],volumen_dia[[#This Row],[Semana]],volumen_dia[[#This Row],[Unidad]])</f>
        <v>CardinalTerminal La Palmera de La SerenaViernes44099saco</v>
      </c>
      <c r="B572" t="s">
        <v>545</v>
      </c>
      <c r="C572" t="s">
        <v>549</v>
      </c>
      <c r="D572" s="43">
        <f>+VLOOKUP(volumen_dia[[#This Row],[Mercado]],Codigos_mercados_mayoristas[],3,0)</f>
        <v>4</v>
      </c>
      <c r="E572" s="43" t="str">
        <f>+VLOOKUP(volumen_dia[[#This Row],[Unidad de
comercialización ]],Tabla16[],2,0)</f>
        <v>saco</v>
      </c>
      <c r="F572" t="s">
        <v>704</v>
      </c>
      <c r="G572" t="s">
        <v>504</v>
      </c>
      <c r="H572" s="46">
        <f>+VLOOKUP(volumen_dia[[#This Row],[Semana descripcipon]],Codigo_fecha[],2,0)</f>
        <v>44099</v>
      </c>
      <c r="I572" t="s">
        <v>533</v>
      </c>
      <c r="J572">
        <v>2000</v>
      </c>
      <c r="K572">
        <f>+volumen_dia[[#This Row],[Volumen (N° de mallas o sacos de 25 kg)]]*25</f>
        <v>50000</v>
      </c>
      <c r="L572">
        <f>+volumen_dia[[#This Row],[Volumen (Kg)]]/1000</f>
        <v>50</v>
      </c>
      <c r="M572" s="43">
        <f>+VLOOKUP(volumen_dia[[#This Row],[Concat]],Precio_dia_punto_venta[],7,0)</f>
        <v>9750</v>
      </c>
    </row>
    <row r="573" spans="1:13" x14ac:dyDescent="0.35">
      <c r="A573" s="43" t="str">
        <f>+_xlfn.CONCAT(volumen_dia[[#This Row],[Variedad]],volumen_dia[[#This Row],[Mercado]],volumen_dia[[#This Row],[Día semana]],volumen_dia[[#This Row],[Semana]],volumen_dia[[#This Row],[Unidad]])</f>
        <v>CardinalTerminal La Palmera de La SerenaViernes44169saco</v>
      </c>
      <c r="B573" t="s">
        <v>545</v>
      </c>
      <c r="C573" t="s">
        <v>549</v>
      </c>
      <c r="D573" s="43">
        <f>+VLOOKUP(volumen_dia[[#This Row],[Mercado]],Codigos_mercados_mayoristas[],3,0)</f>
        <v>4</v>
      </c>
      <c r="E573" s="43" t="str">
        <f>+VLOOKUP(volumen_dia[[#This Row],[Unidad de
comercialización ]],Tabla16[],2,0)</f>
        <v>saco</v>
      </c>
      <c r="F573" t="s">
        <v>704</v>
      </c>
      <c r="G573" t="s">
        <v>490</v>
      </c>
      <c r="H573" s="46">
        <f>+VLOOKUP(volumen_dia[[#This Row],[Semana descripcipon]],Codigo_fecha[],2,0)</f>
        <v>44169</v>
      </c>
      <c r="I573" t="s">
        <v>533</v>
      </c>
      <c r="J573">
        <v>2200</v>
      </c>
      <c r="K573">
        <f>+volumen_dia[[#This Row],[Volumen (N° de mallas o sacos de 25 kg)]]*25</f>
        <v>55000</v>
      </c>
      <c r="L573">
        <f>+volumen_dia[[#This Row],[Volumen (Kg)]]/1000</f>
        <v>55</v>
      </c>
      <c r="M573" s="43">
        <f>+VLOOKUP(volumen_dia[[#This Row],[Concat]],Precio_dia_punto_venta[],7,0)</f>
        <v>11750</v>
      </c>
    </row>
    <row r="574" spans="1:13" x14ac:dyDescent="0.35">
      <c r="A574" s="43" t="str">
        <f>+_xlfn.CONCAT(volumen_dia[[#This Row],[Variedad]],volumen_dia[[#This Row],[Mercado]],volumen_dia[[#This Row],[Día semana]],volumen_dia[[#This Row],[Semana]],volumen_dia[[#This Row],[Unidad]])</f>
        <v>PukaráTerminal La Palmera de La SerenaViernes44162saco</v>
      </c>
      <c r="B574" t="s">
        <v>547</v>
      </c>
      <c r="C574" t="s">
        <v>549</v>
      </c>
      <c r="D574" s="43">
        <f>+VLOOKUP(volumen_dia[[#This Row],[Mercado]],Codigos_mercados_mayoristas[],3,0)</f>
        <v>4</v>
      </c>
      <c r="E574" s="43" t="str">
        <f>+VLOOKUP(volumen_dia[[#This Row],[Unidad de
comercialización ]],Tabla16[],2,0)</f>
        <v>saco</v>
      </c>
      <c r="F574" t="s">
        <v>704</v>
      </c>
      <c r="G574" t="s">
        <v>491</v>
      </c>
      <c r="H574" s="46">
        <f>+VLOOKUP(volumen_dia[[#This Row],[Semana descripcipon]],Codigo_fecha[],2,0)</f>
        <v>44162</v>
      </c>
      <c r="I574" t="s">
        <v>533</v>
      </c>
      <c r="J574">
        <v>2200</v>
      </c>
      <c r="K574">
        <f>+volumen_dia[[#This Row],[Volumen (N° de mallas o sacos de 25 kg)]]*25</f>
        <v>55000</v>
      </c>
      <c r="L574">
        <f>+volumen_dia[[#This Row],[Volumen (Kg)]]/1000</f>
        <v>55</v>
      </c>
      <c r="M574" s="43">
        <f>+VLOOKUP(volumen_dia[[#This Row],[Concat]],Precio_dia_punto_venta[],7,0)</f>
        <v>10750</v>
      </c>
    </row>
    <row r="575" spans="1:13" x14ac:dyDescent="0.35">
      <c r="A575" s="43" t="str">
        <f>+_xlfn.CONCAT(volumen_dia[[#This Row],[Variedad]],volumen_dia[[#This Row],[Mercado]],volumen_dia[[#This Row],[Día semana]],volumen_dia[[#This Row],[Semana]],volumen_dia[[#This Row],[Unidad]])</f>
        <v>CardinalTerminal La Palmera de La SerenaMartes44141saco</v>
      </c>
      <c r="B575" t="s">
        <v>545</v>
      </c>
      <c r="C575" t="s">
        <v>549</v>
      </c>
      <c r="D575" s="43">
        <f>+VLOOKUP(volumen_dia[[#This Row],[Mercado]],Codigos_mercados_mayoristas[],3,0)</f>
        <v>4</v>
      </c>
      <c r="E575" s="43" t="str">
        <f>+VLOOKUP(volumen_dia[[#This Row],[Unidad de
comercialización ]],Tabla16[],2,0)</f>
        <v>saco</v>
      </c>
      <c r="F575" t="s">
        <v>704</v>
      </c>
      <c r="G575" t="s">
        <v>494</v>
      </c>
      <c r="H575" s="46">
        <f>+VLOOKUP(volumen_dia[[#This Row],[Semana descripcipon]],Codigo_fecha[],2,0)</f>
        <v>44141</v>
      </c>
      <c r="I575" t="s">
        <v>536</v>
      </c>
      <c r="J575">
        <v>2200</v>
      </c>
      <c r="K575">
        <f>+volumen_dia[[#This Row],[Volumen (N° de mallas o sacos de 25 kg)]]*25</f>
        <v>55000</v>
      </c>
      <c r="L575">
        <f>+volumen_dia[[#This Row],[Volumen (Kg)]]/1000</f>
        <v>55</v>
      </c>
      <c r="M575" s="43">
        <f>+VLOOKUP(volumen_dia[[#This Row],[Concat]],Precio_dia_punto_venta[],7,0)</f>
        <v>8250</v>
      </c>
    </row>
    <row r="576" spans="1:13" x14ac:dyDescent="0.35">
      <c r="A576" s="43" t="str">
        <f>+_xlfn.CONCAT(volumen_dia[[#This Row],[Variedad]],volumen_dia[[#This Row],[Mercado]],volumen_dia[[#This Row],[Día semana]],volumen_dia[[#This Row],[Semana]],volumen_dia[[#This Row],[Unidad]])</f>
        <v>CardinalTerminal La Palmera de La SerenaViernes44141saco</v>
      </c>
      <c r="B576" t="s">
        <v>545</v>
      </c>
      <c r="C576" t="s">
        <v>549</v>
      </c>
      <c r="D576" s="43">
        <f>+VLOOKUP(volumen_dia[[#This Row],[Mercado]],Codigos_mercados_mayoristas[],3,0)</f>
        <v>4</v>
      </c>
      <c r="E576" s="43" t="str">
        <f>+VLOOKUP(volumen_dia[[#This Row],[Unidad de
comercialización ]],Tabla16[],2,0)</f>
        <v>saco</v>
      </c>
      <c r="F576" t="s">
        <v>704</v>
      </c>
      <c r="G576" t="s">
        <v>494</v>
      </c>
      <c r="H576" s="46">
        <f>+VLOOKUP(volumen_dia[[#This Row],[Semana descripcipon]],Codigo_fecha[],2,0)</f>
        <v>44141</v>
      </c>
      <c r="I576" t="s">
        <v>533</v>
      </c>
      <c r="J576">
        <v>2200</v>
      </c>
      <c r="K576">
        <f>+volumen_dia[[#This Row],[Volumen (N° de mallas o sacos de 25 kg)]]*25</f>
        <v>55000</v>
      </c>
      <c r="L576">
        <f>+volumen_dia[[#This Row],[Volumen (Kg)]]/1000</f>
        <v>55</v>
      </c>
      <c r="M576" s="43">
        <f>+VLOOKUP(volumen_dia[[#This Row],[Concat]],Precio_dia_punto_venta[],7,0)</f>
        <v>9500</v>
      </c>
    </row>
    <row r="577" spans="1:13" x14ac:dyDescent="0.35">
      <c r="A577" s="43" t="str">
        <f>+_xlfn.CONCAT(volumen_dia[[#This Row],[Variedad]],volumen_dia[[#This Row],[Mercado]],volumen_dia[[#This Row],[Día semana]],volumen_dia[[#This Row],[Semana]],volumen_dia[[#This Row],[Unidad]])</f>
        <v>CardinalTerminal La Palmera de La SerenaMartes44127saco</v>
      </c>
      <c r="B577" t="s">
        <v>545</v>
      </c>
      <c r="C577" t="s">
        <v>549</v>
      </c>
      <c r="D577" s="43">
        <f>+VLOOKUP(volumen_dia[[#This Row],[Mercado]],Codigos_mercados_mayoristas[],3,0)</f>
        <v>4</v>
      </c>
      <c r="E577" s="43" t="str">
        <f>+VLOOKUP(volumen_dia[[#This Row],[Unidad de
comercialización ]],Tabla16[],2,0)</f>
        <v>saco</v>
      </c>
      <c r="F577" t="s">
        <v>704</v>
      </c>
      <c r="G577" t="s">
        <v>496</v>
      </c>
      <c r="H577" s="46">
        <f>+VLOOKUP(volumen_dia[[#This Row],[Semana descripcipon]],Codigo_fecha[],2,0)</f>
        <v>44127</v>
      </c>
      <c r="I577" t="s">
        <v>536</v>
      </c>
      <c r="J577">
        <v>2200</v>
      </c>
      <c r="K577">
        <f>+volumen_dia[[#This Row],[Volumen (N° de mallas o sacos de 25 kg)]]*25</f>
        <v>55000</v>
      </c>
      <c r="L577">
        <f>+volumen_dia[[#This Row],[Volumen (Kg)]]/1000</f>
        <v>55</v>
      </c>
      <c r="M577" s="43">
        <f>+VLOOKUP(volumen_dia[[#This Row],[Concat]],Precio_dia_punto_venta[],7,0)</f>
        <v>9750</v>
      </c>
    </row>
    <row r="578" spans="1:13" x14ac:dyDescent="0.35">
      <c r="A578" s="43" t="str">
        <f>+_xlfn.CONCAT(volumen_dia[[#This Row],[Variedad]],volumen_dia[[#This Row],[Mercado]],volumen_dia[[#This Row],[Día semana]],volumen_dia[[#This Row],[Semana]],volumen_dia[[#This Row],[Unidad]])</f>
        <v>CardinalTerminal La Palmera de La SerenaViernes44127saco</v>
      </c>
      <c r="B578" t="s">
        <v>545</v>
      </c>
      <c r="C578" t="s">
        <v>549</v>
      </c>
      <c r="D578" s="43">
        <f>+VLOOKUP(volumen_dia[[#This Row],[Mercado]],Codigos_mercados_mayoristas[],3,0)</f>
        <v>4</v>
      </c>
      <c r="E578" s="43" t="str">
        <f>+VLOOKUP(volumen_dia[[#This Row],[Unidad de
comercialización ]],Tabla16[],2,0)</f>
        <v>saco</v>
      </c>
      <c r="F578" t="s">
        <v>704</v>
      </c>
      <c r="G578" t="s">
        <v>496</v>
      </c>
      <c r="H578" s="46">
        <f>+VLOOKUP(volumen_dia[[#This Row],[Semana descripcipon]],Codigo_fecha[],2,0)</f>
        <v>44127</v>
      </c>
      <c r="I578" t="s">
        <v>533</v>
      </c>
      <c r="J578">
        <v>2200</v>
      </c>
      <c r="K578">
        <f>+volumen_dia[[#This Row],[Volumen (N° de mallas o sacos de 25 kg)]]*25</f>
        <v>55000</v>
      </c>
      <c r="L578">
        <f>+volumen_dia[[#This Row],[Volumen (Kg)]]/1000</f>
        <v>55</v>
      </c>
      <c r="M578" s="43">
        <f>+VLOOKUP(volumen_dia[[#This Row],[Concat]],Precio_dia_punto_venta[],7,0)</f>
        <v>9750</v>
      </c>
    </row>
    <row r="579" spans="1:13" x14ac:dyDescent="0.35">
      <c r="A579" s="43" t="str">
        <f>+_xlfn.CONCAT(volumen_dia[[#This Row],[Variedad]],volumen_dia[[#This Row],[Mercado]],volumen_dia[[#This Row],[Día semana]],volumen_dia[[#This Row],[Semana]],volumen_dia[[#This Row],[Unidad]])</f>
        <v>CardinalTerminal La Palmera de La SerenaMartes44120saco</v>
      </c>
      <c r="B579" t="s">
        <v>545</v>
      </c>
      <c r="C579" t="s">
        <v>549</v>
      </c>
      <c r="D579" s="43">
        <f>+VLOOKUP(volumen_dia[[#This Row],[Mercado]],Codigos_mercados_mayoristas[],3,0)</f>
        <v>4</v>
      </c>
      <c r="E579" s="43" t="str">
        <f>+VLOOKUP(volumen_dia[[#This Row],[Unidad de
comercialización ]],Tabla16[],2,0)</f>
        <v>saco</v>
      </c>
      <c r="F579" t="s">
        <v>704</v>
      </c>
      <c r="G579" t="s">
        <v>497</v>
      </c>
      <c r="H579" s="46">
        <f>+VLOOKUP(volumen_dia[[#This Row],[Semana descripcipon]],Codigo_fecha[],2,0)</f>
        <v>44120</v>
      </c>
      <c r="I579" t="s">
        <v>536</v>
      </c>
      <c r="J579">
        <v>2200</v>
      </c>
      <c r="K579">
        <f>+volumen_dia[[#This Row],[Volumen (N° de mallas o sacos de 25 kg)]]*25</f>
        <v>55000</v>
      </c>
      <c r="L579">
        <f>+volumen_dia[[#This Row],[Volumen (Kg)]]/1000</f>
        <v>55</v>
      </c>
      <c r="M579" s="43">
        <f>+VLOOKUP(volumen_dia[[#This Row],[Concat]],Precio_dia_punto_venta[],7,0)</f>
        <v>9500</v>
      </c>
    </row>
    <row r="580" spans="1:13" x14ac:dyDescent="0.35">
      <c r="A580" s="43" t="str">
        <f>+_xlfn.CONCAT(volumen_dia[[#This Row],[Variedad]],volumen_dia[[#This Row],[Mercado]],volumen_dia[[#This Row],[Día semana]],volumen_dia[[#This Row],[Semana]],volumen_dia[[#This Row],[Unidad]])</f>
        <v>CardinalTerminal La Palmera de La SerenaMiércoles44169saco</v>
      </c>
      <c r="B580" t="s">
        <v>545</v>
      </c>
      <c r="C580" t="s">
        <v>549</v>
      </c>
      <c r="D580" s="43">
        <f>+VLOOKUP(volumen_dia[[#This Row],[Mercado]],Codigos_mercados_mayoristas[],3,0)</f>
        <v>4</v>
      </c>
      <c r="E580" s="43" t="str">
        <f>+VLOOKUP(volumen_dia[[#This Row],[Unidad de
comercialización ]],Tabla16[],2,0)</f>
        <v>saco</v>
      </c>
      <c r="F580" t="s">
        <v>704</v>
      </c>
      <c r="G580" t="s">
        <v>490</v>
      </c>
      <c r="H580" s="46">
        <f>+VLOOKUP(volumen_dia[[#This Row],[Semana descripcipon]],Codigo_fecha[],2,0)</f>
        <v>44169</v>
      </c>
      <c r="I580" t="s">
        <v>534</v>
      </c>
      <c r="J580">
        <v>2400</v>
      </c>
      <c r="K580">
        <f>+volumen_dia[[#This Row],[Volumen (N° de mallas o sacos de 25 kg)]]*25</f>
        <v>60000</v>
      </c>
      <c r="L580">
        <f>+volumen_dia[[#This Row],[Volumen (Kg)]]/1000</f>
        <v>60</v>
      </c>
      <c r="M580" s="43">
        <f>+VLOOKUP(volumen_dia[[#This Row],[Concat]],Precio_dia_punto_venta[],7,0)</f>
        <v>11750</v>
      </c>
    </row>
    <row r="581" spans="1:13" x14ac:dyDescent="0.35">
      <c r="A581" s="43" t="str">
        <f>+_xlfn.CONCAT(volumen_dia[[#This Row],[Variedad]],volumen_dia[[#This Row],[Mercado]],volumen_dia[[#This Row],[Día semana]],volumen_dia[[#This Row],[Semana]],volumen_dia[[#This Row],[Unidad]])</f>
        <v>CardinalTerminal La Palmera de La SerenaMartes44148saco</v>
      </c>
      <c r="B581" t="s">
        <v>545</v>
      </c>
      <c r="C581" t="s">
        <v>549</v>
      </c>
      <c r="D581" s="43">
        <f>+VLOOKUP(volumen_dia[[#This Row],[Mercado]],Codigos_mercados_mayoristas[],3,0)</f>
        <v>4</v>
      </c>
      <c r="E581" s="43" t="str">
        <f>+VLOOKUP(volumen_dia[[#This Row],[Unidad de
comercialización ]],Tabla16[],2,0)</f>
        <v>saco</v>
      </c>
      <c r="F581" t="s">
        <v>704</v>
      </c>
      <c r="G581" t="s">
        <v>493</v>
      </c>
      <c r="H581" s="46">
        <f>+VLOOKUP(volumen_dia[[#This Row],[Semana descripcipon]],Codigo_fecha[],2,0)</f>
        <v>44148</v>
      </c>
      <c r="I581" t="s">
        <v>536</v>
      </c>
      <c r="J581">
        <v>2400</v>
      </c>
      <c r="K581">
        <f>+volumen_dia[[#This Row],[Volumen (N° de mallas o sacos de 25 kg)]]*25</f>
        <v>60000</v>
      </c>
      <c r="L581">
        <f>+volumen_dia[[#This Row],[Volumen (Kg)]]/1000</f>
        <v>60</v>
      </c>
      <c r="M581" s="43">
        <f>+VLOOKUP(volumen_dia[[#This Row],[Concat]],Precio_dia_punto_venta[],7,0)</f>
        <v>10250</v>
      </c>
    </row>
    <row r="582" spans="1:13" x14ac:dyDescent="0.35">
      <c r="A582" s="43" t="str">
        <f>+_xlfn.CONCAT(volumen_dia[[#This Row],[Variedad]],volumen_dia[[#This Row],[Mercado]],volumen_dia[[#This Row],[Día semana]],volumen_dia[[#This Row],[Semana]],volumen_dia[[#This Row],[Unidad]])</f>
        <v>CardinalTerminal La Palmera de La SerenaViernes44148saco</v>
      </c>
      <c r="B582" t="s">
        <v>545</v>
      </c>
      <c r="C582" t="s">
        <v>549</v>
      </c>
      <c r="D582" s="43">
        <f>+VLOOKUP(volumen_dia[[#This Row],[Mercado]],Codigos_mercados_mayoristas[],3,0)</f>
        <v>4</v>
      </c>
      <c r="E582" s="43" t="str">
        <f>+VLOOKUP(volumen_dia[[#This Row],[Unidad de
comercialización ]],Tabla16[],2,0)</f>
        <v>saco</v>
      </c>
      <c r="F582" t="s">
        <v>704</v>
      </c>
      <c r="G582" t="s">
        <v>493</v>
      </c>
      <c r="H582" s="46">
        <f>+VLOOKUP(volumen_dia[[#This Row],[Semana descripcipon]],Codigo_fecha[],2,0)</f>
        <v>44148</v>
      </c>
      <c r="I582" t="s">
        <v>533</v>
      </c>
      <c r="J582">
        <v>2400</v>
      </c>
      <c r="K582">
        <f>+volumen_dia[[#This Row],[Volumen (N° de mallas o sacos de 25 kg)]]*25</f>
        <v>60000</v>
      </c>
      <c r="L582">
        <f>+volumen_dia[[#This Row],[Volumen (Kg)]]/1000</f>
        <v>60</v>
      </c>
      <c r="M582" s="43">
        <f>+VLOOKUP(volumen_dia[[#This Row],[Concat]],Precio_dia_punto_venta[],7,0)</f>
        <v>9500</v>
      </c>
    </row>
    <row r="583" spans="1:13" x14ac:dyDescent="0.35">
      <c r="A583" s="43" t="str">
        <f>+_xlfn.CONCAT(volumen_dia[[#This Row],[Variedad]],volumen_dia[[#This Row],[Mercado]],volumen_dia[[#This Row],[Día semana]],volumen_dia[[#This Row],[Semana]],volumen_dia[[#This Row],[Unidad]])</f>
        <v>CardinalTerminal La Palmera de La SerenaMartes44134saco</v>
      </c>
      <c r="B583" t="s">
        <v>545</v>
      </c>
      <c r="C583" t="s">
        <v>549</v>
      </c>
      <c r="D583" s="43">
        <f>+VLOOKUP(volumen_dia[[#This Row],[Mercado]],Codigos_mercados_mayoristas[],3,0)</f>
        <v>4</v>
      </c>
      <c r="E583" s="43" t="str">
        <f>+VLOOKUP(volumen_dia[[#This Row],[Unidad de
comercialización ]],Tabla16[],2,0)</f>
        <v>saco</v>
      </c>
      <c r="F583" t="s">
        <v>704</v>
      </c>
      <c r="G583" t="s">
        <v>495</v>
      </c>
      <c r="H583" s="46">
        <f>+VLOOKUP(volumen_dia[[#This Row],[Semana descripcipon]],Codigo_fecha[],2,0)</f>
        <v>44134</v>
      </c>
      <c r="I583" t="s">
        <v>536</v>
      </c>
      <c r="J583">
        <v>2400</v>
      </c>
      <c r="K583">
        <f>+volumen_dia[[#This Row],[Volumen (N° de mallas o sacos de 25 kg)]]*25</f>
        <v>60000</v>
      </c>
      <c r="L583">
        <f>+volumen_dia[[#This Row],[Volumen (Kg)]]/1000</f>
        <v>60</v>
      </c>
      <c r="M583" s="43">
        <f>+VLOOKUP(volumen_dia[[#This Row],[Concat]],Precio_dia_punto_venta[],7,0)</f>
        <v>8750</v>
      </c>
    </row>
    <row r="584" spans="1:13" x14ac:dyDescent="0.35">
      <c r="A584" s="43" t="str">
        <f>+_xlfn.CONCAT(volumen_dia[[#This Row],[Variedad]],volumen_dia[[#This Row],[Mercado]],volumen_dia[[#This Row],[Día semana]],volumen_dia[[#This Row],[Semana]],volumen_dia[[#This Row],[Unidad]])</f>
        <v>CardinalTerminal La Palmera de La SerenaMiércoles44134saco</v>
      </c>
      <c r="B584" t="s">
        <v>545</v>
      </c>
      <c r="C584" t="s">
        <v>549</v>
      </c>
      <c r="D584" s="43">
        <f>+VLOOKUP(volumen_dia[[#This Row],[Mercado]],Codigos_mercados_mayoristas[],3,0)</f>
        <v>4</v>
      </c>
      <c r="E584" s="43" t="str">
        <f>+VLOOKUP(volumen_dia[[#This Row],[Unidad de
comercialización ]],Tabla16[],2,0)</f>
        <v>saco</v>
      </c>
      <c r="F584" t="s">
        <v>704</v>
      </c>
      <c r="G584" t="s">
        <v>495</v>
      </c>
      <c r="H584" s="46">
        <f>+VLOOKUP(volumen_dia[[#This Row],[Semana descripcipon]],Codigo_fecha[],2,0)</f>
        <v>44134</v>
      </c>
      <c r="I584" t="s">
        <v>534</v>
      </c>
      <c r="J584">
        <v>2400</v>
      </c>
      <c r="K584">
        <f>+volumen_dia[[#This Row],[Volumen (N° de mallas o sacos de 25 kg)]]*25</f>
        <v>60000</v>
      </c>
      <c r="L584">
        <f>+volumen_dia[[#This Row],[Volumen (Kg)]]/1000</f>
        <v>60</v>
      </c>
      <c r="M584" s="43">
        <f>+VLOOKUP(volumen_dia[[#This Row],[Concat]],Precio_dia_punto_venta[],7,0)</f>
        <v>8750</v>
      </c>
    </row>
    <row r="585" spans="1:13" x14ac:dyDescent="0.35">
      <c r="A585" s="43" t="str">
        <f>+_xlfn.CONCAT(volumen_dia[[#This Row],[Variedad]],volumen_dia[[#This Row],[Mercado]],volumen_dia[[#This Row],[Día semana]],volumen_dia[[#This Row],[Semana]],volumen_dia[[#This Row],[Unidad]])</f>
        <v>CardinalTerminal La Palmera de La SerenaViernes44134saco</v>
      </c>
      <c r="B585" t="s">
        <v>545</v>
      </c>
      <c r="C585" t="s">
        <v>549</v>
      </c>
      <c r="D585" s="43">
        <f>+VLOOKUP(volumen_dia[[#This Row],[Mercado]],Codigos_mercados_mayoristas[],3,0)</f>
        <v>4</v>
      </c>
      <c r="E585" s="43" t="str">
        <f>+VLOOKUP(volumen_dia[[#This Row],[Unidad de
comercialización ]],Tabla16[],2,0)</f>
        <v>saco</v>
      </c>
      <c r="F585" t="s">
        <v>704</v>
      </c>
      <c r="G585" t="s">
        <v>495</v>
      </c>
      <c r="H585" s="46">
        <f>+VLOOKUP(volumen_dia[[#This Row],[Semana descripcipon]],Codigo_fecha[],2,0)</f>
        <v>44134</v>
      </c>
      <c r="I585" t="s">
        <v>533</v>
      </c>
      <c r="J585">
        <v>2400</v>
      </c>
      <c r="K585">
        <f>+volumen_dia[[#This Row],[Volumen (N° de mallas o sacos de 25 kg)]]*25</f>
        <v>60000</v>
      </c>
      <c r="L585">
        <f>+volumen_dia[[#This Row],[Volumen (Kg)]]/1000</f>
        <v>60</v>
      </c>
      <c r="M585" s="43">
        <f>+VLOOKUP(volumen_dia[[#This Row],[Concat]],Precio_dia_punto_venta[],7,0)</f>
        <v>8250</v>
      </c>
    </row>
    <row r="586" spans="1:13" x14ac:dyDescent="0.35">
      <c r="A586" s="43" t="str">
        <f>+_xlfn.CONCAT(volumen_dia[[#This Row],[Variedad]],volumen_dia[[#This Row],[Mercado]],volumen_dia[[#This Row],[Día semana]],volumen_dia[[#This Row],[Semana]],volumen_dia[[#This Row],[Unidad]])</f>
        <v>AsterixVega Central Mapocho de SantiagoViernes44085saco</v>
      </c>
      <c r="B586" t="s">
        <v>540</v>
      </c>
      <c r="C586" t="s">
        <v>528</v>
      </c>
      <c r="D586" s="43">
        <f>+VLOOKUP(volumen_dia[[#This Row],[Mercado]],Codigos_mercados_mayoristas[],3,0)</f>
        <v>13</v>
      </c>
      <c r="E586" s="43" t="str">
        <f>+VLOOKUP(volumen_dia[[#This Row],[Unidad de
comercialización ]],Tabla16[],2,0)</f>
        <v>saco</v>
      </c>
      <c r="F586" t="s">
        <v>704</v>
      </c>
      <c r="G586" t="s">
        <v>503</v>
      </c>
      <c r="H586" s="46">
        <f>+VLOOKUP(volumen_dia[[#This Row],[Semana descripcipon]],Codigo_fecha[],2,0)</f>
        <v>44085</v>
      </c>
      <c r="I586" t="s">
        <v>533</v>
      </c>
      <c r="J586">
        <v>190</v>
      </c>
      <c r="K586">
        <f>+volumen_dia[[#This Row],[Volumen (N° de mallas o sacos de 25 kg)]]*25</f>
        <v>4750</v>
      </c>
      <c r="L586">
        <f>+volumen_dia[[#This Row],[Volumen (Kg)]]/1000</f>
        <v>4.75</v>
      </c>
      <c r="M586" s="43">
        <f>+VLOOKUP(volumen_dia[[#This Row],[Concat]],Precio_dia_punto_venta[],7,0)</f>
        <v>9000</v>
      </c>
    </row>
    <row r="587" spans="1:13" x14ac:dyDescent="0.35">
      <c r="A587" s="43" t="str">
        <f>+_xlfn.CONCAT(volumen_dia[[#This Row],[Variedad]],volumen_dia[[#This Row],[Mercado]],volumen_dia[[#This Row],[Día semana]],volumen_dia[[#This Row],[Semana]],volumen_dia[[#This Row],[Unidad]])</f>
        <v>CardinalVega Central Mapocho de SantiagoJueves44141saco</v>
      </c>
      <c r="B587" t="s">
        <v>545</v>
      </c>
      <c r="C587" t="s">
        <v>528</v>
      </c>
      <c r="D587" s="43">
        <f>+VLOOKUP(volumen_dia[[#This Row],[Mercado]],Codigos_mercados_mayoristas[],3,0)</f>
        <v>13</v>
      </c>
      <c r="E587" s="43" t="str">
        <f>+VLOOKUP(volumen_dia[[#This Row],[Unidad de
comercialización ]],Tabla16[],2,0)</f>
        <v>saco</v>
      </c>
      <c r="F587" t="s">
        <v>704</v>
      </c>
      <c r="G587" t="s">
        <v>494</v>
      </c>
      <c r="H587" s="46">
        <f>+VLOOKUP(volumen_dia[[#This Row],[Semana descripcipon]],Codigo_fecha[],2,0)</f>
        <v>44141</v>
      </c>
      <c r="I587" t="s">
        <v>530</v>
      </c>
      <c r="J587">
        <v>200</v>
      </c>
      <c r="K587">
        <f>+volumen_dia[[#This Row],[Volumen (N° de mallas o sacos de 25 kg)]]*25</f>
        <v>5000</v>
      </c>
      <c r="L587">
        <f>+volumen_dia[[#This Row],[Volumen (Kg)]]/1000</f>
        <v>5</v>
      </c>
      <c r="M587" s="43">
        <f>+VLOOKUP(volumen_dia[[#This Row],[Concat]],Precio_dia_punto_venta[],7,0)</f>
        <v>10000</v>
      </c>
    </row>
    <row r="588" spans="1:13" x14ac:dyDescent="0.35">
      <c r="A588" s="43" t="str">
        <f>+_xlfn.CONCAT(volumen_dia[[#This Row],[Variedad]],volumen_dia[[#This Row],[Mercado]],volumen_dia[[#This Row],[Día semana]],volumen_dia[[#This Row],[Semana]],volumen_dia[[#This Row],[Unidad]])</f>
        <v>CardinalVega Central Mapocho de SantiagoMiércoles44134saco</v>
      </c>
      <c r="B588" t="s">
        <v>545</v>
      </c>
      <c r="C588" t="s">
        <v>528</v>
      </c>
      <c r="D588" s="43">
        <f>+VLOOKUP(volumen_dia[[#This Row],[Mercado]],Codigos_mercados_mayoristas[],3,0)</f>
        <v>13</v>
      </c>
      <c r="E588" s="43" t="str">
        <f>+VLOOKUP(volumen_dia[[#This Row],[Unidad de
comercialización ]],Tabla16[],2,0)</f>
        <v>saco</v>
      </c>
      <c r="F588" t="s">
        <v>704</v>
      </c>
      <c r="G588" t="s">
        <v>495</v>
      </c>
      <c r="H588" s="46">
        <f>+VLOOKUP(volumen_dia[[#This Row],[Semana descripcipon]],Codigo_fecha[],2,0)</f>
        <v>44134</v>
      </c>
      <c r="I588" t="s">
        <v>534</v>
      </c>
      <c r="J588">
        <v>230</v>
      </c>
      <c r="K588">
        <f>+volumen_dia[[#This Row],[Volumen (N° de mallas o sacos de 25 kg)]]*25</f>
        <v>5750</v>
      </c>
      <c r="L588">
        <f>+volumen_dia[[#This Row],[Volumen (Kg)]]/1000</f>
        <v>5.75</v>
      </c>
      <c r="M588" s="43">
        <f>+VLOOKUP(volumen_dia[[#This Row],[Concat]],Precio_dia_punto_venta[],7,0)</f>
        <v>8000</v>
      </c>
    </row>
    <row r="589" spans="1:13" x14ac:dyDescent="0.35">
      <c r="A589" s="43" t="str">
        <f>+_xlfn.CONCAT(volumen_dia[[#This Row],[Variedad]],volumen_dia[[#This Row],[Mercado]],volumen_dia[[#This Row],[Día semana]],volumen_dia[[#This Row],[Semana]],volumen_dia[[#This Row],[Unidad]])</f>
        <v>RosaraVega Central Mapocho de SantiagoMartes44099saco</v>
      </c>
      <c r="B589" t="s">
        <v>527</v>
      </c>
      <c r="C589" t="s">
        <v>528</v>
      </c>
      <c r="D589" s="43">
        <f>+VLOOKUP(volumen_dia[[#This Row],[Mercado]],Codigos_mercados_mayoristas[],3,0)</f>
        <v>13</v>
      </c>
      <c r="E589" s="43" t="str">
        <f>+VLOOKUP(volumen_dia[[#This Row],[Unidad de
comercialización ]],Tabla16[],2,0)</f>
        <v>saco</v>
      </c>
      <c r="F589" t="s">
        <v>704</v>
      </c>
      <c r="G589" t="s">
        <v>504</v>
      </c>
      <c r="H589" s="46">
        <f>+VLOOKUP(volumen_dia[[#This Row],[Semana descripcipon]],Codigo_fecha[],2,0)</f>
        <v>44099</v>
      </c>
      <c r="I589" t="s">
        <v>536</v>
      </c>
      <c r="J589">
        <v>230</v>
      </c>
      <c r="K589">
        <f>+volumen_dia[[#This Row],[Volumen (N° de mallas o sacos de 25 kg)]]*25</f>
        <v>5750</v>
      </c>
      <c r="L589">
        <f>+volumen_dia[[#This Row],[Volumen (Kg)]]/1000</f>
        <v>5.75</v>
      </c>
      <c r="M589" s="43">
        <f>+VLOOKUP(volumen_dia[[#This Row],[Concat]],Precio_dia_punto_venta[],7,0)</f>
        <v>7000</v>
      </c>
    </row>
    <row r="590" spans="1:13" x14ac:dyDescent="0.35">
      <c r="A590" s="43" t="str">
        <f>+_xlfn.CONCAT(volumen_dia[[#This Row],[Variedad]],volumen_dia[[#This Row],[Mercado]],volumen_dia[[#This Row],[Día semana]],volumen_dia[[#This Row],[Semana]],volumen_dia[[#This Row],[Unidad]])</f>
        <v>CardinalVega Central Mapocho de SantiagoMiércoles44176saco</v>
      </c>
      <c r="B590" t="s">
        <v>545</v>
      </c>
      <c r="C590" t="s">
        <v>528</v>
      </c>
      <c r="D590" s="43">
        <f>+VLOOKUP(volumen_dia[[#This Row],[Mercado]],Codigos_mercados_mayoristas[],3,0)</f>
        <v>13</v>
      </c>
      <c r="E590" s="43" t="str">
        <f>+VLOOKUP(volumen_dia[[#This Row],[Unidad de
comercialización ]],Tabla16[],2,0)</f>
        <v>saco</v>
      </c>
      <c r="F590" t="s">
        <v>704</v>
      </c>
      <c r="G590" t="s">
        <v>700</v>
      </c>
      <c r="H590" s="46">
        <f>+VLOOKUP(volumen_dia[[#This Row],[Semana descripcipon]],Codigo_fecha[],2,0)</f>
        <v>44176</v>
      </c>
      <c r="I590" t="s">
        <v>534</v>
      </c>
      <c r="J590">
        <v>250</v>
      </c>
      <c r="K590">
        <f>+volumen_dia[[#This Row],[Volumen (N° de mallas o sacos de 25 kg)]]*25</f>
        <v>6250</v>
      </c>
      <c r="L590">
        <f>+volumen_dia[[#This Row],[Volumen (Kg)]]/1000</f>
        <v>6.25</v>
      </c>
      <c r="M590" s="43">
        <f>+VLOOKUP(volumen_dia[[#This Row],[Concat]],Precio_dia_punto_venta[],7,0)</f>
        <v>11000</v>
      </c>
    </row>
    <row r="591" spans="1:13" x14ac:dyDescent="0.35">
      <c r="A591" s="43" t="str">
        <f>+_xlfn.CONCAT(volumen_dia[[#This Row],[Variedad]],volumen_dia[[#This Row],[Mercado]],volumen_dia[[#This Row],[Día semana]],volumen_dia[[#This Row],[Semana]],volumen_dia[[#This Row],[Unidad]])</f>
        <v>CardinalVega Central Mapocho de SantiagoLunes44162saco</v>
      </c>
      <c r="B591" t="s">
        <v>545</v>
      </c>
      <c r="C591" t="s">
        <v>528</v>
      </c>
      <c r="D591" s="43">
        <f>+VLOOKUP(volumen_dia[[#This Row],[Mercado]],Codigos_mercados_mayoristas[],3,0)</f>
        <v>13</v>
      </c>
      <c r="E591" s="43" t="str">
        <f>+VLOOKUP(volumen_dia[[#This Row],[Unidad de
comercialización ]],Tabla16[],2,0)</f>
        <v>saco</v>
      </c>
      <c r="F591" t="s">
        <v>704</v>
      </c>
      <c r="G591" t="s">
        <v>491</v>
      </c>
      <c r="H591" s="46">
        <f>+VLOOKUP(volumen_dia[[#This Row],[Semana descripcipon]],Codigo_fecha[],2,0)</f>
        <v>44162</v>
      </c>
      <c r="I591" t="s">
        <v>535</v>
      </c>
      <c r="J591">
        <v>250</v>
      </c>
      <c r="K591">
        <f>+volumen_dia[[#This Row],[Volumen (N° de mallas o sacos de 25 kg)]]*25</f>
        <v>6250</v>
      </c>
      <c r="L591">
        <f>+volumen_dia[[#This Row],[Volumen (Kg)]]/1000</f>
        <v>6.25</v>
      </c>
      <c r="M591" s="43">
        <f>+VLOOKUP(volumen_dia[[#This Row],[Concat]],Precio_dia_punto_venta[],7,0)</f>
        <v>11000</v>
      </c>
    </row>
    <row r="592" spans="1:13" x14ac:dyDescent="0.35">
      <c r="A592" s="43" t="str">
        <f>+_xlfn.CONCAT(volumen_dia[[#This Row],[Variedad]],volumen_dia[[#This Row],[Mercado]],volumen_dia[[#This Row],[Día semana]],volumen_dia[[#This Row],[Semana]],volumen_dia[[#This Row],[Unidad]])</f>
        <v>CardinalVega Central Mapocho de SantiagoMiércoles44155saco</v>
      </c>
      <c r="B592" t="s">
        <v>545</v>
      </c>
      <c r="C592" t="s">
        <v>528</v>
      </c>
      <c r="D592" s="43">
        <f>+VLOOKUP(volumen_dia[[#This Row],[Mercado]],Codigos_mercados_mayoristas[],3,0)</f>
        <v>13</v>
      </c>
      <c r="E592" s="43" t="str">
        <f>+VLOOKUP(volumen_dia[[#This Row],[Unidad de
comercialización ]],Tabla16[],2,0)</f>
        <v>saco</v>
      </c>
      <c r="F592" t="s">
        <v>704</v>
      </c>
      <c r="G592" t="s">
        <v>492</v>
      </c>
      <c r="H592" s="46">
        <f>+VLOOKUP(volumen_dia[[#This Row],[Semana descripcipon]],Codigo_fecha[],2,0)</f>
        <v>44155</v>
      </c>
      <c r="I592" t="s">
        <v>534</v>
      </c>
      <c r="J592">
        <v>250</v>
      </c>
      <c r="K592">
        <f>+volumen_dia[[#This Row],[Volumen (N° de mallas o sacos de 25 kg)]]*25</f>
        <v>6250</v>
      </c>
      <c r="L592">
        <f>+volumen_dia[[#This Row],[Volumen (Kg)]]/1000</f>
        <v>6.25</v>
      </c>
      <c r="M592" s="43">
        <f>+VLOOKUP(volumen_dia[[#This Row],[Concat]],Precio_dia_punto_venta[],7,0)</f>
        <v>12000</v>
      </c>
    </row>
    <row r="593" spans="1:13" x14ac:dyDescent="0.35">
      <c r="A593" s="43" t="str">
        <f>+_xlfn.CONCAT(volumen_dia[[#This Row],[Variedad]],volumen_dia[[#This Row],[Mercado]],volumen_dia[[#This Row],[Día semana]],volumen_dia[[#This Row],[Semana]],volumen_dia[[#This Row],[Unidad]])</f>
        <v>RosaraVega Central Mapocho de SantiagoJueves44141saco</v>
      </c>
      <c r="B593" t="s">
        <v>527</v>
      </c>
      <c r="C593" t="s">
        <v>528</v>
      </c>
      <c r="D593" s="43">
        <f>+VLOOKUP(volumen_dia[[#This Row],[Mercado]],Codigos_mercados_mayoristas[],3,0)</f>
        <v>13</v>
      </c>
      <c r="E593" s="43" t="str">
        <f>+VLOOKUP(volumen_dia[[#This Row],[Unidad de
comercialización ]],Tabla16[],2,0)</f>
        <v>saco</v>
      </c>
      <c r="F593" t="s">
        <v>704</v>
      </c>
      <c r="G593" t="s">
        <v>494</v>
      </c>
      <c r="H593" s="46">
        <f>+VLOOKUP(volumen_dia[[#This Row],[Semana descripcipon]],Codigo_fecha[],2,0)</f>
        <v>44141</v>
      </c>
      <c r="I593" t="s">
        <v>530</v>
      </c>
      <c r="J593">
        <v>250</v>
      </c>
      <c r="K593">
        <f>+volumen_dia[[#This Row],[Volumen (N° de mallas o sacos de 25 kg)]]*25</f>
        <v>6250</v>
      </c>
      <c r="L593">
        <f>+volumen_dia[[#This Row],[Volumen (Kg)]]/1000</f>
        <v>6.25</v>
      </c>
      <c r="M593" s="43">
        <f>+VLOOKUP(volumen_dia[[#This Row],[Concat]],Precio_dia_punto_venta[],7,0)</f>
        <v>10000</v>
      </c>
    </row>
    <row r="594" spans="1:13" x14ac:dyDescent="0.35">
      <c r="A594" s="43" t="str">
        <f>+_xlfn.CONCAT(volumen_dia[[#This Row],[Variedad]],volumen_dia[[#This Row],[Mercado]],volumen_dia[[#This Row],[Día semana]],volumen_dia[[#This Row],[Semana]],volumen_dia[[#This Row],[Unidad]])</f>
        <v>RosaraVega Central Mapocho de SantiagoJueves44155saco</v>
      </c>
      <c r="B594" t="s">
        <v>527</v>
      </c>
      <c r="C594" t="s">
        <v>528</v>
      </c>
      <c r="D594" s="43">
        <f>+VLOOKUP(volumen_dia[[#This Row],[Mercado]],Codigos_mercados_mayoristas[],3,0)</f>
        <v>13</v>
      </c>
      <c r="E594" s="43" t="str">
        <f>+VLOOKUP(volumen_dia[[#This Row],[Unidad de
comercialización ]],Tabla16[],2,0)</f>
        <v>saco</v>
      </c>
      <c r="F594" t="s">
        <v>704</v>
      </c>
      <c r="G594" t="s">
        <v>492</v>
      </c>
      <c r="H594" s="46">
        <f>+VLOOKUP(volumen_dia[[#This Row],[Semana descripcipon]],Codigo_fecha[],2,0)</f>
        <v>44155</v>
      </c>
      <c r="I594" t="s">
        <v>530</v>
      </c>
      <c r="J594">
        <v>280</v>
      </c>
      <c r="K594">
        <f>+volumen_dia[[#This Row],[Volumen (N° de mallas o sacos de 25 kg)]]*25</f>
        <v>7000</v>
      </c>
      <c r="L594">
        <f>+volumen_dia[[#This Row],[Volumen (Kg)]]/1000</f>
        <v>7</v>
      </c>
      <c r="M594" s="43">
        <f>+VLOOKUP(volumen_dia[[#This Row],[Concat]],Precio_dia_punto_venta[],7,0)</f>
        <v>12000</v>
      </c>
    </row>
    <row r="595" spans="1:13" x14ac:dyDescent="0.35">
      <c r="A595" s="43" t="str">
        <f>+_xlfn.CONCAT(volumen_dia[[#This Row],[Variedad]],volumen_dia[[#This Row],[Mercado]],volumen_dia[[#This Row],[Día semana]],volumen_dia[[#This Row],[Semana]],volumen_dia[[#This Row],[Unidad]])</f>
        <v>CardinalVega Central Mapocho de SantiagoMartes44148saco</v>
      </c>
      <c r="B595" t="s">
        <v>545</v>
      </c>
      <c r="C595" t="s">
        <v>528</v>
      </c>
      <c r="D595" s="43">
        <f>+VLOOKUP(volumen_dia[[#This Row],[Mercado]],Codigos_mercados_mayoristas[],3,0)</f>
        <v>13</v>
      </c>
      <c r="E595" s="43" t="str">
        <f>+VLOOKUP(volumen_dia[[#This Row],[Unidad de
comercialización ]],Tabla16[],2,0)</f>
        <v>saco</v>
      </c>
      <c r="F595" t="s">
        <v>704</v>
      </c>
      <c r="G595" t="s">
        <v>493</v>
      </c>
      <c r="H595" s="46">
        <f>+VLOOKUP(volumen_dia[[#This Row],[Semana descripcipon]],Codigo_fecha[],2,0)</f>
        <v>44148</v>
      </c>
      <c r="I595" t="s">
        <v>536</v>
      </c>
      <c r="J595">
        <v>280</v>
      </c>
      <c r="K595">
        <f>+volumen_dia[[#This Row],[Volumen (N° de mallas o sacos de 25 kg)]]*25</f>
        <v>7000</v>
      </c>
      <c r="L595">
        <f>+volumen_dia[[#This Row],[Volumen (Kg)]]/1000</f>
        <v>7</v>
      </c>
      <c r="M595" s="43">
        <f>+VLOOKUP(volumen_dia[[#This Row],[Concat]],Precio_dia_punto_venta[],7,0)</f>
        <v>11536</v>
      </c>
    </row>
    <row r="596" spans="1:13" x14ac:dyDescent="0.35">
      <c r="A596" s="43" t="str">
        <f>+_xlfn.CONCAT(volumen_dia[[#This Row],[Variedad]],volumen_dia[[#This Row],[Mercado]],volumen_dia[[#This Row],[Día semana]],volumen_dia[[#This Row],[Semana]],volumen_dia[[#This Row],[Unidad]])</f>
        <v>RosaraVega Central Mapocho de SantiagoMiércoles44092saco</v>
      </c>
      <c r="B596" t="s">
        <v>527</v>
      </c>
      <c r="C596" t="s">
        <v>528</v>
      </c>
      <c r="D596" s="43">
        <f>+VLOOKUP(volumen_dia[[#This Row],[Mercado]],Codigos_mercados_mayoristas[],3,0)</f>
        <v>13</v>
      </c>
      <c r="E596" s="43" t="str">
        <f>+VLOOKUP(volumen_dia[[#This Row],[Unidad de
comercialización ]],Tabla16[],2,0)</f>
        <v>saco</v>
      </c>
      <c r="F596" t="s">
        <v>704</v>
      </c>
      <c r="G596" t="s">
        <v>502</v>
      </c>
      <c r="H596" s="46">
        <f>+VLOOKUP(volumen_dia[[#This Row],[Semana descripcipon]],Codigo_fecha[],2,0)</f>
        <v>44092</v>
      </c>
      <c r="I596" t="s">
        <v>534</v>
      </c>
      <c r="J596">
        <v>290</v>
      </c>
      <c r="K596">
        <f>+volumen_dia[[#This Row],[Volumen (N° de mallas o sacos de 25 kg)]]*25</f>
        <v>7250</v>
      </c>
      <c r="L596">
        <f>+volumen_dia[[#This Row],[Volumen (Kg)]]/1000</f>
        <v>7.25</v>
      </c>
      <c r="M596" s="43">
        <f>+VLOOKUP(volumen_dia[[#This Row],[Concat]],Precio_dia_punto_venta[],7,0)</f>
        <v>7000</v>
      </c>
    </row>
    <row r="597" spans="1:13" x14ac:dyDescent="0.35">
      <c r="A597" s="43" t="str">
        <f>+_xlfn.CONCAT(volumen_dia[[#This Row],[Variedad]],volumen_dia[[#This Row],[Mercado]],volumen_dia[[#This Row],[Día semana]],volumen_dia[[#This Row],[Semana]],volumen_dia[[#This Row],[Unidad]])</f>
        <v>CardinalVega Central Mapocho de SantiagoMiércoles44169saco</v>
      </c>
      <c r="B597" t="s">
        <v>545</v>
      </c>
      <c r="C597" t="s">
        <v>528</v>
      </c>
      <c r="D597" s="43">
        <f>+VLOOKUP(volumen_dia[[#This Row],[Mercado]],Codigos_mercados_mayoristas[],3,0)</f>
        <v>13</v>
      </c>
      <c r="E597" s="43" t="str">
        <f>+VLOOKUP(volumen_dia[[#This Row],[Unidad de
comercialización ]],Tabla16[],2,0)</f>
        <v>saco</v>
      </c>
      <c r="F597" t="s">
        <v>704</v>
      </c>
      <c r="G597" t="s">
        <v>490</v>
      </c>
      <c r="H597" s="46">
        <f>+VLOOKUP(volumen_dia[[#This Row],[Semana descripcipon]],Codigo_fecha[],2,0)</f>
        <v>44169</v>
      </c>
      <c r="I597" t="s">
        <v>534</v>
      </c>
      <c r="J597">
        <v>300</v>
      </c>
      <c r="K597">
        <f>+volumen_dia[[#This Row],[Volumen (N° de mallas o sacos de 25 kg)]]*25</f>
        <v>7500</v>
      </c>
      <c r="L597">
        <f>+volumen_dia[[#This Row],[Volumen (Kg)]]/1000</f>
        <v>7.5</v>
      </c>
      <c r="M597" s="43">
        <f>+VLOOKUP(volumen_dia[[#This Row],[Concat]],Precio_dia_punto_venta[],7,0)</f>
        <v>11000</v>
      </c>
    </row>
    <row r="598" spans="1:13" x14ac:dyDescent="0.35">
      <c r="A598" s="43" t="str">
        <f>+_xlfn.CONCAT(volumen_dia[[#This Row],[Variedad]],volumen_dia[[#This Row],[Mercado]],volumen_dia[[#This Row],[Día semana]],volumen_dia[[#This Row],[Semana]],volumen_dia[[#This Row],[Unidad]])</f>
        <v>PatagoniaVega Central Mapocho de SantiagoMartes44148saco</v>
      </c>
      <c r="B598" t="s">
        <v>531</v>
      </c>
      <c r="C598" t="s">
        <v>528</v>
      </c>
      <c r="D598" s="43">
        <f>+VLOOKUP(volumen_dia[[#This Row],[Mercado]],Codigos_mercados_mayoristas[],3,0)</f>
        <v>13</v>
      </c>
      <c r="E598" s="43" t="str">
        <f>+VLOOKUP(volumen_dia[[#This Row],[Unidad de
comercialización ]],Tabla16[],2,0)</f>
        <v>saco</v>
      </c>
      <c r="F598" t="s">
        <v>704</v>
      </c>
      <c r="G598" t="s">
        <v>493</v>
      </c>
      <c r="H598" s="46">
        <f>+VLOOKUP(volumen_dia[[#This Row],[Semana descripcipon]],Codigo_fecha[],2,0)</f>
        <v>44148</v>
      </c>
      <c r="I598" t="s">
        <v>536</v>
      </c>
      <c r="J598">
        <v>300</v>
      </c>
      <c r="K598">
        <f>+volumen_dia[[#This Row],[Volumen (N° de mallas o sacos de 25 kg)]]*25</f>
        <v>7500</v>
      </c>
      <c r="L598">
        <f>+volumen_dia[[#This Row],[Volumen (Kg)]]/1000</f>
        <v>7.5</v>
      </c>
      <c r="M598" s="43">
        <f>+VLOOKUP(volumen_dia[[#This Row],[Concat]],Precio_dia_punto_venta[],7,0)</f>
        <v>12000</v>
      </c>
    </row>
    <row r="599" spans="1:13" x14ac:dyDescent="0.35">
      <c r="A599" s="43" t="str">
        <f>+_xlfn.CONCAT(volumen_dia[[#This Row],[Variedad]],volumen_dia[[#This Row],[Mercado]],volumen_dia[[#This Row],[Día semana]],volumen_dia[[#This Row],[Semana]],volumen_dia[[#This Row],[Unidad]])</f>
        <v>CardinalVega Central Mapocho de SantiagoMiércoles44141saco</v>
      </c>
      <c r="B599" t="s">
        <v>545</v>
      </c>
      <c r="C599" t="s">
        <v>528</v>
      </c>
      <c r="D599" s="43">
        <f>+VLOOKUP(volumen_dia[[#This Row],[Mercado]],Codigos_mercados_mayoristas[],3,0)</f>
        <v>13</v>
      </c>
      <c r="E599" s="43" t="str">
        <f>+VLOOKUP(volumen_dia[[#This Row],[Unidad de
comercialización ]],Tabla16[],2,0)</f>
        <v>saco</v>
      </c>
      <c r="F599" t="s">
        <v>704</v>
      </c>
      <c r="G599" t="s">
        <v>494</v>
      </c>
      <c r="H599" s="46">
        <f>+VLOOKUP(volumen_dia[[#This Row],[Semana descripcipon]],Codigo_fecha[],2,0)</f>
        <v>44141</v>
      </c>
      <c r="I599" t="s">
        <v>534</v>
      </c>
      <c r="J599">
        <v>300</v>
      </c>
      <c r="K599">
        <f>+volumen_dia[[#This Row],[Volumen (N° de mallas o sacos de 25 kg)]]*25</f>
        <v>7500</v>
      </c>
      <c r="L599">
        <f>+volumen_dia[[#This Row],[Volumen (Kg)]]/1000</f>
        <v>7.5</v>
      </c>
      <c r="M599" s="43">
        <f>+VLOOKUP(volumen_dia[[#This Row],[Concat]],Precio_dia_punto_venta[],7,0)</f>
        <v>10000</v>
      </c>
    </row>
    <row r="600" spans="1:13" x14ac:dyDescent="0.35">
      <c r="A600" s="43" t="str">
        <f>+_xlfn.CONCAT(volumen_dia[[#This Row],[Variedad]],volumen_dia[[#This Row],[Mercado]],volumen_dia[[#This Row],[Día semana]],volumen_dia[[#This Row],[Semana]],volumen_dia[[#This Row],[Unidad]])</f>
        <v>AsterixVega Central Mapocho de SantiagoLunes44134saco</v>
      </c>
      <c r="B600" t="s">
        <v>540</v>
      </c>
      <c r="C600" t="s">
        <v>528</v>
      </c>
      <c r="D600" s="43">
        <f>+VLOOKUP(volumen_dia[[#This Row],[Mercado]],Codigos_mercados_mayoristas[],3,0)</f>
        <v>13</v>
      </c>
      <c r="E600" s="43" t="str">
        <f>+VLOOKUP(volumen_dia[[#This Row],[Unidad de
comercialización ]],Tabla16[],2,0)</f>
        <v>saco</v>
      </c>
      <c r="F600" t="s">
        <v>704</v>
      </c>
      <c r="G600" t="s">
        <v>495</v>
      </c>
      <c r="H600" s="46">
        <f>+VLOOKUP(volumen_dia[[#This Row],[Semana descripcipon]],Codigo_fecha[],2,0)</f>
        <v>44134</v>
      </c>
      <c r="I600" t="s">
        <v>535</v>
      </c>
      <c r="J600">
        <v>300</v>
      </c>
      <c r="K600">
        <f>+volumen_dia[[#This Row],[Volumen (N° de mallas o sacos de 25 kg)]]*25</f>
        <v>7500</v>
      </c>
      <c r="L600">
        <f>+volumen_dia[[#This Row],[Volumen (Kg)]]/1000</f>
        <v>7.5</v>
      </c>
      <c r="M600" s="43">
        <f>+VLOOKUP(volumen_dia[[#This Row],[Concat]],Precio_dia_punto_venta[],7,0)</f>
        <v>8000</v>
      </c>
    </row>
    <row r="601" spans="1:13" x14ac:dyDescent="0.35">
      <c r="A601" s="43" t="str">
        <f>+_xlfn.CONCAT(volumen_dia[[#This Row],[Variedad]],volumen_dia[[#This Row],[Mercado]],volumen_dia[[#This Row],[Día semana]],volumen_dia[[#This Row],[Semana]],volumen_dia[[#This Row],[Unidad]])</f>
        <v>CardinalVega Central Mapocho de SantiagoMartes44134saco</v>
      </c>
      <c r="B601" t="s">
        <v>545</v>
      </c>
      <c r="C601" t="s">
        <v>528</v>
      </c>
      <c r="D601" s="43">
        <f>+VLOOKUP(volumen_dia[[#This Row],[Mercado]],Codigos_mercados_mayoristas[],3,0)</f>
        <v>13</v>
      </c>
      <c r="E601" s="43" t="str">
        <f>+VLOOKUP(volumen_dia[[#This Row],[Unidad de
comercialización ]],Tabla16[],2,0)</f>
        <v>saco</v>
      </c>
      <c r="F601" t="s">
        <v>704</v>
      </c>
      <c r="G601" t="s">
        <v>495</v>
      </c>
      <c r="H601" s="46">
        <f>+VLOOKUP(volumen_dia[[#This Row],[Semana descripcipon]],Codigo_fecha[],2,0)</f>
        <v>44134</v>
      </c>
      <c r="I601" t="s">
        <v>536</v>
      </c>
      <c r="J601">
        <v>300</v>
      </c>
      <c r="K601">
        <f>+volumen_dia[[#This Row],[Volumen (N° de mallas o sacos de 25 kg)]]*25</f>
        <v>7500</v>
      </c>
      <c r="L601">
        <f>+volumen_dia[[#This Row],[Volumen (Kg)]]/1000</f>
        <v>7.5</v>
      </c>
      <c r="M601" s="43">
        <f>+VLOOKUP(volumen_dia[[#This Row],[Concat]],Precio_dia_punto_venta[],7,0)</f>
        <v>8000</v>
      </c>
    </row>
    <row r="602" spans="1:13" x14ac:dyDescent="0.35">
      <c r="A602" s="43" t="str">
        <f>+_xlfn.CONCAT(volumen_dia[[#This Row],[Variedad]],volumen_dia[[#This Row],[Mercado]],volumen_dia[[#This Row],[Día semana]],volumen_dia[[#This Row],[Semana]],volumen_dia[[#This Row],[Unidad]])</f>
        <v>AsterixVega Central Mapocho de SantiagoMartes44099saco</v>
      </c>
      <c r="B602" t="s">
        <v>540</v>
      </c>
      <c r="C602" t="s">
        <v>528</v>
      </c>
      <c r="D602" s="43">
        <f>+VLOOKUP(volumen_dia[[#This Row],[Mercado]],Codigos_mercados_mayoristas[],3,0)</f>
        <v>13</v>
      </c>
      <c r="E602" s="43" t="str">
        <f>+VLOOKUP(volumen_dia[[#This Row],[Unidad de
comercialización ]],Tabla16[],2,0)</f>
        <v>saco</v>
      </c>
      <c r="F602" t="s">
        <v>704</v>
      </c>
      <c r="G602" t="s">
        <v>504</v>
      </c>
      <c r="H602" s="46">
        <f>+VLOOKUP(volumen_dia[[#This Row],[Semana descripcipon]],Codigo_fecha[],2,0)</f>
        <v>44099</v>
      </c>
      <c r="I602" t="s">
        <v>536</v>
      </c>
      <c r="J602">
        <v>300</v>
      </c>
      <c r="K602">
        <f>+volumen_dia[[#This Row],[Volumen (N° de mallas o sacos de 25 kg)]]*25</f>
        <v>7500</v>
      </c>
      <c r="L602">
        <f>+volumen_dia[[#This Row],[Volumen (Kg)]]/1000</f>
        <v>7.5</v>
      </c>
      <c r="M602" s="43">
        <f>+VLOOKUP(volumen_dia[[#This Row],[Concat]],Precio_dia_punto_venta[],7,0)</f>
        <v>8000</v>
      </c>
    </row>
    <row r="603" spans="1:13" x14ac:dyDescent="0.35">
      <c r="A603" s="43" t="str">
        <f>+_xlfn.CONCAT(volumen_dia[[#This Row],[Variedad]],volumen_dia[[#This Row],[Mercado]],volumen_dia[[#This Row],[Día semana]],volumen_dia[[#This Row],[Semana]],volumen_dia[[#This Row],[Unidad]])</f>
        <v>AsterixVega Central Mapocho de SantiagoViernes44099saco</v>
      </c>
      <c r="B603" t="s">
        <v>540</v>
      </c>
      <c r="C603" t="s">
        <v>528</v>
      </c>
      <c r="D603" s="43">
        <f>+VLOOKUP(volumen_dia[[#This Row],[Mercado]],Codigos_mercados_mayoristas[],3,0)</f>
        <v>13</v>
      </c>
      <c r="E603" s="43" t="str">
        <f>+VLOOKUP(volumen_dia[[#This Row],[Unidad de
comercialización ]],Tabla16[],2,0)</f>
        <v>saco</v>
      </c>
      <c r="F603" t="s">
        <v>704</v>
      </c>
      <c r="G603" t="s">
        <v>504</v>
      </c>
      <c r="H603" s="46">
        <f>+VLOOKUP(volumen_dia[[#This Row],[Semana descripcipon]],Codigo_fecha[],2,0)</f>
        <v>44099</v>
      </c>
      <c r="I603" t="s">
        <v>533</v>
      </c>
      <c r="J603">
        <v>300</v>
      </c>
      <c r="K603">
        <f>+volumen_dia[[#This Row],[Volumen (N° de mallas o sacos de 25 kg)]]*25</f>
        <v>7500</v>
      </c>
      <c r="L603">
        <f>+volumen_dia[[#This Row],[Volumen (Kg)]]/1000</f>
        <v>7.5</v>
      </c>
      <c r="M603" s="43">
        <f>+VLOOKUP(volumen_dia[[#This Row],[Concat]],Precio_dia_punto_venta[],7,0)</f>
        <v>9000</v>
      </c>
    </row>
    <row r="604" spans="1:13" x14ac:dyDescent="0.35">
      <c r="A604" s="43" t="str">
        <f>+_xlfn.CONCAT(volumen_dia[[#This Row],[Variedad]],volumen_dia[[#This Row],[Mercado]],volumen_dia[[#This Row],[Día semana]],volumen_dia[[#This Row],[Semana]],volumen_dia[[#This Row],[Unidad]])</f>
        <v>PatagoniaVega Central Mapocho de SantiagoLunes44050saco</v>
      </c>
      <c r="B604" t="s">
        <v>531</v>
      </c>
      <c r="C604" t="s">
        <v>528</v>
      </c>
      <c r="D604" s="43">
        <f>+VLOOKUP(volumen_dia[[#This Row],[Mercado]],Codigos_mercados_mayoristas[],3,0)</f>
        <v>13</v>
      </c>
      <c r="E604" s="43" t="str">
        <f>+VLOOKUP(volumen_dia[[#This Row],[Unidad de
comercialización ]],Tabla16[],2,0)</f>
        <v>saco</v>
      </c>
      <c r="F604" t="s">
        <v>704</v>
      </c>
      <c r="G604" t="s">
        <v>508</v>
      </c>
      <c r="H604" s="46">
        <f>+VLOOKUP(volumen_dia[[#This Row],[Semana descripcipon]],Codigo_fecha[],2,0)</f>
        <v>44050</v>
      </c>
      <c r="I604" t="s">
        <v>535</v>
      </c>
      <c r="J604">
        <v>300</v>
      </c>
      <c r="K604">
        <f>+volumen_dia[[#This Row],[Volumen (N° de mallas o sacos de 25 kg)]]*25</f>
        <v>7500</v>
      </c>
      <c r="L604">
        <f>+volumen_dia[[#This Row],[Volumen (Kg)]]/1000</f>
        <v>7.5</v>
      </c>
      <c r="M604" s="43">
        <f>+VLOOKUP(volumen_dia[[#This Row],[Concat]],Precio_dia_punto_venta[],7,0)</f>
        <v>8000</v>
      </c>
    </row>
    <row r="605" spans="1:13" x14ac:dyDescent="0.35">
      <c r="A605" s="43" t="str">
        <f>+_xlfn.CONCAT(volumen_dia[[#This Row],[Variedad]],volumen_dia[[#This Row],[Mercado]],volumen_dia[[#This Row],[Día semana]],volumen_dia[[#This Row],[Semana]],volumen_dia[[#This Row],[Unidad]])</f>
        <v>AsterixVega Central Mapocho de SantiagoViernes44155saco</v>
      </c>
      <c r="B605" t="s">
        <v>540</v>
      </c>
      <c r="C605" t="s">
        <v>528</v>
      </c>
      <c r="D605" s="43">
        <f>+VLOOKUP(volumen_dia[[#This Row],[Mercado]],Codigos_mercados_mayoristas[],3,0)</f>
        <v>13</v>
      </c>
      <c r="E605" s="43" t="str">
        <f>+VLOOKUP(volumen_dia[[#This Row],[Unidad de
comercialización ]],Tabla16[],2,0)</f>
        <v>saco</v>
      </c>
      <c r="F605" t="s">
        <v>704</v>
      </c>
      <c r="G605" t="s">
        <v>492</v>
      </c>
      <c r="H605" s="46">
        <f>+VLOOKUP(volumen_dia[[#This Row],[Semana descripcipon]],Codigo_fecha[],2,0)</f>
        <v>44155</v>
      </c>
      <c r="I605" t="s">
        <v>533</v>
      </c>
      <c r="J605">
        <v>310</v>
      </c>
      <c r="K605">
        <f>+volumen_dia[[#This Row],[Volumen (N° de mallas o sacos de 25 kg)]]*25</f>
        <v>7750</v>
      </c>
      <c r="L605">
        <f>+volumen_dia[[#This Row],[Volumen (Kg)]]/1000</f>
        <v>7.75</v>
      </c>
      <c r="M605" s="43">
        <f>+VLOOKUP(volumen_dia[[#This Row],[Concat]],Precio_dia_punto_venta[],7,0)</f>
        <v>11516</v>
      </c>
    </row>
    <row r="606" spans="1:13" x14ac:dyDescent="0.35">
      <c r="A606" s="43" t="str">
        <f>+_xlfn.CONCAT(volumen_dia[[#This Row],[Variedad]],volumen_dia[[#This Row],[Mercado]],volumen_dia[[#This Row],[Día semana]],volumen_dia[[#This Row],[Semana]],volumen_dia[[#This Row],[Unidad]])</f>
        <v>AsterixVega Central Mapocho de SantiagoMiércoles44169saco</v>
      </c>
      <c r="B606" t="s">
        <v>540</v>
      </c>
      <c r="C606" t="s">
        <v>528</v>
      </c>
      <c r="D606" s="43">
        <f>+VLOOKUP(volumen_dia[[#This Row],[Mercado]],Codigos_mercados_mayoristas[],3,0)</f>
        <v>13</v>
      </c>
      <c r="E606" s="43" t="str">
        <f>+VLOOKUP(volumen_dia[[#This Row],[Unidad de
comercialización ]],Tabla16[],2,0)</f>
        <v>saco</v>
      </c>
      <c r="F606" t="s">
        <v>704</v>
      </c>
      <c r="G606" t="s">
        <v>490</v>
      </c>
      <c r="H606" s="46">
        <f>+VLOOKUP(volumen_dia[[#This Row],[Semana descripcipon]],Codigo_fecha[],2,0)</f>
        <v>44169</v>
      </c>
      <c r="I606" t="s">
        <v>534</v>
      </c>
      <c r="J606">
        <v>320</v>
      </c>
      <c r="K606">
        <f>+volumen_dia[[#This Row],[Volumen (N° de mallas o sacos de 25 kg)]]*25</f>
        <v>8000</v>
      </c>
      <c r="L606">
        <f>+volumen_dia[[#This Row],[Volumen (Kg)]]/1000</f>
        <v>8</v>
      </c>
      <c r="M606" s="43">
        <f>+VLOOKUP(volumen_dia[[#This Row],[Concat]],Precio_dia_punto_venta[],7,0)</f>
        <v>11375</v>
      </c>
    </row>
    <row r="607" spans="1:13" x14ac:dyDescent="0.35">
      <c r="A607" s="43" t="str">
        <f>+_xlfn.CONCAT(volumen_dia[[#This Row],[Variedad]],volumen_dia[[#This Row],[Mercado]],volumen_dia[[#This Row],[Día semana]],volumen_dia[[#This Row],[Semana]],volumen_dia[[#This Row],[Unidad]])</f>
        <v>CardinalVega Central Mapocho de SantiagoJueves44155saco</v>
      </c>
      <c r="B607" t="s">
        <v>545</v>
      </c>
      <c r="C607" t="s">
        <v>528</v>
      </c>
      <c r="D607" s="43">
        <f>+VLOOKUP(volumen_dia[[#This Row],[Mercado]],Codigos_mercados_mayoristas[],3,0)</f>
        <v>13</v>
      </c>
      <c r="E607" s="43" t="str">
        <f>+VLOOKUP(volumen_dia[[#This Row],[Unidad de
comercialización ]],Tabla16[],2,0)</f>
        <v>saco</v>
      </c>
      <c r="F607" t="s">
        <v>704</v>
      </c>
      <c r="G607" t="s">
        <v>492</v>
      </c>
      <c r="H607" s="46">
        <f>+VLOOKUP(volumen_dia[[#This Row],[Semana descripcipon]],Codigo_fecha[],2,0)</f>
        <v>44155</v>
      </c>
      <c r="I607" t="s">
        <v>530</v>
      </c>
      <c r="J607">
        <v>320</v>
      </c>
      <c r="K607">
        <f>+volumen_dia[[#This Row],[Volumen (N° de mallas o sacos de 25 kg)]]*25</f>
        <v>8000</v>
      </c>
      <c r="L607">
        <f>+volumen_dia[[#This Row],[Volumen (Kg)]]/1000</f>
        <v>8</v>
      </c>
      <c r="M607" s="43">
        <f>+VLOOKUP(volumen_dia[[#This Row],[Concat]],Precio_dia_punto_venta[],7,0)</f>
        <v>11625</v>
      </c>
    </row>
    <row r="608" spans="1:13" x14ac:dyDescent="0.35">
      <c r="A608" s="43" t="str">
        <f>+_xlfn.CONCAT(volumen_dia[[#This Row],[Variedad]],volumen_dia[[#This Row],[Mercado]],volumen_dia[[#This Row],[Día semana]],volumen_dia[[#This Row],[Semana]],volumen_dia[[#This Row],[Unidad]])</f>
        <v>RosaraVega Central Mapocho de SantiagoMiércoles44155saco</v>
      </c>
      <c r="B608" t="s">
        <v>527</v>
      </c>
      <c r="C608" t="s">
        <v>528</v>
      </c>
      <c r="D608" s="43">
        <f>+VLOOKUP(volumen_dia[[#This Row],[Mercado]],Codigos_mercados_mayoristas[],3,0)</f>
        <v>13</v>
      </c>
      <c r="E608" s="43" t="str">
        <f>+VLOOKUP(volumen_dia[[#This Row],[Unidad de
comercialización ]],Tabla16[],2,0)</f>
        <v>saco</v>
      </c>
      <c r="F608" t="s">
        <v>704</v>
      </c>
      <c r="G608" t="s">
        <v>492</v>
      </c>
      <c r="H608" s="46">
        <f>+VLOOKUP(volumen_dia[[#This Row],[Semana descripcipon]],Codigo_fecha[],2,0)</f>
        <v>44155</v>
      </c>
      <c r="I608" t="s">
        <v>534</v>
      </c>
      <c r="J608">
        <v>320</v>
      </c>
      <c r="K608">
        <f>+volumen_dia[[#This Row],[Volumen (N° de mallas o sacos de 25 kg)]]*25</f>
        <v>8000</v>
      </c>
      <c r="L608">
        <f>+volumen_dia[[#This Row],[Volumen (Kg)]]/1000</f>
        <v>8</v>
      </c>
      <c r="M608" s="43">
        <f>+VLOOKUP(volumen_dia[[#This Row],[Concat]],Precio_dia_punto_venta[],7,0)</f>
        <v>11812</v>
      </c>
    </row>
    <row r="609" spans="1:13" x14ac:dyDescent="0.35">
      <c r="A609" s="43" t="str">
        <f>+_xlfn.CONCAT(volumen_dia[[#This Row],[Variedad]],volumen_dia[[#This Row],[Mercado]],volumen_dia[[#This Row],[Día semana]],volumen_dia[[#This Row],[Semana]],volumen_dia[[#This Row],[Unidad]])</f>
        <v>RosaraVega Central Mapocho de SantiagoMartes44141saco</v>
      </c>
      <c r="B609" t="s">
        <v>527</v>
      </c>
      <c r="C609" t="s">
        <v>528</v>
      </c>
      <c r="D609" s="43">
        <f>+VLOOKUP(volumen_dia[[#This Row],[Mercado]],Codigos_mercados_mayoristas[],3,0)</f>
        <v>13</v>
      </c>
      <c r="E609" s="43" t="str">
        <f>+VLOOKUP(volumen_dia[[#This Row],[Unidad de
comercialización ]],Tabla16[],2,0)</f>
        <v>saco</v>
      </c>
      <c r="F609" t="s">
        <v>704</v>
      </c>
      <c r="G609" t="s">
        <v>494</v>
      </c>
      <c r="H609" s="46">
        <f>+VLOOKUP(volumen_dia[[#This Row],[Semana descripcipon]],Codigo_fecha[],2,0)</f>
        <v>44141</v>
      </c>
      <c r="I609" t="s">
        <v>536</v>
      </c>
      <c r="J609">
        <v>320</v>
      </c>
      <c r="K609">
        <f>+volumen_dia[[#This Row],[Volumen (N° de mallas o sacos de 25 kg)]]*25</f>
        <v>8000</v>
      </c>
      <c r="L609">
        <f>+volumen_dia[[#This Row],[Volumen (Kg)]]/1000</f>
        <v>8</v>
      </c>
      <c r="M609" s="43">
        <f>+VLOOKUP(volumen_dia[[#This Row],[Concat]],Precio_dia_punto_venta[],7,0)</f>
        <v>10000</v>
      </c>
    </row>
    <row r="610" spans="1:13" x14ac:dyDescent="0.35">
      <c r="A610" s="43" t="str">
        <f>+_xlfn.CONCAT(volumen_dia[[#This Row],[Variedad]],volumen_dia[[#This Row],[Mercado]],volumen_dia[[#This Row],[Día semana]],volumen_dia[[#This Row],[Semana]],volumen_dia[[#This Row],[Unidad]])</f>
        <v>CardinalVega Central Mapocho de SantiagoViernes44155saco</v>
      </c>
      <c r="B610" t="s">
        <v>545</v>
      </c>
      <c r="C610" t="s">
        <v>528</v>
      </c>
      <c r="D610" s="43">
        <f>+VLOOKUP(volumen_dia[[#This Row],[Mercado]],Codigos_mercados_mayoristas[],3,0)</f>
        <v>13</v>
      </c>
      <c r="E610" s="43" t="str">
        <f>+VLOOKUP(volumen_dia[[#This Row],[Unidad de
comercialización ]],Tabla16[],2,0)</f>
        <v>saco</v>
      </c>
      <c r="F610" t="s">
        <v>704</v>
      </c>
      <c r="G610" t="s">
        <v>492</v>
      </c>
      <c r="H610" s="46">
        <f>+VLOOKUP(volumen_dia[[#This Row],[Semana descripcipon]],Codigo_fecha[],2,0)</f>
        <v>44155</v>
      </c>
      <c r="I610" t="s">
        <v>533</v>
      </c>
      <c r="J610">
        <v>330</v>
      </c>
      <c r="K610">
        <f>+volumen_dia[[#This Row],[Volumen (N° de mallas o sacos de 25 kg)]]*25</f>
        <v>8250</v>
      </c>
      <c r="L610">
        <f>+volumen_dia[[#This Row],[Volumen (Kg)]]/1000</f>
        <v>8.25</v>
      </c>
      <c r="M610" s="43">
        <f>+VLOOKUP(volumen_dia[[#This Row],[Concat]],Precio_dia_punto_venta[],7,0)</f>
        <v>11545</v>
      </c>
    </row>
    <row r="611" spans="1:13" x14ac:dyDescent="0.35">
      <c r="A611" s="43" t="str">
        <f>+_xlfn.CONCAT(volumen_dia[[#This Row],[Variedad]],volumen_dia[[#This Row],[Mercado]],volumen_dia[[#This Row],[Día semana]],volumen_dia[[#This Row],[Semana]],volumen_dia[[#This Row],[Unidad]])</f>
        <v>AsterixVega Central Mapocho de SantiagoMiércoles44099saco</v>
      </c>
      <c r="B611" t="s">
        <v>540</v>
      </c>
      <c r="C611" t="s">
        <v>528</v>
      </c>
      <c r="D611" s="43">
        <f>+VLOOKUP(volumen_dia[[#This Row],[Mercado]],Codigos_mercados_mayoristas[],3,0)</f>
        <v>13</v>
      </c>
      <c r="E611" s="43" t="str">
        <f>+VLOOKUP(volumen_dia[[#This Row],[Unidad de
comercialización ]],Tabla16[],2,0)</f>
        <v>saco</v>
      </c>
      <c r="F611" t="s">
        <v>704</v>
      </c>
      <c r="G611" t="s">
        <v>504</v>
      </c>
      <c r="H611" s="46">
        <f>+VLOOKUP(volumen_dia[[#This Row],[Semana descripcipon]],Codigo_fecha[],2,0)</f>
        <v>44099</v>
      </c>
      <c r="I611" t="s">
        <v>534</v>
      </c>
      <c r="J611">
        <v>330</v>
      </c>
      <c r="K611">
        <f>+volumen_dia[[#This Row],[Volumen (N° de mallas o sacos de 25 kg)]]*25</f>
        <v>8250</v>
      </c>
      <c r="L611">
        <f>+volumen_dia[[#This Row],[Volumen (Kg)]]/1000</f>
        <v>8.25</v>
      </c>
      <c r="M611" s="43">
        <f>+VLOOKUP(volumen_dia[[#This Row],[Concat]],Precio_dia_punto_venta[],7,0)</f>
        <v>8545</v>
      </c>
    </row>
    <row r="612" spans="1:13" x14ac:dyDescent="0.35">
      <c r="A612" s="43" t="str">
        <f>+_xlfn.CONCAT(volumen_dia[[#This Row],[Variedad]],volumen_dia[[#This Row],[Mercado]],volumen_dia[[#This Row],[Día semana]],volumen_dia[[#This Row],[Semana]],volumen_dia[[#This Row],[Unidad]])</f>
        <v>AsterixVega Central Mapocho de SantiagoMiércoles44176saco</v>
      </c>
      <c r="B612" t="s">
        <v>540</v>
      </c>
      <c r="C612" t="s">
        <v>528</v>
      </c>
      <c r="D612" s="43">
        <f>+VLOOKUP(volumen_dia[[#This Row],[Mercado]],Codigos_mercados_mayoristas[],3,0)</f>
        <v>13</v>
      </c>
      <c r="E612" s="43" t="str">
        <f>+VLOOKUP(volumen_dia[[#This Row],[Unidad de
comercialización ]],Tabla16[],2,0)</f>
        <v>saco</v>
      </c>
      <c r="F612" t="s">
        <v>704</v>
      </c>
      <c r="G612" t="s">
        <v>700</v>
      </c>
      <c r="H612" s="46">
        <f>+VLOOKUP(volumen_dia[[#This Row],[Semana descripcipon]],Codigo_fecha[],2,0)</f>
        <v>44176</v>
      </c>
      <c r="I612" t="s">
        <v>534</v>
      </c>
      <c r="J612">
        <v>340</v>
      </c>
      <c r="K612">
        <f>+volumen_dia[[#This Row],[Volumen (N° de mallas o sacos de 25 kg)]]*25</f>
        <v>8500</v>
      </c>
      <c r="L612">
        <f>+volumen_dia[[#This Row],[Volumen (Kg)]]/1000</f>
        <v>8.5</v>
      </c>
      <c r="M612" s="43">
        <f>+VLOOKUP(volumen_dia[[#This Row],[Concat]],Precio_dia_punto_venta[],7,0)</f>
        <v>11500</v>
      </c>
    </row>
    <row r="613" spans="1:13" x14ac:dyDescent="0.35">
      <c r="A613" s="43" t="str">
        <f>+_xlfn.CONCAT(volumen_dia[[#This Row],[Variedad]],volumen_dia[[#This Row],[Mercado]],volumen_dia[[#This Row],[Día semana]],volumen_dia[[#This Row],[Semana]],volumen_dia[[#This Row],[Unidad]])</f>
        <v>CardinalVega Central Mapocho de SantiagoMiércoles44148saco</v>
      </c>
      <c r="B613" t="s">
        <v>545</v>
      </c>
      <c r="C613" t="s">
        <v>528</v>
      </c>
      <c r="D613" s="43">
        <f>+VLOOKUP(volumen_dia[[#This Row],[Mercado]],Codigos_mercados_mayoristas[],3,0)</f>
        <v>13</v>
      </c>
      <c r="E613" s="43" t="str">
        <f>+VLOOKUP(volumen_dia[[#This Row],[Unidad de
comercialización ]],Tabla16[],2,0)</f>
        <v>saco</v>
      </c>
      <c r="F613" t="s">
        <v>704</v>
      </c>
      <c r="G613" t="s">
        <v>493</v>
      </c>
      <c r="H613" s="46">
        <f>+VLOOKUP(volumen_dia[[#This Row],[Semana descripcipon]],Codigo_fecha[],2,0)</f>
        <v>44148</v>
      </c>
      <c r="I613" t="s">
        <v>534</v>
      </c>
      <c r="J613">
        <v>340</v>
      </c>
      <c r="K613">
        <f>+volumen_dia[[#This Row],[Volumen (N° de mallas o sacos de 25 kg)]]*25</f>
        <v>8500</v>
      </c>
      <c r="L613">
        <f>+volumen_dia[[#This Row],[Volumen (Kg)]]/1000</f>
        <v>8.5</v>
      </c>
      <c r="M613" s="43">
        <f>+VLOOKUP(volumen_dia[[#This Row],[Concat]],Precio_dia_punto_venta[],7,0)</f>
        <v>11588</v>
      </c>
    </row>
    <row r="614" spans="1:13" x14ac:dyDescent="0.35">
      <c r="A614" s="43" t="str">
        <f>+_xlfn.CONCAT(volumen_dia[[#This Row],[Variedad]],volumen_dia[[#This Row],[Mercado]],volumen_dia[[#This Row],[Día semana]],volumen_dia[[#This Row],[Semana]],volumen_dia[[#This Row],[Unidad]])</f>
        <v>PukaráVega Central Mapocho de SantiagoMartes44120saco</v>
      </c>
      <c r="B614" t="s">
        <v>547</v>
      </c>
      <c r="C614" t="s">
        <v>528</v>
      </c>
      <c r="D614" s="43">
        <f>+VLOOKUP(volumen_dia[[#This Row],[Mercado]],Codigos_mercados_mayoristas[],3,0)</f>
        <v>13</v>
      </c>
      <c r="E614" s="43" t="str">
        <f>+VLOOKUP(volumen_dia[[#This Row],[Unidad de
comercialización ]],Tabla16[],2,0)</f>
        <v>saco</v>
      </c>
      <c r="F614" t="s">
        <v>704</v>
      </c>
      <c r="G614" t="s">
        <v>497</v>
      </c>
      <c r="H614" s="46">
        <f>+VLOOKUP(volumen_dia[[#This Row],[Semana descripcipon]],Codigo_fecha[],2,0)</f>
        <v>44120</v>
      </c>
      <c r="I614" t="s">
        <v>536</v>
      </c>
      <c r="J614">
        <v>340</v>
      </c>
      <c r="K614">
        <f>+volumen_dia[[#This Row],[Volumen (N° de mallas o sacos de 25 kg)]]*25</f>
        <v>8500</v>
      </c>
      <c r="L614">
        <f>+volumen_dia[[#This Row],[Volumen (Kg)]]/1000</f>
        <v>8.5</v>
      </c>
      <c r="M614" s="43">
        <f>+VLOOKUP(volumen_dia[[#This Row],[Concat]],Precio_dia_punto_venta[],7,0)</f>
        <v>8000</v>
      </c>
    </row>
    <row r="615" spans="1:13" x14ac:dyDescent="0.35">
      <c r="A615" s="43" t="str">
        <f>+_xlfn.CONCAT(volumen_dia[[#This Row],[Variedad]],volumen_dia[[#This Row],[Mercado]],volumen_dia[[#This Row],[Día semana]],volumen_dia[[#This Row],[Semana]],volumen_dia[[#This Row],[Unidad]])</f>
        <v>AsterixVega Central Mapocho de SantiagoViernes44162saco</v>
      </c>
      <c r="B615" t="s">
        <v>540</v>
      </c>
      <c r="C615" t="s">
        <v>528</v>
      </c>
      <c r="D615" s="43">
        <f>+VLOOKUP(volumen_dia[[#This Row],[Mercado]],Codigos_mercados_mayoristas[],3,0)</f>
        <v>13</v>
      </c>
      <c r="E615" s="43" t="str">
        <f>+VLOOKUP(volumen_dia[[#This Row],[Unidad de
comercialización ]],Tabla16[],2,0)</f>
        <v>saco</v>
      </c>
      <c r="F615" t="s">
        <v>704</v>
      </c>
      <c r="G615" t="s">
        <v>491</v>
      </c>
      <c r="H615" s="46">
        <f>+VLOOKUP(volumen_dia[[#This Row],[Semana descripcipon]],Codigo_fecha[],2,0)</f>
        <v>44162</v>
      </c>
      <c r="I615" t="s">
        <v>533</v>
      </c>
      <c r="J615">
        <v>360</v>
      </c>
      <c r="K615">
        <f>+volumen_dia[[#This Row],[Volumen (N° de mallas o sacos de 25 kg)]]*25</f>
        <v>9000</v>
      </c>
      <c r="L615">
        <f>+volumen_dia[[#This Row],[Volumen (Kg)]]/1000</f>
        <v>9</v>
      </c>
      <c r="M615" s="43">
        <f>+VLOOKUP(volumen_dia[[#This Row],[Concat]],Precio_dia_punto_venta[],7,0)</f>
        <v>11444</v>
      </c>
    </row>
    <row r="616" spans="1:13" x14ac:dyDescent="0.35">
      <c r="A616" s="43" t="str">
        <f>+_xlfn.CONCAT(volumen_dia[[#This Row],[Variedad]],volumen_dia[[#This Row],[Mercado]],volumen_dia[[#This Row],[Día semana]],volumen_dia[[#This Row],[Semana]],volumen_dia[[#This Row],[Unidad]])</f>
        <v>AsterixVega Central Mapocho de SantiagoViernes44169saco</v>
      </c>
      <c r="B616" t="s">
        <v>540</v>
      </c>
      <c r="C616" t="s">
        <v>528</v>
      </c>
      <c r="D616" s="43">
        <f>+VLOOKUP(volumen_dia[[#This Row],[Mercado]],Codigos_mercados_mayoristas[],3,0)</f>
        <v>13</v>
      </c>
      <c r="E616" s="43" t="str">
        <f>+VLOOKUP(volumen_dia[[#This Row],[Unidad de
comercialización ]],Tabla16[],2,0)</f>
        <v>saco</v>
      </c>
      <c r="F616" t="s">
        <v>704</v>
      </c>
      <c r="G616" t="s">
        <v>490</v>
      </c>
      <c r="H616" s="46">
        <f>+VLOOKUP(volumen_dia[[#This Row],[Semana descripcipon]],Codigo_fecha[],2,0)</f>
        <v>44169</v>
      </c>
      <c r="I616" t="s">
        <v>533</v>
      </c>
      <c r="J616">
        <v>380</v>
      </c>
      <c r="K616">
        <f>+volumen_dia[[#This Row],[Volumen (N° de mallas o sacos de 25 kg)]]*25</f>
        <v>9500</v>
      </c>
      <c r="L616">
        <f>+volumen_dia[[#This Row],[Volumen (Kg)]]/1000</f>
        <v>9.5</v>
      </c>
      <c r="M616" s="43">
        <f>+VLOOKUP(volumen_dia[[#This Row],[Concat]],Precio_dia_punto_venta[],7,0)</f>
        <v>11474</v>
      </c>
    </row>
    <row r="617" spans="1:13" x14ac:dyDescent="0.35">
      <c r="A617" s="43" t="str">
        <f>+_xlfn.CONCAT(volumen_dia[[#This Row],[Variedad]],volumen_dia[[#This Row],[Mercado]],volumen_dia[[#This Row],[Día semana]],volumen_dia[[#This Row],[Semana]],volumen_dia[[#This Row],[Unidad]])</f>
        <v>AsterixVega Central Mapocho de SantiagoMartes44162saco</v>
      </c>
      <c r="B617" t="s">
        <v>540</v>
      </c>
      <c r="C617" t="s">
        <v>528</v>
      </c>
      <c r="D617" s="43">
        <f>+VLOOKUP(volumen_dia[[#This Row],[Mercado]],Codigos_mercados_mayoristas[],3,0)</f>
        <v>13</v>
      </c>
      <c r="E617" s="43" t="str">
        <f>+VLOOKUP(volumen_dia[[#This Row],[Unidad de
comercialización ]],Tabla16[],2,0)</f>
        <v>saco</v>
      </c>
      <c r="F617" t="s">
        <v>704</v>
      </c>
      <c r="G617" t="s">
        <v>491</v>
      </c>
      <c r="H617" s="46">
        <f>+VLOOKUP(volumen_dia[[#This Row],[Semana descripcipon]],Codigo_fecha[],2,0)</f>
        <v>44162</v>
      </c>
      <c r="I617" t="s">
        <v>536</v>
      </c>
      <c r="J617">
        <v>380</v>
      </c>
      <c r="K617">
        <f>+volumen_dia[[#This Row],[Volumen (N° de mallas o sacos de 25 kg)]]*25</f>
        <v>9500</v>
      </c>
      <c r="L617">
        <f>+volumen_dia[[#This Row],[Volumen (Kg)]]/1000</f>
        <v>9.5</v>
      </c>
      <c r="M617" s="43">
        <f>+VLOOKUP(volumen_dia[[#This Row],[Concat]],Precio_dia_punto_venta[],7,0)</f>
        <v>12000</v>
      </c>
    </row>
    <row r="618" spans="1:13" x14ac:dyDescent="0.35">
      <c r="A618" s="43" t="str">
        <f>+_xlfn.CONCAT(volumen_dia[[#This Row],[Variedad]],volumen_dia[[#This Row],[Mercado]],volumen_dia[[#This Row],[Día semana]],volumen_dia[[#This Row],[Semana]],volumen_dia[[#This Row],[Unidad]])</f>
        <v>CardinalVega Central Mapocho de SantiagoLunes44155saco</v>
      </c>
      <c r="B618" t="s">
        <v>545</v>
      </c>
      <c r="C618" t="s">
        <v>528</v>
      </c>
      <c r="D618" s="43">
        <f>+VLOOKUP(volumen_dia[[#This Row],[Mercado]],Codigos_mercados_mayoristas[],3,0)</f>
        <v>13</v>
      </c>
      <c r="E618" s="43" t="str">
        <f>+VLOOKUP(volumen_dia[[#This Row],[Unidad de
comercialización ]],Tabla16[],2,0)</f>
        <v>saco</v>
      </c>
      <c r="F618" t="s">
        <v>704</v>
      </c>
      <c r="G618" t="s">
        <v>492</v>
      </c>
      <c r="H618" s="46">
        <f>+VLOOKUP(volumen_dia[[#This Row],[Semana descripcipon]],Codigo_fecha[],2,0)</f>
        <v>44155</v>
      </c>
      <c r="I618" t="s">
        <v>535</v>
      </c>
      <c r="J618">
        <v>380</v>
      </c>
      <c r="K618">
        <f>+volumen_dia[[#This Row],[Volumen (N° de mallas o sacos de 25 kg)]]*25</f>
        <v>9500</v>
      </c>
      <c r="L618">
        <f>+volumen_dia[[#This Row],[Volumen (Kg)]]/1000</f>
        <v>9.5</v>
      </c>
      <c r="M618" s="43">
        <f>+VLOOKUP(volumen_dia[[#This Row],[Concat]],Precio_dia_punto_venta[],7,0)</f>
        <v>11000</v>
      </c>
    </row>
    <row r="619" spans="1:13" x14ac:dyDescent="0.35">
      <c r="A619" s="43" t="str">
        <f>+_xlfn.CONCAT(volumen_dia[[#This Row],[Variedad]],volumen_dia[[#This Row],[Mercado]],volumen_dia[[#This Row],[Día semana]],volumen_dia[[#This Row],[Semana]],volumen_dia[[#This Row],[Unidad]])</f>
        <v>CardinalVega Central Mapocho de SantiagoJueves44148saco</v>
      </c>
      <c r="B619" t="s">
        <v>545</v>
      </c>
      <c r="C619" t="s">
        <v>528</v>
      </c>
      <c r="D619" s="43">
        <f>+VLOOKUP(volumen_dia[[#This Row],[Mercado]],Codigos_mercados_mayoristas[],3,0)</f>
        <v>13</v>
      </c>
      <c r="E619" s="43" t="str">
        <f>+VLOOKUP(volumen_dia[[#This Row],[Unidad de
comercialización ]],Tabla16[],2,0)</f>
        <v>saco</v>
      </c>
      <c r="F619" t="s">
        <v>704</v>
      </c>
      <c r="G619" t="s">
        <v>493</v>
      </c>
      <c r="H619" s="46">
        <f>+VLOOKUP(volumen_dia[[#This Row],[Semana descripcipon]],Codigo_fecha[],2,0)</f>
        <v>44148</v>
      </c>
      <c r="I619" t="s">
        <v>530</v>
      </c>
      <c r="J619">
        <v>380</v>
      </c>
      <c r="K619">
        <f>+volumen_dia[[#This Row],[Volumen (N° de mallas o sacos de 25 kg)]]*25</f>
        <v>9500</v>
      </c>
      <c r="L619">
        <f>+volumen_dia[[#This Row],[Volumen (Kg)]]/1000</f>
        <v>9.5</v>
      </c>
      <c r="M619" s="43">
        <f>+VLOOKUP(volumen_dia[[#This Row],[Concat]],Precio_dia_punto_venta[],7,0)</f>
        <v>11474</v>
      </c>
    </row>
    <row r="620" spans="1:13" x14ac:dyDescent="0.35">
      <c r="A620" s="43" t="str">
        <f>+_xlfn.CONCAT(volumen_dia[[#This Row],[Variedad]],volumen_dia[[#This Row],[Mercado]],volumen_dia[[#This Row],[Día semana]],volumen_dia[[#This Row],[Semana]],volumen_dia[[#This Row],[Unidad]])</f>
        <v>AsterixVega Central Mapocho de SantiagoJueves44141saco</v>
      </c>
      <c r="B620" t="s">
        <v>540</v>
      </c>
      <c r="C620" t="s">
        <v>528</v>
      </c>
      <c r="D620" s="43">
        <f>+VLOOKUP(volumen_dia[[#This Row],[Mercado]],Codigos_mercados_mayoristas[],3,0)</f>
        <v>13</v>
      </c>
      <c r="E620" s="43" t="str">
        <f>+VLOOKUP(volumen_dia[[#This Row],[Unidad de
comercialización ]],Tabla16[],2,0)</f>
        <v>saco</v>
      </c>
      <c r="F620" t="s">
        <v>704</v>
      </c>
      <c r="G620" t="s">
        <v>494</v>
      </c>
      <c r="H620" s="46">
        <f>+VLOOKUP(volumen_dia[[#This Row],[Semana descripcipon]],Codigo_fecha[],2,0)</f>
        <v>44141</v>
      </c>
      <c r="I620" t="s">
        <v>530</v>
      </c>
      <c r="J620">
        <v>380</v>
      </c>
      <c r="K620">
        <f>+volumen_dia[[#This Row],[Volumen (N° de mallas o sacos de 25 kg)]]*25</f>
        <v>9500</v>
      </c>
      <c r="L620">
        <f>+volumen_dia[[#This Row],[Volumen (Kg)]]/1000</f>
        <v>9.5</v>
      </c>
      <c r="M620" s="43">
        <f>+VLOOKUP(volumen_dia[[#This Row],[Concat]],Precio_dia_punto_venta[],7,0)</f>
        <v>10000</v>
      </c>
    </row>
    <row r="621" spans="1:13" x14ac:dyDescent="0.35">
      <c r="A621" s="43" t="str">
        <f>+_xlfn.CONCAT(volumen_dia[[#This Row],[Variedad]],volumen_dia[[#This Row],[Mercado]],volumen_dia[[#This Row],[Día semana]],volumen_dia[[#This Row],[Semana]],volumen_dia[[#This Row],[Unidad]])</f>
        <v>RosaraVega Central Mapocho de SantiagoMartes44155saco</v>
      </c>
      <c r="B621" t="s">
        <v>527</v>
      </c>
      <c r="C621" t="s">
        <v>528</v>
      </c>
      <c r="D621" s="43">
        <f>+VLOOKUP(volumen_dia[[#This Row],[Mercado]],Codigos_mercados_mayoristas[],3,0)</f>
        <v>13</v>
      </c>
      <c r="E621" s="43" t="str">
        <f>+VLOOKUP(volumen_dia[[#This Row],[Unidad de
comercialización ]],Tabla16[],2,0)</f>
        <v>saco</v>
      </c>
      <c r="F621" t="s">
        <v>704</v>
      </c>
      <c r="G621" t="s">
        <v>492</v>
      </c>
      <c r="H621" s="46">
        <f>+VLOOKUP(volumen_dia[[#This Row],[Semana descripcipon]],Codigo_fecha[],2,0)</f>
        <v>44155</v>
      </c>
      <c r="I621" t="s">
        <v>536</v>
      </c>
      <c r="J621">
        <v>390</v>
      </c>
      <c r="K621">
        <f>+volumen_dia[[#This Row],[Volumen (N° de mallas o sacos de 25 kg)]]*25</f>
        <v>9750</v>
      </c>
      <c r="L621">
        <f>+volumen_dia[[#This Row],[Volumen (Kg)]]/1000</f>
        <v>9.75</v>
      </c>
      <c r="M621" s="43">
        <f>+VLOOKUP(volumen_dia[[#This Row],[Concat]],Precio_dia_punto_venta[],7,0)</f>
        <v>11513</v>
      </c>
    </row>
    <row r="622" spans="1:13" x14ac:dyDescent="0.35">
      <c r="A622" s="43" t="str">
        <f>+_xlfn.CONCAT(volumen_dia[[#This Row],[Variedad]],volumen_dia[[#This Row],[Mercado]],volumen_dia[[#This Row],[Día semana]],volumen_dia[[#This Row],[Semana]],volumen_dia[[#This Row],[Unidad]])</f>
        <v>CardinalVega Central Mapocho de SantiagoViernes44141saco</v>
      </c>
      <c r="B622" t="s">
        <v>545</v>
      </c>
      <c r="C622" t="s">
        <v>528</v>
      </c>
      <c r="D622" s="43">
        <f>+VLOOKUP(volumen_dia[[#This Row],[Mercado]],Codigos_mercados_mayoristas[],3,0)</f>
        <v>13</v>
      </c>
      <c r="E622" s="43" t="str">
        <f>+VLOOKUP(volumen_dia[[#This Row],[Unidad de
comercialización ]],Tabla16[],2,0)</f>
        <v>saco</v>
      </c>
      <c r="F622" t="s">
        <v>704</v>
      </c>
      <c r="G622" t="s">
        <v>494</v>
      </c>
      <c r="H622" s="46">
        <f>+VLOOKUP(volumen_dia[[#This Row],[Semana descripcipon]],Codigo_fecha[],2,0)</f>
        <v>44141</v>
      </c>
      <c r="I622" t="s">
        <v>533</v>
      </c>
      <c r="J622">
        <v>390</v>
      </c>
      <c r="K622">
        <f>+volumen_dia[[#This Row],[Volumen (N° de mallas o sacos de 25 kg)]]*25</f>
        <v>9750</v>
      </c>
      <c r="L622">
        <f>+volumen_dia[[#This Row],[Volumen (Kg)]]/1000</f>
        <v>9.75</v>
      </c>
      <c r="M622" s="43">
        <f>+VLOOKUP(volumen_dia[[#This Row],[Concat]],Precio_dia_punto_venta[],7,0)</f>
        <v>11513</v>
      </c>
    </row>
    <row r="623" spans="1:13" x14ac:dyDescent="0.35">
      <c r="A623" s="43" t="str">
        <f>+_xlfn.CONCAT(volumen_dia[[#This Row],[Variedad]],volumen_dia[[#This Row],[Mercado]],volumen_dia[[#This Row],[Día semana]],volumen_dia[[#This Row],[Semana]],volumen_dia[[#This Row],[Unidad]])</f>
        <v>AsterixVega Central Mapocho de SantiagoJueves44176saco</v>
      </c>
      <c r="B623" t="s">
        <v>540</v>
      </c>
      <c r="C623" t="s">
        <v>528</v>
      </c>
      <c r="D623" s="43">
        <f>+VLOOKUP(volumen_dia[[#This Row],[Mercado]],Codigos_mercados_mayoristas[],3,0)</f>
        <v>13</v>
      </c>
      <c r="E623" s="43" t="str">
        <f>+VLOOKUP(volumen_dia[[#This Row],[Unidad de
comercialización ]],Tabla16[],2,0)</f>
        <v>saco</v>
      </c>
      <c r="F623" t="s">
        <v>704</v>
      </c>
      <c r="G623" t="s">
        <v>700</v>
      </c>
      <c r="H623" s="46">
        <f>+VLOOKUP(volumen_dia[[#This Row],[Semana descripcipon]],Codigo_fecha[],2,0)</f>
        <v>44176</v>
      </c>
      <c r="I623" t="s">
        <v>530</v>
      </c>
      <c r="J623">
        <v>430</v>
      </c>
      <c r="K623">
        <f>+volumen_dia[[#This Row],[Volumen (N° de mallas o sacos de 25 kg)]]*25</f>
        <v>10750</v>
      </c>
      <c r="L623">
        <f>+volumen_dia[[#This Row],[Volumen (Kg)]]/1000</f>
        <v>10.75</v>
      </c>
      <c r="M623" s="43">
        <f>+VLOOKUP(volumen_dia[[#This Row],[Concat]],Precio_dia_punto_venta[],7,0)</f>
        <v>10000</v>
      </c>
    </row>
    <row r="624" spans="1:13" x14ac:dyDescent="0.35">
      <c r="A624" s="43" t="str">
        <f>+_xlfn.CONCAT(volumen_dia[[#This Row],[Variedad]],volumen_dia[[#This Row],[Mercado]],volumen_dia[[#This Row],[Día semana]],volumen_dia[[#This Row],[Semana]],volumen_dia[[#This Row],[Unidad]])</f>
        <v>AsterixVega Central Mapocho de SantiagoViernes44176saco</v>
      </c>
      <c r="B624" t="s">
        <v>540</v>
      </c>
      <c r="C624" t="s">
        <v>528</v>
      </c>
      <c r="D624" s="43">
        <f>+VLOOKUP(volumen_dia[[#This Row],[Mercado]],Codigos_mercados_mayoristas[],3,0)</f>
        <v>13</v>
      </c>
      <c r="E624" s="43" t="str">
        <f>+VLOOKUP(volumen_dia[[#This Row],[Unidad de
comercialización ]],Tabla16[],2,0)</f>
        <v>saco</v>
      </c>
      <c r="F624" t="s">
        <v>704</v>
      </c>
      <c r="G624" t="s">
        <v>700</v>
      </c>
      <c r="H624" s="46">
        <f>+VLOOKUP(volumen_dia[[#This Row],[Semana descripcipon]],Codigo_fecha[],2,0)</f>
        <v>44176</v>
      </c>
      <c r="I624" t="s">
        <v>533</v>
      </c>
      <c r="J624">
        <v>430</v>
      </c>
      <c r="K624">
        <f>+volumen_dia[[#This Row],[Volumen (N° de mallas o sacos de 25 kg)]]*25</f>
        <v>10750</v>
      </c>
      <c r="L624">
        <f>+volumen_dia[[#This Row],[Volumen (Kg)]]/1000</f>
        <v>10.75</v>
      </c>
      <c r="M624" s="43">
        <f>+VLOOKUP(volumen_dia[[#This Row],[Concat]],Precio_dia_punto_venta[],7,0)</f>
        <v>10000</v>
      </c>
    </row>
    <row r="625" spans="1:13" x14ac:dyDescent="0.35">
      <c r="A625" s="43" t="str">
        <f>+_xlfn.CONCAT(volumen_dia[[#This Row],[Variedad]],volumen_dia[[#This Row],[Mercado]],volumen_dia[[#This Row],[Día semana]],volumen_dia[[#This Row],[Semana]],volumen_dia[[#This Row],[Unidad]])</f>
        <v>AsterixVega Central Mapocho de SantiagoMiércoles44162saco</v>
      </c>
      <c r="B625" t="s">
        <v>540</v>
      </c>
      <c r="C625" t="s">
        <v>528</v>
      </c>
      <c r="D625" s="43">
        <f>+VLOOKUP(volumen_dia[[#This Row],[Mercado]],Codigos_mercados_mayoristas[],3,0)</f>
        <v>13</v>
      </c>
      <c r="E625" s="43" t="str">
        <f>+VLOOKUP(volumen_dia[[#This Row],[Unidad de
comercialización ]],Tabla16[],2,0)</f>
        <v>saco</v>
      </c>
      <c r="F625" t="s">
        <v>704</v>
      </c>
      <c r="G625" t="s">
        <v>491</v>
      </c>
      <c r="H625" s="46">
        <f>+VLOOKUP(volumen_dia[[#This Row],[Semana descripcipon]],Codigo_fecha[],2,0)</f>
        <v>44162</v>
      </c>
      <c r="I625" t="s">
        <v>534</v>
      </c>
      <c r="J625">
        <v>450</v>
      </c>
      <c r="K625">
        <f>+volumen_dia[[#This Row],[Volumen (N° de mallas o sacos de 25 kg)]]*25</f>
        <v>11250</v>
      </c>
      <c r="L625">
        <f>+volumen_dia[[#This Row],[Volumen (Kg)]]/1000</f>
        <v>11.25</v>
      </c>
      <c r="M625" s="43">
        <f>+VLOOKUP(volumen_dia[[#This Row],[Concat]],Precio_dia_punto_venta[],7,0)</f>
        <v>12000</v>
      </c>
    </row>
    <row r="626" spans="1:13" x14ac:dyDescent="0.35">
      <c r="A626" s="43" t="str">
        <f>+_xlfn.CONCAT(volumen_dia[[#This Row],[Variedad]],volumen_dia[[#This Row],[Mercado]],volumen_dia[[#This Row],[Día semana]],volumen_dia[[#This Row],[Semana]],volumen_dia[[#This Row],[Unidad]])</f>
        <v>AsterixVega Central Mapocho de SantiagoJueves44162saco</v>
      </c>
      <c r="B626" t="s">
        <v>540</v>
      </c>
      <c r="C626" t="s">
        <v>528</v>
      </c>
      <c r="D626" s="43">
        <f>+VLOOKUP(volumen_dia[[#This Row],[Mercado]],Codigos_mercados_mayoristas[],3,0)</f>
        <v>13</v>
      </c>
      <c r="E626" s="43" t="str">
        <f>+VLOOKUP(volumen_dia[[#This Row],[Unidad de
comercialización ]],Tabla16[],2,0)</f>
        <v>saco</v>
      </c>
      <c r="F626" t="s">
        <v>704</v>
      </c>
      <c r="G626" t="s">
        <v>491</v>
      </c>
      <c r="H626" s="46">
        <f>+VLOOKUP(volumen_dia[[#This Row],[Semana descripcipon]],Codigo_fecha[],2,0)</f>
        <v>44162</v>
      </c>
      <c r="I626" t="s">
        <v>530</v>
      </c>
      <c r="J626">
        <v>450</v>
      </c>
      <c r="K626">
        <f>+volumen_dia[[#This Row],[Volumen (N° de mallas o sacos de 25 kg)]]*25</f>
        <v>11250</v>
      </c>
      <c r="L626">
        <f>+volumen_dia[[#This Row],[Volumen (Kg)]]/1000</f>
        <v>11.25</v>
      </c>
      <c r="M626" s="43">
        <f>+VLOOKUP(volumen_dia[[#This Row],[Concat]],Precio_dia_punto_venta[],7,0)</f>
        <v>11556</v>
      </c>
    </row>
    <row r="627" spans="1:13" x14ac:dyDescent="0.35">
      <c r="A627" s="43" t="str">
        <f>+_xlfn.CONCAT(volumen_dia[[#This Row],[Variedad]],volumen_dia[[#This Row],[Mercado]],volumen_dia[[#This Row],[Día semana]],volumen_dia[[#This Row],[Semana]],volumen_dia[[#This Row],[Unidad]])</f>
        <v>CardinalVega Central Mapocho de SantiagoMartes44155saco</v>
      </c>
      <c r="B627" t="s">
        <v>545</v>
      </c>
      <c r="C627" t="s">
        <v>528</v>
      </c>
      <c r="D627" s="43">
        <f>+VLOOKUP(volumen_dia[[#This Row],[Mercado]],Codigos_mercados_mayoristas[],3,0)</f>
        <v>13</v>
      </c>
      <c r="E627" s="43" t="str">
        <f>+VLOOKUP(volumen_dia[[#This Row],[Unidad de
comercialización ]],Tabla16[],2,0)</f>
        <v>saco</v>
      </c>
      <c r="F627" t="s">
        <v>704</v>
      </c>
      <c r="G627" t="s">
        <v>492</v>
      </c>
      <c r="H627" s="46">
        <f>+VLOOKUP(volumen_dia[[#This Row],[Semana descripcipon]],Codigo_fecha[],2,0)</f>
        <v>44155</v>
      </c>
      <c r="I627" t="s">
        <v>536</v>
      </c>
      <c r="J627">
        <v>450</v>
      </c>
      <c r="K627">
        <f>+volumen_dia[[#This Row],[Volumen (N° de mallas o sacos de 25 kg)]]*25</f>
        <v>11250</v>
      </c>
      <c r="L627">
        <f>+volumen_dia[[#This Row],[Volumen (Kg)]]/1000</f>
        <v>11.25</v>
      </c>
      <c r="M627" s="43">
        <f>+VLOOKUP(volumen_dia[[#This Row],[Concat]],Precio_dia_punto_venta[],7,0)</f>
        <v>11556</v>
      </c>
    </row>
    <row r="628" spans="1:13" x14ac:dyDescent="0.35">
      <c r="A628" s="43" t="str">
        <f>+_xlfn.CONCAT(volumen_dia[[#This Row],[Variedad]],volumen_dia[[#This Row],[Mercado]],volumen_dia[[#This Row],[Día semana]],volumen_dia[[#This Row],[Semana]],volumen_dia[[#This Row],[Unidad]])</f>
        <v>CardinalVega Central Mapocho de SantiagoViernes44148saco</v>
      </c>
      <c r="B628" t="s">
        <v>545</v>
      </c>
      <c r="C628" t="s">
        <v>528</v>
      </c>
      <c r="D628" s="43">
        <f>+VLOOKUP(volumen_dia[[#This Row],[Mercado]],Codigos_mercados_mayoristas[],3,0)</f>
        <v>13</v>
      </c>
      <c r="E628" s="43" t="str">
        <f>+VLOOKUP(volumen_dia[[#This Row],[Unidad de
comercialización ]],Tabla16[],2,0)</f>
        <v>saco</v>
      </c>
      <c r="F628" t="s">
        <v>704</v>
      </c>
      <c r="G628" t="s">
        <v>493</v>
      </c>
      <c r="H628" s="46">
        <f>+VLOOKUP(volumen_dia[[#This Row],[Semana descripcipon]],Codigo_fecha[],2,0)</f>
        <v>44148</v>
      </c>
      <c r="I628" t="s">
        <v>533</v>
      </c>
      <c r="J628">
        <v>460</v>
      </c>
      <c r="K628">
        <f>+volumen_dia[[#This Row],[Volumen (N° de mallas o sacos de 25 kg)]]*25</f>
        <v>11500</v>
      </c>
      <c r="L628">
        <f>+volumen_dia[[#This Row],[Volumen (Kg)]]/1000</f>
        <v>11.5</v>
      </c>
      <c r="M628" s="43">
        <f>+VLOOKUP(volumen_dia[[#This Row],[Concat]],Precio_dia_punto_venta[],7,0)</f>
        <v>11435</v>
      </c>
    </row>
    <row r="629" spans="1:13" x14ac:dyDescent="0.35">
      <c r="A629" s="43" t="str">
        <f>+_xlfn.CONCAT(volumen_dia[[#This Row],[Variedad]],volumen_dia[[#This Row],[Mercado]],volumen_dia[[#This Row],[Día semana]],volumen_dia[[#This Row],[Semana]],volumen_dia[[#This Row],[Unidad]])</f>
        <v>AsterixVega Central Mapocho de SantiagoViernes44120saco</v>
      </c>
      <c r="B629" t="s">
        <v>540</v>
      </c>
      <c r="C629" t="s">
        <v>528</v>
      </c>
      <c r="D629" s="43">
        <f>+VLOOKUP(volumen_dia[[#This Row],[Mercado]],Codigos_mercados_mayoristas[],3,0)</f>
        <v>13</v>
      </c>
      <c r="E629" s="43" t="str">
        <f>+VLOOKUP(volumen_dia[[#This Row],[Unidad de
comercialización ]],Tabla16[],2,0)</f>
        <v>saco</v>
      </c>
      <c r="F629" t="s">
        <v>704</v>
      </c>
      <c r="G629" t="s">
        <v>497</v>
      </c>
      <c r="H629" s="46">
        <f>+VLOOKUP(volumen_dia[[#This Row],[Semana descripcipon]],Codigo_fecha[],2,0)</f>
        <v>44120</v>
      </c>
      <c r="I629" t="s">
        <v>533</v>
      </c>
      <c r="J629">
        <v>510</v>
      </c>
      <c r="K629">
        <f>+volumen_dia[[#This Row],[Volumen (N° de mallas o sacos de 25 kg)]]*25</f>
        <v>12750</v>
      </c>
      <c r="L629">
        <f>+volumen_dia[[#This Row],[Volumen (Kg)]]/1000</f>
        <v>12.75</v>
      </c>
      <c r="M629" s="43">
        <f>+VLOOKUP(volumen_dia[[#This Row],[Concat]],Precio_dia_punto_venta[],7,0)</f>
        <v>8000</v>
      </c>
    </row>
    <row r="630" spans="1:13" x14ac:dyDescent="0.35">
      <c r="A630" s="43" t="str">
        <f>+_xlfn.CONCAT(volumen_dia[[#This Row],[Variedad]],volumen_dia[[#This Row],[Mercado]],volumen_dia[[#This Row],[Día semana]],volumen_dia[[#This Row],[Semana]],volumen_dia[[#This Row],[Unidad]])</f>
        <v>RodeoVega Central Mapocho de SantiagoMiércoles44120saco</v>
      </c>
      <c r="B630" t="s">
        <v>537</v>
      </c>
      <c r="C630" t="s">
        <v>528</v>
      </c>
      <c r="D630" s="43">
        <f>+VLOOKUP(volumen_dia[[#This Row],[Mercado]],Codigos_mercados_mayoristas[],3,0)</f>
        <v>13</v>
      </c>
      <c r="E630" s="43" t="str">
        <f>+VLOOKUP(volumen_dia[[#This Row],[Unidad de
comercialización ]],Tabla16[],2,0)</f>
        <v>saco</v>
      </c>
      <c r="F630" t="s">
        <v>704</v>
      </c>
      <c r="G630" t="s">
        <v>497</v>
      </c>
      <c r="H630" s="46">
        <f>+VLOOKUP(volumen_dia[[#This Row],[Semana descripcipon]],Codigo_fecha[],2,0)</f>
        <v>44120</v>
      </c>
      <c r="I630" t="s">
        <v>534</v>
      </c>
      <c r="J630">
        <v>510</v>
      </c>
      <c r="K630">
        <f>+volumen_dia[[#This Row],[Volumen (N° de mallas o sacos de 25 kg)]]*25</f>
        <v>12750</v>
      </c>
      <c r="L630">
        <f>+volumen_dia[[#This Row],[Volumen (Kg)]]/1000</f>
        <v>12.75</v>
      </c>
      <c r="M630" s="43">
        <f>+VLOOKUP(volumen_dia[[#This Row],[Concat]],Precio_dia_punto_venta[],7,0)</f>
        <v>8000</v>
      </c>
    </row>
    <row r="631" spans="1:13" x14ac:dyDescent="0.35">
      <c r="A631" s="43" t="str">
        <f>+_xlfn.CONCAT(volumen_dia[[#This Row],[Variedad]],volumen_dia[[#This Row],[Mercado]],volumen_dia[[#This Row],[Día semana]],volumen_dia[[#This Row],[Semana]],volumen_dia[[#This Row],[Unidad]])</f>
        <v>AsterixVega Central Mapocho de SantiagoMiércoles44120saco</v>
      </c>
      <c r="B631" t="s">
        <v>540</v>
      </c>
      <c r="C631" t="s">
        <v>528</v>
      </c>
      <c r="D631" s="43">
        <f>+VLOOKUP(volumen_dia[[#This Row],[Mercado]],Codigos_mercados_mayoristas[],3,0)</f>
        <v>13</v>
      </c>
      <c r="E631" s="43" t="str">
        <f>+VLOOKUP(volumen_dia[[#This Row],[Unidad de
comercialización ]],Tabla16[],2,0)</f>
        <v>saco</v>
      </c>
      <c r="F631" t="s">
        <v>704</v>
      </c>
      <c r="G631" t="s">
        <v>497</v>
      </c>
      <c r="H631" s="46">
        <f>+VLOOKUP(volumen_dia[[#This Row],[Semana descripcipon]],Codigo_fecha[],2,0)</f>
        <v>44120</v>
      </c>
      <c r="I631" t="s">
        <v>534</v>
      </c>
      <c r="J631">
        <v>600</v>
      </c>
      <c r="K631">
        <f>+volumen_dia[[#This Row],[Volumen (N° de mallas o sacos de 25 kg)]]*25</f>
        <v>15000</v>
      </c>
      <c r="L631">
        <f>+volumen_dia[[#This Row],[Volumen (Kg)]]/1000</f>
        <v>15</v>
      </c>
      <c r="M631" s="43">
        <f>+VLOOKUP(volumen_dia[[#This Row],[Concat]],Precio_dia_punto_venta[],7,0)</f>
        <v>8000</v>
      </c>
    </row>
    <row r="632" spans="1:13" x14ac:dyDescent="0.35">
      <c r="A632" s="43" t="str">
        <f>+_xlfn.CONCAT(volumen_dia[[#This Row],[Variedad]],volumen_dia[[#This Row],[Mercado]],volumen_dia[[#This Row],[Día semana]],volumen_dia[[#This Row],[Semana]],volumen_dia[[#This Row],[Unidad]])</f>
        <v>AsterixVega Central Mapocho de SantiagoMartes44120saco</v>
      </c>
      <c r="B632" t="s">
        <v>540</v>
      </c>
      <c r="C632" t="s">
        <v>528</v>
      </c>
      <c r="D632" s="43">
        <f>+VLOOKUP(volumen_dia[[#This Row],[Mercado]],Codigos_mercados_mayoristas[],3,0)</f>
        <v>13</v>
      </c>
      <c r="E632" s="43" t="str">
        <f>+VLOOKUP(volumen_dia[[#This Row],[Unidad de
comercialización ]],Tabla16[],2,0)</f>
        <v>saco</v>
      </c>
      <c r="F632" t="s">
        <v>704</v>
      </c>
      <c r="G632" t="s">
        <v>497</v>
      </c>
      <c r="H632" s="46">
        <f>+VLOOKUP(volumen_dia[[#This Row],[Semana descripcipon]],Codigo_fecha[],2,0)</f>
        <v>44120</v>
      </c>
      <c r="I632" t="s">
        <v>536</v>
      </c>
      <c r="J632">
        <v>610</v>
      </c>
      <c r="K632">
        <f>+volumen_dia[[#This Row],[Volumen (N° de mallas o sacos de 25 kg)]]*25</f>
        <v>15250</v>
      </c>
      <c r="L632">
        <f>+volumen_dia[[#This Row],[Volumen (Kg)]]/1000</f>
        <v>15.25</v>
      </c>
      <c r="M632" s="43">
        <f>+VLOOKUP(volumen_dia[[#This Row],[Concat]],Precio_dia_punto_venta[],7,0)</f>
        <v>8000</v>
      </c>
    </row>
    <row r="633" spans="1:13" x14ac:dyDescent="0.35">
      <c r="A633" s="43" t="str">
        <f>+_xlfn.CONCAT(volumen_dia[[#This Row],[Variedad]],volumen_dia[[#This Row],[Mercado]],volumen_dia[[#This Row],[Día semana]],volumen_dia[[#This Row],[Semana]],volumen_dia[[#This Row],[Unidad]])</f>
        <v>AsterixVega Central Mapocho de SantiagoMartes44169saco</v>
      </c>
      <c r="B633" t="s">
        <v>540</v>
      </c>
      <c r="C633" t="s">
        <v>528</v>
      </c>
      <c r="D633" s="43">
        <f>+VLOOKUP(volumen_dia[[#This Row],[Mercado]],Codigos_mercados_mayoristas[],3,0)</f>
        <v>13</v>
      </c>
      <c r="E633" s="43" t="str">
        <f>+VLOOKUP(volumen_dia[[#This Row],[Unidad de
comercialización ]],Tabla16[],2,0)</f>
        <v>saco</v>
      </c>
      <c r="F633" t="s">
        <v>704</v>
      </c>
      <c r="G633" t="s">
        <v>490</v>
      </c>
      <c r="H633" s="46">
        <f>+VLOOKUP(volumen_dia[[#This Row],[Semana descripcipon]],Codigo_fecha[],2,0)</f>
        <v>44169</v>
      </c>
      <c r="I633" t="s">
        <v>536</v>
      </c>
      <c r="J633">
        <v>800</v>
      </c>
      <c r="K633">
        <f>+volumen_dia[[#This Row],[Volumen (N° de mallas o sacos de 25 kg)]]*25</f>
        <v>20000</v>
      </c>
      <c r="L633">
        <f>+volumen_dia[[#This Row],[Volumen (Kg)]]/1000</f>
        <v>20</v>
      </c>
      <c r="M633" s="43">
        <f>+VLOOKUP(volumen_dia[[#This Row],[Concat]],Precio_dia_punto_venta[],7,0)</f>
        <v>11250</v>
      </c>
    </row>
    <row r="634" spans="1:13" x14ac:dyDescent="0.35">
      <c r="A634" s="43" t="str">
        <f>+_xlfn.CONCAT(volumen_dia[[#This Row],[Variedad]],volumen_dia[[#This Row],[Mercado]],volumen_dia[[#This Row],[Día semana]],volumen_dia[[#This Row],[Semana]],volumen_dia[[#This Row],[Unidad]])</f>
        <v>AsterixVega Central Mapocho de SantiagoJueves44120saco</v>
      </c>
      <c r="B634" t="s">
        <v>540</v>
      </c>
      <c r="C634" t="s">
        <v>528</v>
      </c>
      <c r="D634" s="43">
        <f>+VLOOKUP(volumen_dia[[#This Row],[Mercado]],Codigos_mercados_mayoristas[],3,0)</f>
        <v>13</v>
      </c>
      <c r="E634" s="43" t="str">
        <f>+VLOOKUP(volumen_dia[[#This Row],[Unidad de
comercialización ]],Tabla16[],2,0)</f>
        <v>saco</v>
      </c>
      <c r="F634" t="s">
        <v>704</v>
      </c>
      <c r="G634" t="s">
        <v>497</v>
      </c>
      <c r="H634" s="46">
        <f>+VLOOKUP(volumen_dia[[#This Row],[Semana descripcipon]],Codigo_fecha[],2,0)</f>
        <v>44120</v>
      </c>
      <c r="I634" t="s">
        <v>530</v>
      </c>
      <c r="J634">
        <v>1120</v>
      </c>
      <c r="K634">
        <f>+volumen_dia[[#This Row],[Volumen (N° de mallas o sacos de 25 kg)]]*25</f>
        <v>28000</v>
      </c>
      <c r="L634">
        <f>+volumen_dia[[#This Row],[Volumen (Kg)]]/1000</f>
        <v>28</v>
      </c>
      <c r="M634" s="43">
        <f>+VLOOKUP(volumen_dia[[#This Row],[Concat]],Precio_dia_punto_venta[],7,0)</f>
        <v>8000</v>
      </c>
    </row>
    <row r="635" spans="1:13" x14ac:dyDescent="0.35">
      <c r="A635" s="43" t="str">
        <f>+_xlfn.CONCAT(volumen_dia[[#This Row],[Variedad]],volumen_dia[[#This Row],[Mercado]],volumen_dia[[#This Row],[Día semana]],volumen_dia[[#This Row],[Semana]],volumen_dia[[#This Row],[Unidad]])</f>
        <v>RodeoVega Modelo de TemucoLunes44050saco</v>
      </c>
      <c r="B635" t="s">
        <v>537</v>
      </c>
      <c r="C635" t="s">
        <v>542</v>
      </c>
      <c r="D635" s="43">
        <f>+VLOOKUP(volumen_dia[[#This Row],[Mercado]],Codigos_mercados_mayoristas[],3,0)</f>
        <v>9</v>
      </c>
      <c r="E635" s="43" t="str">
        <f>+VLOOKUP(volumen_dia[[#This Row],[Unidad de
comercialización ]],Tabla16[],2,0)</f>
        <v>saco</v>
      </c>
      <c r="F635" t="s">
        <v>704</v>
      </c>
      <c r="G635" t="s">
        <v>508</v>
      </c>
      <c r="H635" s="46">
        <f>+VLOOKUP(volumen_dia[[#This Row],[Semana descripcipon]],Codigo_fecha[],2,0)</f>
        <v>44050</v>
      </c>
      <c r="I635" t="s">
        <v>535</v>
      </c>
      <c r="J635">
        <v>50</v>
      </c>
      <c r="K635">
        <f>+volumen_dia[[#This Row],[Volumen (N° de mallas o sacos de 25 kg)]]*25</f>
        <v>1250</v>
      </c>
      <c r="L635">
        <f>+volumen_dia[[#This Row],[Volumen (Kg)]]/1000</f>
        <v>1.25</v>
      </c>
      <c r="M635" s="43">
        <f>+VLOOKUP(volumen_dia[[#This Row],[Concat]],Precio_dia_punto_venta[],7,0)</f>
        <v>6000</v>
      </c>
    </row>
    <row r="636" spans="1:13" x14ac:dyDescent="0.35">
      <c r="A636" s="43" t="str">
        <f>+_xlfn.CONCAT(volumen_dia[[#This Row],[Variedad]],volumen_dia[[#This Row],[Mercado]],volumen_dia[[#This Row],[Día semana]],volumen_dia[[#This Row],[Semana]],volumen_dia[[#This Row],[Unidad]])</f>
        <v>PatagoniaVega Modelo de TemucoViernes44043saco</v>
      </c>
      <c r="B636" t="s">
        <v>531</v>
      </c>
      <c r="C636" t="s">
        <v>542</v>
      </c>
      <c r="D636" s="43">
        <f>+VLOOKUP(volumen_dia[[#This Row],[Mercado]],Codigos_mercados_mayoristas[],3,0)</f>
        <v>9</v>
      </c>
      <c r="E636" s="43" t="str">
        <f>+VLOOKUP(volumen_dia[[#This Row],[Unidad de
comercialización ]],Tabla16[],2,0)</f>
        <v>saco</v>
      </c>
      <c r="F636" t="s">
        <v>704</v>
      </c>
      <c r="G636" t="s">
        <v>507</v>
      </c>
      <c r="H636" s="46">
        <f>+VLOOKUP(volumen_dia[[#This Row],[Semana descripcipon]],Codigo_fecha[],2,0)</f>
        <v>44043</v>
      </c>
      <c r="I636" t="s">
        <v>533</v>
      </c>
      <c r="J636">
        <v>65</v>
      </c>
      <c r="K636">
        <f>+volumen_dia[[#This Row],[Volumen (N° de mallas o sacos de 25 kg)]]*25</f>
        <v>1625</v>
      </c>
      <c r="L636">
        <f>+volumen_dia[[#This Row],[Volumen (Kg)]]/1000</f>
        <v>1.625</v>
      </c>
      <c r="M636" s="43">
        <f>+VLOOKUP(volumen_dia[[#This Row],[Concat]],Precio_dia_punto_venta[],7,0)</f>
        <v>6000</v>
      </c>
    </row>
    <row r="637" spans="1:13" x14ac:dyDescent="0.35">
      <c r="A637" s="43" t="str">
        <f>+_xlfn.CONCAT(volumen_dia[[#This Row],[Variedad]],volumen_dia[[#This Row],[Mercado]],volumen_dia[[#This Row],[Día semana]],volumen_dia[[#This Row],[Semana]],volumen_dia[[#This Row],[Unidad]])</f>
        <v>PukaráVega Modelo de TemucoViernes44148saco</v>
      </c>
      <c r="B637" t="s">
        <v>547</v>
      </c>
      <c r="C637" t="s">
        <v>542</v>
      </c>
      <c r="D637" s="43">
        <f>+VLOOKUP(volumen_dia[[#This Row],[Mercado]],Codigos_mercados_mayoristas[],3,0)</f>
        <v>9</v>
      </c>
      <c r="E637" s="43" t="str">
        <f>+VLOOKUP(volumen_dia[[#This Row],[Unidad de
comercialización ]],Tabla16[],2,0)</f>
        <v>saco</v>
      </c>
      <c r="F637" t="s">
        <v>704</v>
      </c>
      <c r="G637" t="s">
        <v>493</v>
      </c>
      <c r="H637" s="46">
        <f>+VLOOKUP(volumen_dia[[#This Row],[Semana descripcipon]],Codigo_fecha[],2,0)</f>
        <v>44148</v>
      </c>
      <c r="I637" t="s">
        <v>533</v>
      </c>
      <c r="J637">
        <v>80</v>
      </c>
      <c r="K637">
        <f>+volumen_dia[[#This Row],[Volumen (N° de mallas o sacos de 25 kg)]]*25</f>
        <v>2000</v>
      </c>
      <c r="L637">
        <f>+volumen_dia[[#This Row],[Volumen (Kg)]]/1000</f>
        <v>2</v>
      </c>
      <c r="M637" s="43">
        <f>+VLOOKUP(volumen_dia[[#This Row],[Concat]],Precio_dia_punto_venta[],7,0)</f>
        <v>15000</v>
      </c>
    </row>
    <row r="638" spans="1:13" x14ac:dyDescent="0.35">
      <c r="A638" s="43" t="str">
        <f>+_xlfn.CONCAT(volumen_dia[[#This Row],[Variedad]],volumen_dia[[#This Row],[Mercado]],volumen_dia[[#This Row],[Día semana]],volumen_dia[[#This Row],[Semana]],volumen_dia[[#This Row],[Unidad]])</f>
        <v>AsterixVega Modelo de TemucoMiércoles44106saco</v>
      </c>
      <c r="B638" t="s">
        <v>540</v>
      </c>
      <c r="C638" t="s">
        <v>542</v>
      </c>
      <c r="D638" s="43">
        <f>+VLOOKUP(volumen_dia[[#This Row],[Mercado]],Codigos_mercados_mayoristas[],3,0)</f>
        <v>9</v>
      </c>
      <c r="E638" s="43" t="str">
        <f>+VLOOKUP(volumen_dia[[#This Row],[Unidad de
comercialización ]],Tabla16[],2,0)</f>
        <v>saco</v>
      </c>
      <c r="F638" t="s">
        <v>704</v>
      </c>
      <c r="G638" t="s">
        <v>499</v>
      </c>
      <c r="H638" s="46">
        <f>+VLOOKUP(volumen_dia[[#This Row],[Semana descripcipon]],Codigo_fecha[],2,0)</f>
        <v>44106</v>
      </c>
      <c r="I638" t="s">
        <v>534</v>
      </c>
      <c r="J638">
        <v>100</v>
      </c>
      <c r="K638">
        <f>+volumen_dia[[#This Row],[Volumen (N° de mallas o sacos de 25 kg)]]*25</f>
        <v>2500</v>
      </c>
      <c r="L638">
        <f>+volumen_dia[[#This Row],[Volumen (Kg)]]/1000</f>
        <v>2.5</v>
      </c>
      <c r="M638" s="43">
        <f>+VLOOKUP(volumen_dia[[#This Row],[Concat]],Precio_dia_punto_venta[],7,0)</f>
        <v>7000</v>
      </c>
    </row>
    <row r="639" spans="1:13" x14ac:dyDescent="0.35">
      <c r="A639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TemucoMiércoles44078saco</v>
      </c>
      <c r="B639" t="s">
        <v>531</v>
      </c>
      <c r="C639" t="s">
        <v>542</v>
      </c>
      <c r="D639" s="43">
        <f>+VLOOKUP(volumen_dia[[#This Row],[Mercado]],Codigos_mercados_mayoristas[],3,0)</f>
        <v>9</v>
      </c>
      <c r="E639" s="43" t="str">
        <f>+VLOOKUP(volumen_dia[[#This Row],[Unidad de
comercialización ]],Tabla16[],2,0)</f>
        <v>saco</v>
      </c>
      <c r="F639" t="s">
        <v>704</v>
      </c>
      <c r="G639" t="s">
        <v>500</v>
      </c>
      <c r="H639" s="46">
        <f>+VLOOKUP(volumen_dia[[#This Row],[Semana descripcipon]],Codigo_fecha[],2,0)</f>
        <v>44078</v>
      </c>
      <c r="I639" t="s">
        <v>534</v>
      </c>
      <c r="J639">
        <v>100</v>
      </c>
      <c r="K639">
        <f>+volumen_dia[[#This Row],[Volumen (N° de mallas o sacos de 25 kg)]]*25</f>
        <v>2500</v>
      </c>
      <c r="L639">
        <f>+volumen_dia[[#This Row],[Volumen (Kg)]]/1000</f>
        <v>2.5</v>
      </c>
      <c r="M639" s="43">
        <f>+VLOOKUP(volumen_dia[[#This Row],[Concat]],Precio_dia_punto_venta[],7,0)</f>
        <v>6250</v>
      </c>
    </row>
    <row r="640" spans="1:13" x14ac:dyDescent="0.35">
      <c r="A640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TemucoMiércoles44050saco</v>
      </c>
      <c r="B640" t="s">
        <v>531</v>
      </c>
      <c r="C640" t="s">
        <v>542</v>
      </c>
      <c r="D640" s="43">
        <f>+VLOOKUP(volumen_dia[[#This Row],[Mercado]],Codigos_mercados_mayoristas[],3,0)</f>
        <v>9</v>
      </c>
      <c r="E640" s="43" t="str">
        <f>+VLOOKUP(volumen_dia[[#This Row],[Unidad de
comercialización ]],Tabla16[],2,0)</f>
        <v>saco</v>
      </c>
      <c r="F640" t="s">
        <v>704</v>
      </c>
      <c r="G640" t="s">
        <v>508</v>
      </c>
      <c r="H640" s="46">
        <f>+VLOOKUP(volumen_dia[[#This Row],[Semana descripcipon]],Codigo_fecha[],2,0)</f>
        <v>44050</v>
      </c>
      <c r="I640" t="s">
        <v>534</v>
      </c>
      <c r="J640">
        <v>100</v>
      </c>
      <c r="K640">
        <f>+volumen_dia[[#This Row],[Volumen (N° de mallas o sacos de 25 kg)]]*25</f>
        <v>2500</v>
      </c>
      <c r="L640">
        <f>+volumen_dia[[#This Row],[Volumen (Kg)]]/1000</f>
        <v>2.5</v>
      </c>
      <c r="M640" s="43">
        <f>+VLOOKUP(volumen_dia[[#This Row],[Concat]],Precio_dia_punto_venta[],7,0)</f>
        <v>6000</v>
      </c>
    </row>
    <row r="641" spans="1:13" x14ac:dyDescent="0.35">
      <c r="A641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TemucoMiércoles44078malla</v>
      </c>
      <c r="B641" t="s">
        <v>531</v>
      </c>
      <c r="C641" t="s">
        <v>542</v>
      </c>
      <c r="D641" s="43">
        <f>+VLOOKUP(volumen_dia[[#This Row],[Mercado]],Codigos_mercados_mayoristas[],3,0)</f>
        <v>9</v>
      </c>
      <c r="E641" s="43" t="str">
        <f>+VLOOKUP(volumen_dia[[#This Row],[Unidad de
comercialización ]],Tabla16[],2,0)</f>
        <v>malla</v>
      </c>
      <c r="F641" t="s">
        <v>705</v>
      </c>
      <c r="G641" t="s">
        <v>500</v>
      </c>
      <c r="H641" s="46">
        <f>+VLOOKUP(volumen_dia[[#This Row],[Semana descripcipon]],Codigo_fecha[],2,0)</f>
        <v>44078</v>
      </c>
      <c r="I641" t="s">
        <v>534</v>
      </c>
      <c r="J641">
        <v>140</v>
      </c>
      <c r="K641">
        <f>+volumen_dia[[#This Row],[Volumen (N° de mallas o sacos de 25 kg)]]*25</f>
        <v>3500</v>
      </c>
      <c r="L641">
        <f>+volumen_dia[[#This Row],[Volumen (Kg)]]/1000</f>
        <v>3.5</v>
      </c>
      <c r="M641" s="43">
        <f>+VLOOKUP(volumen_dia[[#This Row],[Concat]],Precio_dia_punto_venta[],7,0)</f>
        <v>8000</v>
      </c>
    </row>
    <row r="642" spans="1:13" x14ac:dyDescent="0.35">
      <c r="A642" s="43" t="str">
        <f>+_xlfn.CONCAT(volumen_dia[[#This Row],[Variedad]],volumen_dia[[#This Row],[Mercado]],volumen_dia[[#This Row],[Día semana]],volumen_dia[[#This Row],[Semana]],volumen_dia[[#This Row],[Unidad]])</f>
        <v>RosaraVega Modelo de TemucoMiércoles44071malla</v>
      </c>
      <c r="B642" t="s">
        <v>527</v>
      </c>
      <c r="C642" t="s">
        <v>542</v>
      </c>
      <c r="D642" s="43">
        <f>+VLOOKUP(volumen_dia[[#This Row],[Mercado]],Codigos_mercados_mayoristas[],3,0)</f>
        <v>9</v>
      </c>
      <c r="E642" s="43" t="str">
        <f>+VLOOKUP(volumen_dia[[#This Row],[Unidad de
comercialización ]],Tabla16[],2,0)</f>
        <v>malla</v>
      </c>
      <c r="F642" t="s">
        <v>705</v>
      </c>
      <c r="G642" t="s">
        <v>501</v>
      </c>
      <c r="H642" s="46">
        <f>+VLOOKUP(volumen_dia[[#This Row],[Semana descripcipon]],Codigo_fecha[],2,0)</f>
        <v>44071</v>
      </c>
      <c r="I642" t="s">
        <v>534</v>
      </c>
      <c r="J642">
        <v>150</v>
      </c>
      <c r="K642">
        <f>+volumen_dia[[#This Row],[Volumen (N° de mallas o sacos de 25 kg)]]*25</f>
        <v>3750</v>
      </c>
      <c r="L642">
        <f>+volumen_dia[[#This Row],[Volumen (Kg)]]/1000</f>
        <v>3.75</v>
      </c>
      <c r="M642" s="43">
        <f>+VLOOKUP(volumen_dia[[#This Row],[Concat]],Precio_dia_punto_venta[],7,0)</f>
        <v>8000</v>
      </c>
    </row>
    <row r="643" spans="1:13" x14ac:dyDescent="0.35">
      <c r="A643" s="43" t="str">
        <f>+_xlfn.CONCAT(volumen_dia[[#This Row],[Variedad]],volumen_dia[[#This Row],[Mercado]],volumen_dia[[#This Row],[Día semana]],volumen_dia[[#This Row],[Semana]],volumen_dia[[#This Row],[Unidad]])</f>
        <v>PatagoniaVega Modelo de TemucoLunes44071malla</v>
      </c>
      <c r="B643" t="s">
        <v>531</v>
      </c>
      <c r="C643" t="s">
        <v>542</v>
      </c>
      <c r="D643" s="43">
        <f>+VLOOKUP(volumen_dia[[#This Row],[Mercado]],Codigos_mercados_mayoristas[],3,0)</f>
        <v>9</v>
      </c>
      <c r="E643" s="43" t="str">
        <f>+VLOOKUP(volumen_dia[[#This Row],[Unidad de
comercialización ]],Tabla16[],2,0)</f>
        <v>malla</v>
      </c>
      <c r="F643" t="s">
        <v>705</v>
      </c>
      <c r="G643" t="s">
        <v>501</v>
      </c>
      <c r="H643" s="46">
        <f>+VLOOKUP(volumen_dia[[#This Row],[Semana descripcipon]],Codigo_fecha[],2,0)</f>
        <v>44071</v>
      </c>
      <c r="I643" t="s">
        <v>535</v>
      </c>
      <c r="J643">
        <v>155</v>
      </c>
      <c r="K643">
        <f>+volumen_dia[[#This Row],[Volumen (N° de mallas o sacos de 25 kg)]]*25</f>
        <v>3875</v>
      </c>
      <c r="L643">
        <f>+volumen_dia[[#This Row],[Volumen (Kg)]]/1000</f>
        <v>3.875</v>
      </c>
      <c r="M643" s="43">
        <f>+VLOOKUP(volumen_dia[[#This Row],[Concat]],Precio_dia_punto_venta[],7,0)</f>
        <v>7000</v>
      </c>
    </row>
    <row r="644" spans="1:13" x14ac:dyDescent="0.35">
      <c r="A644" s="43" t="str">
        <f>+_xlfn.CONCAT(volumen_dia[[#This Row],[Variedad]],volumen_dia[[#This Row],[Mercado]],volumen_dia[[#This Row],[Día semana]],volumen_dia[[#This Row],[Semana]],volumen_dia[[#This Row],[Unidad]])</f>
        <v>AsterixVega Modelo de TemucoMiércoles44085malla</v>
      </c>
      <c r="B644" t="s">
        <v>540</v>
      </c>
      <c r="C644" t="s">
        <v>542</v>
      </c>
      <c r="D644" s="43">
        <f>+VLOOKUP(volumen_dia[[#This Row],[Mercado]],Codigos_mercados_mayoristas[],3,0)</f>
        <v>9</v>
      </c>
      <c r="E644" s="43" t="str">
        <f>+VLOOKUP(volumen_dia[[#This Row],[Unidad de
comercialización ]],Tabla16[],2,0)</f>
        <v>malla</v>
      </c>
      <c r="F644" t="s">
        <v>705</v>
      </c>
      <c r="G644" t="s">
        <v>503</v>
      </c>
      <c r="H644" s="46">
        <f>+VLOOKUP(volumen_dia[[#This Row],[Semana descripcipon]],Codigo_fecha[],2,0)</f>
        <v>44085</v>
      </c>
      <c r="I644" t="s">
        <v>534</v>
      </c>
      <c r="J644">
        <v>175</v>
      </c>
      <c r="K644">
        <f>+volumen_dia[[#This Row],[Volumen (N° de mallas o sacos de 25 kg)]]*25</f>
        <v>4375</v>
      </c>
      <c r="L644">
        <f>+volumen_dia[[#This Row],[Volumen (Kg)]]/1000</f>
        <v>4.375</v>
      </c>
      <c r="M644" s="43">
        <f>+VLOOKUP(volumen_dia[[#This Row],[Concat]],Precio_dia_punto_venta[],7,0)</f>
        <v>8314</v>
      </c>
    </row>
    <row r="645" spans="1:13" x14ac:dyDescent="0.35">
      <c r="A645" s="43" t="str">
        <f>+_xlfn.CONCAT(volumen_dia[[#This Row],[Variedad]],volumen_dia[[#This Row],[Mercado]],volumen_dia[[#This Row],[Día semana]],volumen_dia[[#This Row],[Semana]],volumen_dia[[#This Row],[Unidad]])</f>
        <v>PukaráVega Modelo de TemucoViernes44141saco</v>
      </c>
      <c r="B645" t="s">
        <v>547</v>
      </c>
      <c r="C645" t="s">
        <v>542</v>
      </c>
      <c r="D645" s="43">
        <f>+VLOOKUP(volumen_dia[[#This Row],[Mercado]],Codigos_mercados_mayoristas[],3,0)</f>
        <v>9</v>
      </c>
      <c r="E645" s="43" t="str">
        <f>+VLOOKUP(volumen_dia[[#This Row],[Unidad de
comercialización ]],Tabla16[],2,0)</f>
        <v>saco</v>
      </c>
      <c r="F645" t="s">
        <v>704</v>
      </c>
      <c r="G645" t="s">
        <v>494</v>
      </c>
      <c r="H645" s="46">
        <f>+VLOOKUP(volumen_dia[[#This Row],[Semana descripcipon]],Codigo_fecha[],2,0)</f>
        <v>44141</v>
      </c>
      <c r="I645" t="s">
        <v>533</v>
      </c>
      <c r="J645">
        <v>180</v>
      </c>
      <c r="K645">
        <f>+volumen_dia[[#This Row],[Volumen (N° de mallas o sacos de 25 kg)]]*25</f>
        <v>4500</v>
      </c>
      <c r="L645">
        <f>+volumen_dia[[#This Row],[Volumen (Kg)]]/1000</f>
        <v>4.5</v>
      </c>
      <c r="M645" s="43">
        <f>+VLOOKUP(volumen_dia[[#This Row],[Concat]],Precio_dia_punto_venta[],7,0)</f>
        <v>16000</v>
      </c>
    </row>
    <row r="646" spans="1:13" x14ac:dyDescent="0.35">
      <c r="A646" s="43" t="str">
        <f>+_xlfn.CONCAT(volumen_dia[[#This Row],[Variedad]],volumen_dia[[#This Row],[Mercado]],volumen_dia[[#This Row],[Día semana]],volumen_dia[[#This Row],[Semana]],volumen_dia[[#This Row],[Unidad]])</f>
        <v>RodeoVega Modelo de TemucoLunes44043malla</v>
      </c>
      <c r="B646" t="s">
        <v>537</v>
      </c>
      <c r="C646" t="s">
        <v>542</v>
      </c>
      <c r="D646" s="43">
        <f>+VLOOKUP(volumen_dia[[#This Row],[Mercado]],Codigos_mercados_mayoristas[],3,0)</f>
        <v>9</v>
      </c>
      <c r="E646" s="43" t="str">
        <f>+VLOOKUP(volumen_dia[[#This Row],[Unidad de
comercialización ]],Tabla16[],2,0)</f>
        <v>malla</v>
      </c>
      <c r="F646" t="s">
        <v>705</v>
      </c>
      <c r="G646" t="s">
        <v>507</v>
      </c>
      <c r="H646" s="46">
        <f>+VLOOKUP(volumen_dia[[#This Row],[Semana descripcipon]],Codigo_fecha[],2,0)</f>
        <v>44043</v>
      </c>
      <c r="I646" t="s">
        <v>535</v>
      </c>
      <c r="J646">
        <v>185</v>
      </c>
      <c r="K646">
        <f>+volumen_dia[[#This Row],[Volumen (N° de mallas o sacos de 25 kg)]]*25</f>
        <v>4625</v>
      </c>
      <c r="L646">
        <f>+volumen_dia[[#This Row],[Volumen (Kg)]]/1000</f>
        <v>4.625</v>
      </c>
      <c r="M646" s="43">
        <f>+VLOOKUP(volumen_dia[[#This Row],[Concat]],Precio_dia_punto_venta[],7,0)</f>
        <v>7000</v>
      </c>
    </row>
    <row r="647" spans="1:13" x14ac:dyDescent="0.35">
      <c r="A647" s="43" t="str">
        <f>+_xlfn.CONCAT(volumen_dia[[#This Row],[Variedad]],volumen_dia[[#This Row],[Mercado]],volumen_dia[[#This Row],[Día semana]],volumen_dia[[#This Row],[Semana]],volumen_dia[[#This Row],[Unidad]])</f>
        <v>AsterixVega Modelo de TemucoViernes44106saco</v>
      </c>
      <c r="B647" t="s">
        <v>540</v>
      </c>
      <c r="C647" t="s">
        <v>542</v>
      </c>
      <c r="D647" s="43">
        <f>+VLOOKUP(volumen_dia[[#This Row],[Mercado]],Codigos_mercados_mayoristas[],3,0)</f>
        <v>9</v>
      </c>
      <c r="E647" s="43" t="str">
        <f>+VLOOKUP(volumen_dia[[#This Row],[Unidad de
comercialización ]],Tabla16[],2,0)</f>
        <v>saco</v>
      </c>
      <c r="F647" t="s">
        <v>704</v>
      </c>
      <c r="G647" t="s">
        <v>499</v>
      </c>
      <c r="H647" s="46">
        <f>+VLOOKUP(volumen_dia[[#This Row],[Semana descripcipon]],Codigo_fecha[],2,0)</f>
        <v>44106</v>
      </c>
      <c r="I647" t="s">
        <v>533</v>
      </c>
      <c r="J647">
        <v>200</v>
      </c>
      <c r="K647">
        <f>+volumen_dia[[#This Row],[Volumen (N° de mallas o sacos de 25 kg)]]*25</f>
        <v>5000</v>
      </c>
      <c r="L647">
        <f>+volumen_dia[[#This Row],[Volumen (Kg)]]/1000</f>
        <v>5</v>
      </c>
      <c r="M647" s="43">
        <f>+VLOOKUP(volumen_dia[[#This Row],[Concat]],Precio_dia_punto_venta[],7,0)</f>
        <v>6750</v>
      </c>
    </row>
    <row r="648" spans="1:13" x14ac:dyDescent="0.35">
      <c r="A648" s="43" t="str">
        <f>+_xlfn.CONCAT(volumen_dia[[#This Row],[Variedad]],volumen_dia[[#This Row],[Mercado]],volumen_dia[[#This Row],[Día semana]],volumen_dia[[#This Row],[Semana]],volumen_dia[[#This Row],[Unidad]])</f>
        <v>AsterixVega Modelo de TemucoMiércoles44106malla</v>
      </c>
      <c r="B648" t="s">
        <v>540</v>
      </c>
      <c r="C648" t="s">
        <v>542</v>
      </c>
      <c r="D648" s="43">
        <f>+VLOOKUP(volumen_dia[[#This Row],[Mercado]],Codigos_mercados_mayoristas[],3,0)</f>
        <v>9</v>
      </c>
      <c r="E648" s="43" t="str">
        <f>+VLOOKUP(volumen_dia[[#This Row],[Unidad de
comercialización ]],Tabla16[],2,0)</f>
        <v>malla</v>
      </c>
      <c r="F648" t="s">
        <v>705</v>
      </c>
      <c r="G648" t="s">
        <v>499</v>
      </c>
      <c r="H648" s="46">
        <f>+VLOOKUP(volumen_dia[[#This Row],[Semana descripcipon]],Codigo_fecha[],2,0)</f>
        <v>44106</v>
      </c>
      <c r="I648" t="s">
        <v>534</v>
      </c>
      <c r="J648">
        <v>200</v>
      </c>
      <c r="K648">
        <f>+volumen_dia[[#This Row],[Volumen (N° de mallas o sacos de 25 kg)]]*25</f>
        <v>5000</v>
      </c>
      <c r="L648">
        <f>+volumen_dia[[#This Row],[Volumen (Kg)]]/1000</f>
        <v>5</v>
      </c>
      <c r="M648" s="43">
        <f>+VLOOKUP(volumen_dia[[#This Row],[Concat]],Precio_dia_punto_venta[],7,0)</f>
        <v>8000</v>
      </c>
    </row>
    <row r="649" spans="1:13" x14ac:dyDescent="0.35">
      <c r="A649" s="43" t="str">
        <f>+_xlfn.CONCAT(volumen_dia[[#This Row],[Variedad]],volumen_dia[[#This Row],[Mercado]],volumen_dia[[#This Row],[Día semana]],volumen_dia[[#This Row],[Semana]],volumen_dia[[#This Row],[Unidad]])</f>
        <v>AsterixVega Modelo de TemucoJueves44092saco</v>
      </c>
      <c r="B649" t="s">
        <v>540</v>
      </c>
      <c r="C649" t="s">
        <v>542</v>
      </c>
      <c r="D649" s="43">
        <f>+VLOOKUP(volumen_dia[[#This Row],[Mercado]],Codigos_mercados_mayoristas[],3,0)</f>
        <v>9</v>
      </c>
      <c r="E649" s="43" t="str">
        <f>+VLOOKUP(volumen_dia[[#This Row],[Unidad de
comercialización ]],Tabla16[],2,0)</f>
        <v>saco</v>
      </c>
      <c r="F649" t="s">
        <v>704</v>
      </c>
      <c r="G649" t="s">
        <v>502</v>
      </c>
      <c r="H649" s="46">
        <f>+VLOOKUP(volumen_dia[[#This Row],[Semana descripcipon]],Codigo_fecha[],2,0)</f>
        <v>44092</v>
      </c>
      <c r="I649" t="s">
        <v>530</v>
      </c>
      <c r="J649">
        <v>200</v>
      </c>
      <c r="K649">
        <f>+volumen_dia[[#This Row],[Volumen (N° de mallas o sacos de 25 kg)]]*25</f>
        <v>5000</v>
      </c>
      <c r="L649">
        <f>+volumen_dia[[#This Row],[Volumen (Kg)]]/1000</f>
        <v>5</v>
      </c>
      <c r="M649" s="43">
        <f>+VLOOKUP(volumen_dia[[#This Row],[Concat]],Precio_dia_punto_venta[],7,0)</f>
        <v>7000</v>
      </c>
    </row>
    <row r="650" spans="1:13" x14ac:dyDescent="0.35">
      <c r="A650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TemucoMiércoles44092saco</v>
      </c>
      <c r="B650" t="s">
        <v>531</v>
      </c>
      <c r="C650" t="s">
        <v>542</v>
      </c>
      <c r="D650" s="43">
        <f>+VLOOKUP(volumen_dia[[#This Row],[Mercado]],Codigos_mercados_mayoristas[],3,0)</f>
        <v>9</v>
      </c>
      <c r="E650" s="43" t="str">
        <f>+VLOOKUP(volumen_dia[[#This Row],[Unidad de
comercialización ]],Tabla16[],2,0)</f>
        <v>saco</v>
      </c>
      <c r="F650" t="s">
        <v>704</v>
      </c>
      <c r="G650" t="s">
        <v>502</v>
      </c>
      <c r="H650" s="46">
        <f>+VLOOKUP(volumen_dia[[#This Row],[Semana descripcipon]],Codigo_fecha[],2,0)</f>
        <v>44092</v>
      </c>
      <c r="I650" t="s">
        <v>534</v>
      </c>
      <c r="J650">
        <v>200</v>
      </c>
      <c r="K650">
        <f>+volumen_dia[[#This Row],[Volumen (N° de mallas o sacos de 25 kg)]]*25</f>
        <v>5000</v>
      </c>
      <c r="L650">
        <f>+volumen_dia[[#This Row],[Volumen (Kg)]]/1000</f>
        <v>5</v>
      </c>
      <c r="M650" s="43">
        <f>+VLOOKUP(volumen_dia[[#This Row],[Concat]],Precio_dia_punto_venta[],7,0)</f>
        <v>7000</v>
      </c>
    </row>
    <row r="651" spans="1:13" x14ac:dyDescent="0.35">
      <c r="A651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TemucoMiércoles44092malla</v>
      </c>
      <c r="B651" t="s">
        <v>531</v>
      </c>
      <c r="C651" t="s">
        <v>542</v>
      </c>
      <c r="D651" s="43">
        <f>+VLOOKUP(volumen_dia[[#This Row],[Mercado]],Codigos_mercados_mayoristas[],3,0)</f>
        <v>9</v>
      </c>
      <c r="E651" s="43" t="str">
        <f>+VLOOKUP(volumen_dia[[#This Row],[Unidad de
comercialización ]],Tabla16[],2,0)</f>
        <v>malla</v>
      </c>
      <c r="F651" t="s">
        <v>705</v>
      </c>
      <c r="G651" t="s">
        <v>502</v>
      </c>
      <c r="H651" s="46">
        <f>+VLOOKUP(volumen_dia[[#This Row],[Semana descripcipon]],Codigo_fecha[],2,0)</f>
        <v>44092</v>
      </c>
      <c r="I651" t="s">
        <v>534</v>
      </c>
      <c r="J651">
        <v>200</v>
      </c>
      <c r="K651">
        <f>+volumen_dia[[#This Row],[Volumen (N° de mallas o sacos de 25 kg)]]*25</f>
        <v>5000</v>
      </c>
      <c r="L651">
        <f>+volumen_dia[[#This Row],[Volumen (Kg)]]/1000</f>
        <v>5</v>
      </c>
      <c r="M651" s="43">
        <f>+VLOOKUP(volumen_dia[[#This Row],[Concat]],Precio_dia_punto_venta[],7,0)</f>
        <v>8000</v>
      </c>
    </row>
    <row r="652" spans="1:13" x14ac:dyDescent="0.35">
      <c r="A652" s="43" t="str">
        <f>+_xlfn.CONCAT(volumen_dia[[#This Row],[Variedad]],volumen_dia[[#This Row],[Mercado]],volumen_dia[[#This Row],[Día semana]],volumen_dia[[#This Row],[Semana]],volumen_dia[[#This Row],[Unidad]])</f>
        <v>AsterixVega Modelo de TemucoJueves44078malla</v>
      </c>
      <c r="B652" t="s">
        <v>540</v>
      </c>
      <c r="C652" t="s">
        <v>542</v>
      </c>
      <c r="D652" s="43">
        <f>+VLOOKUP(volumen_dia[[#This Row],[Mercado]],Codigos_mercados_mayoristas[],3,0)</f>
        <v>9</v>
      </c>
      <c r="E652" s="43" t="str">
        <f>+VLOOKUP(volumen_dia[[#This Row],[Unidad de
comercialización ]],Tabla16[],2,0)</f>
        <v>malla</v>
      </c>
      <c r="F652" t="s">
        <v>705</v>
      </c>
      <c r="G652" t="s">
        <v>500</v>
      </c>
      <c r="H652" s="46">
        <f>+VLOOKUP(volumen_dia[[#This Row],[Semana descripcipon]],Codigo_fecha[],2,0)</f>
        <v>44078</v>
      </c>
      <c r="I652" t="s">
        <v>530</v>
      </c>
      <c r="J652">
        <v>200</v>
      </c>
      <c r="K652">
        <f>+volumen_dia[[#This Row],[Volumen (N° de mallas o sacos de 25 kg)]]*25</f>
        <v>5000</v>
      </c>
      <c r="L652">
        <f>+volumen_dia[[#This Row],[Volumen (Kg)]]/1000</f>
        <v>5</v>
      </c>
      <c r="M652" s="43">
        <f>+VLOOKUP(volumen_dia[[#This Row],[Concat]],Precio_dia_punto_venta[],7,0)</f>
        <v>8000</v>
      </c>
    </row>
    <row r="653" spans="1:13" x14ac:dyDescent="0.35">
      <c r="A653" s="43" t="str">
        <f>+_xlfn.CONCAT(volumen_dia[[#This Row],[Variedad]],volumen_dia[[#This Row],[Mercado]],volumen_dia[[#This Row],[Día semana]],volumen_dia[[#This Row],[Semana]],volumen_dia[[#This Row],[Unidad]])</f>
        <v>KarúVega Modelo de TemucoJueves44078malla</v>
      </c>
      <c r="B653" t="s">
        <v>551</v>
      </c>
      <c r="C653" t="s">
        <v>542</v>
      </c>
      <c r="D653" s="43">
        <f>+VLOOKUP(volumen_dia[[#This Row],[Mercado]],Codigos_mercados_mayoristas[],3,0)</f>
        <v>9</v>
      </c>
      <c r="E653" s="43" t="str">
        <f>+VLOOKUP(volumen_dia[[#This Row],[Unidad de
comercialización ]],Tabla16[],2,0)</f>
        <v>malla</v>
      </c>
      <c r="F653" t="s">
        <v>705</v>
      </c>
      <c r="G653" t="s">
        <v>500</v>
      </c>
      <c r="H653" s="46">
        <f>+VLOOKUP(volumen_dia[[#This Row],[Semana descripcipon]],Codigo_fecha[],2,0)</f>
        <v>44078</v>
      </c>
      <c r="I653" t="s">
        <v>530</v>
      </c>
      <c r="J653">
        <v>200</v>
      </c>
      <c r="K653">
        <f>+volumen_dia[[#This Row],[Volumen (N° de mallas o sacos de 25 kg)]]*25</f>
        <v>5000</v>
      </c>
      <c r="L653">
        <f>+volumen_dia[[#This Row],[Volumen (Kg)]]/1000</f>
        <v>5</v>
      </c>
      <c r="M653" s="43">
        <f>+VLOOKUP(volumen_dia[[#This Row],[Concat]],Precio_dia_punto_venta[],7,0)</f>
        <v>8000</v>
      </c>
    </row>
    <row r="654" spans="1:13" x14ac:dyDescent="0.35">
      <c r="A654" s="43" t="str">
        <f>+_xlfn.CONCAT(volumen_dia[[#This Row],[Variedad]],volumen_dia[[#This Row],[Mercado]],volumen_dia[[#This Row],[Día semana]],volumen_dia[[#This Row],[Semana]],volumen_dia[[#This Row],[Unidad]])</f>
        <v>PatagoniaVega Modelo de TemucoMartes44078malla</v>
      </c>
      <c r="B654" t="s">
        <v>531</v>
      </c>
      <c r="C654" t="s">
        <v>542</v>
      </c>
      <c r="D654" s="43">
        <f>+VLOOKUP(volumen_dia[[#This Row],[Mercado]],Codigos_mercados_mayoristas[],3,0)</f>
        <v>9</v>
      </c>
      <c r="E654" s="43" t="str">
        <f>+VLOOKUP(volumen_dia[[#This Row],[Unidad de
comercialización ]],Tabla16[],2,0)</f>
        <v>malla</v>
      </c>
      <c r="F654" t="s">
        <v>705</v>
      </c>
      <c r="G654" t="s">
        <v>500</v>
      </c>
      <c r="H654" s="46">
        <f>+VLOOKUP(volumen_dia[[#This Row],[Semana descripcipon]],Codigo_fecha[],2,0)</f>
        <v>44078</v>
      </c>
      <c r="I654" t="s">
        <v>536</v>
      </c>
      <c r="J654">
        <v>200</v>
      </c>
      <c r="K654">
        <f>+volumen_dia[[#This Row],[Volumen (N° de mallas o sacos de 25 kg)]]*25</f>
        <v>5000</v>
      </c>
      <c r="L654">
        <f>+volumen_dia[[#This Row],[Volumen (Kg)]]/1000</f>
        <v>5</v>
      </c>
      <c r="M654" s="43">
        <f>+VLOOKUP(volumen_dia[[#This Row],[Concat]],Precio_dia_punto_venta[],7,0)</f>
        <v>7000</v>
      </c>
    </row>
    <row r="655" spans="1:13" x14ac:dyDescent="0.35">
      <c r="A655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TemucoMiércoles44064saco</v>
      </c>
      <c r="B655" t="s">
        <v>531</v>
      </c>
      <c r="C655" t="s">
        <v>542</v>
      </c>
      <c r="D655" s="43">
        <f>+VLOOKUP(volumen_dia[[#This Row],[Mercado]],Codigos_mercados_mayoristas[],3,0)</f>
        <v>9</v>
      </c>
      <c r="E655" s="43" t="str">
        <f>+VLOOKUP(volumen_dia[[#This Row],[Unidad de
comercialización ]],Tabla16[],2,0)</f>
        <v>saco</v>
      </c>
      <c r="F655" t="s">
        <v>704</v>
      </c>
      <c r="G655" t="s">
        <v>505</v>
      </c>
      <c r="H655" s="46">
        <f>+VLOOKUP(volumen_dia[[#This Row],[Semana descripcipon]],Codigo_fecha[],2,0)</f>
        <v>44064</v>
      </c>
      <c r="I655" t="s">
        <v>534</v>
      </c>
      <c r="J655">
        <v>200</v>
      </c>
      <c r="K655">
        <f>+volumen_dia[[#This Row],[Volumen (N° de mallas o sacos de 25 kg)]]*25</f>
        <v>5000</v>
      </c>
      <c r="L655">
        <f>+volumen_dia[[#This Row],[Volumen (Kg)]]/1000</f>
        <v>5</v>
      </c>
      <c r="M655" s="43">
        <f>+VLOOKUP(volumen_dia[[#This Row],[Concat]],Precio_dia_punto_venta[],7,0)</f>
        <v>6000</v>
      </c>
    </row>
    <row r="656" spans="1:13" x14ac:dyDescent="0.35">
      <c r="A656" s="43" t="str">
        <f>+_xlfn.CONCAT(volumen_dia[[#This Row],[Variedad]],volumen_dia[[#This Row],[Mercado]],volumen_dia[[#This Row],[Día semana]],volumen_dia[[#This Row],[Semana]],volumen_dia[[#This Row],[Unidad]])</f>
        <v>RodeoVega Modelo de TemucoMartes44064saco</v>
      </c>
      <c r="B656" t="s">
        <v>537</v>
      </c>
      <c r="C656" t="s">
        <v>542</v>
      </c>
      <c r="D656" s="43">
        <f>+VLOOKUP(volumen_dia[[#This Row],[Mercado]],Codigos_mercados_mayoristas[],3,0)</f>
        <v>9</v>
      </c>
      <c r="E656" s="43" t="str">
        <f>+VLOOKUP(volumen_dia[[#This Row],[Unidad de
comercialización ]],Tabla16[],2,0)</f>
        <v>saco</v>
      </c>
      <c r="F656" t="s">
        <v>704</v>
      </c>
      <c r="G656" t="s">
        <v>505</v>
      </c>
      <c r="H656" s="46">
        <f>+VLOOKUP(volumen_dia[[#This Row],[Semana descripcipon]],Codigo_fecha[],2,0)</f>
        <v>44064</v>
      </c>
      <c r="I656" t="s">
        <v>536</v>
      </c>
      <c r="J656">
        <v>200</v>
      </c>
      <c r="K656">
        <f>+volumen_dia[[#This Row],[Volumen (N° de mallas o sacos de 25 kg)]]*25</f>
        <v>5000</v>
      </c>
      <c r="L656">
        <f>+volumen_dia[[#This Row],[Volumen (Kg)]]/1000</f>
        <v>5</v>
      </c>
      <c r="M656" s="43">
        <f>+VLOOKUP(volumen_dia[[#This Row],[Concat]],Precio_dia_punto_venta[],7,0)</f>
        <v>6000</v>
      </c>
    </row>
    <row r="657" spans="1:13" x14ac:dyDescent="0.35">
      <c r="A657" s="43" t="str">
        <f>+_xlfn.CONCAT(volumen_dia[[#This Row],[Variedad]],volumen_dia[[#This Row],[Mercado]],volumen_dia[[#This Row],[Día semana]],volumen_dia[[#This Row],[Semana]],volumen_dia[[#This Row],[Unidad]])</f>
        <v>RosaraVega Modelo de TemucoJueves44064saco</v>
      </c>
      <c r="B657" t="s">
        <v>527</v>
      </c>
      <c r="C657" t="s">
        <v>542</v>
      </c>
      <c r="D657" s="43">
        <f>+VLOOKUP(volumen_dia[[#This Row],[Mercado]],Codigos_mercados_mayoristas[],3,0)</f>
        <v>9</v>
      </c>
      <c r="E657" s="43" t="str">
        <f>+VLOOKUP(volumen_dia[[#This Row],[Unidad de
comercialización ]],Tabla16[],2,0)</f>
        <v>saco</v>
      </c>
      <c r="F657" t="s">
        <v>704</v>
      </c>
      <c r="G657" t="s">
        <v>505</v>
      </c>
      <c r="H657" s="46">
        <f>+VLOOKUP(volumen_dia[[#This Row],[Semana descripcipon]],Codigo_fecha[],2,0)</f>
        <v>44064</v>
      </c>
      <c r="I657" t="s">
        <v>530</v>
      </c>
      <c r="J657">
        <v>200</v>
      </c>
      <c r="K657">
        <f>+volumen_dia[[#This Row],[Volumen (N° de mallas o sacos de 25 kg)]]*25</f>
        <v>5000</v>
      </c>
      <c r="L657">
        <f>+volumen_dia[[#This Row],[Volumen (Kg)]]/1000</f>
        <v>5</v>
      </c>
      <c r="M657" s="43">
        <f>+VLOOKUP(volumen_dia[[#This Row],[Concat]],Precio_dia_punto_venta[],7,0)</f>
        <v>6000</v>
      </c>
    </row>
    <row r="658" spans="1:13" x14ac:dyDescent="0.35">
      <c r="A658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TemucoMiércoles44064malla</v>
      </c>
      <c r="B658" t="s">
        <v>531</v>
      </c>
      <c r="C658" t="s">
        <v>542</v>
      </c>
      <c r="D658" s="43">
        <f>+VLOOKUP(volumen_dia[[#This Row],[Mercado]],Codigos_mercados_mayoristas[],3,0)</f>
        <v>9</v>
      </c>
      <c r="E658" s="43" t="str">
        <f>+VLOOKUP(volumen_dia[[#This Row],[Unidad de
comercialización ]],Tabla16[],2,0)</f>
        <v>malla</v>
      </c>
      <c r="F658" t="s">
        <v>705</v>
      </c>
      <c r="G658" t="s">
        <v>505</v>
      </c>
      <c r="H658" s="46">
        <f>+VLOOKUP(volumen_dia[[#This Row],[Semana descripcipon]],Codigo_fecha[],2,0)</f>
        <v>44064</v>
      </c>
      <c r="I658" t="s">
        <v>534</v>
      </c>
      <c r="J658">
        <v>200</v>
      </c>
      <c r="K658">
        <f>+volumen_dia[[#This Row],[Volumen (N° de mallas o sacos de 25 kg)]]*25</f>
        <v>5000</v>
      </c>
      <c r="L658">
        <f>+volumen_dia[[#This Row],[Volumen (Kg)]]/1000</f>
        <v>5</v>
      </c>
      <c r="M658" s="43">
        <f>+VLOOKUP(volumen_dia[[#This Row],[Concat]],Precio_dia_punto_venta[],7,0)</f>
        <v>7000</v>
      </c>
    </row>
    <row r="659" spans="1:13" x14ac:dyDescent="0.35">
      <c r="A659" s="43" t="str">
        <f>+_xlfn.CONCAT(volumen_dia[[#This Row],[Variedad]],volumen_dia[[#This Row],[Mercado]],volumen_dia[[#This Row],[Día semana]],volumen_dia[[#This Row],[Semana]],volumen_dia[[#This Row],[Unidad]])</f>
        <v>PatagoniaVega Modelo de TemucoViernes44064malla</v>
      </c>
      <c r="B659" t="s">
        <v>531</v>
      </c>
      <c r="C659" t="s">
        <v>542</v>
      </c>
      <c r="D659" s="43">
        <f>+VLOOKUP(volumen_dia[[#This Row],[Mercado]],Codigos_mercados_mayoristas[],3,0)</f>
        <v>9</v>
      </c>
      <c r="E659" s="43" t="str">
        <f>+VLOOKUP(volumen_dia[[#This Row],[Unidad de
comercialización ]],Tabla16[],2,0)</f>
        <v>malla</v>
      </c>
      <c r="F659" t="s">
        <v>705</v>
      </c>
      <c r="G659" t="s">
        <v>505</v>
      </c>
      <c r="H659" s="46">
        <f>+VLOOKUP(volumen_dia[[#This Row],[Semana descripcipon]],Codigo_fecha[],2,0)</f>
        <v>44064</v>
      </c>
      <c r="I659" t="s">
        <v>533</v>
      </c>
      <c r="J659">
        <v>200</v>
      </c>
      <c r="K659">
        <f>+volumen_dia[[#This Row],[Volumen (N° de mallas o sacos de 25 kg)]]*25</f>
        <v>5000</v>
      </c>
      <c r="L659">
        <f>+volumen_dia[[#This Row],[Volumen (Kg)]]/1000</f>
        <v>5</v>
      </c>
      <c r="M659" s="43">
        <f>+VLOOKUP(volumen_dia[[#This Row],[Concat]],Precio_dia_punto_venta[],7,0)</f>
        <v>7000</v>
      </c>
    </row>
    <row r="660" spans="1:13" x14ac:dyDescent="0.35">
      <c r="A660" s="43" t="str">
        <f>+_xlfn.CONCAT(volumen_dia[[#This Row],[Variedad]],volumen_dia[[#This Row],[Mercado]],volumen_dia[[#This Row],[Día semana]],volumen_dia[[#This Row],[Semana]],volumen_dia[[#This Row],[Unidad]])</f>
        <v>PatagoniaVega Modelo de TemucoLunes44050saco</v>
      </c>
      <c r="B660" t="s">
        <v>531</v>
      </c>
      <c r="C660" t="s">
        <v>542</v>
      </c>
      <c r="D660" s="43">
        <f>+VLOOKUP(volumen_dia[[#This Row],[Mercado]],Codigos_mercados_mayoristas[],3,0)</f>
        <v>9</v>
      </c>
      <c r="E660" s="43" t="str">
        <f>+VLOOKUP(volumen_dia[[#This Row],[Unidad de
comercialización ]],Tabla16[],2,0)</f>
        <v>saco</v>
      </c>
      <c r="F660" t="s">
        <v>704</v>
      </c>
      <c r="G660" t="s">
        <v>508</v>
      </c>
      <c r="H660" s="46">
        <f>+VLOOKUP(volumen_dia[[#This Row],[Semana descripcipon]],Codigo_fecha[],2,0)</f>
        <v>44050</v>
      </c>
      <c r="I660" t="s">
        <v>535</v>
      </c>
      <c r="J660">
        <v>200</v>
      </c>
      <c r="K660">
        <f>+volumen_dia[[#This Row],[Volumen (N° de mallas o sacos de 25 kg)]]*25</f>
        <v>5000</v>
      </c>
      <c r="L660">
        <f>+volumen_dia[[#This Row],[Volumen (Kg)]]/1000</f>
        <v>5</v>
      </c>
      <c r="M660" s="43">
        <f>+VLOOKUP(volumen_dia[[#This Row],[Concat]],Precio_dia_punto_venta[],7,0)</f>
        <v>7000</v>
      </c>
    </row>
    <row r="661" spans="1:13" x14ac:dyDescent="0.35">
      <c r="A661" s="43" t="str">
        <f>+_xlfn.CONCAT(volumen_dia[[#This Row],[Variedad]],volumen_dia[[#This Row],[Mercado]],volumen_dia[[#This Row],[Día semana]],volumen_dia[[#This Row],[Semana]],volumen_dia[[#This Row],[Unidad]])</f>
        <v>PatagoniaVega Modelo de TemucoMartes44050saco</v>
      </c>
      <c r="B661" t="s">
        <v>531</v>
      </c>
      <c r="C661" t="s">
        <v>542</v>
      </c>
      <c r="D661" s="43">
        <f>+VLOOKUP(volumen_dia[[#This Row],[Mercado]],Codigos_mercados_mayoristas[],3,0)</f>
        <v>9</v>
      </c>
      <c r="E661" s="43" t="str">
        <f>+VLOOKUP(volumen_dia[[#This Row],[Unidad de
comercialización ]],Tabla16[],2,0)</f>
        <v>saco</v>
      </c>
      <c r="F661" t="s">
        <v>704</v>
      </c>
      <c r="G661" t="s">
        <v>508</v>
      </c>
      <c r="H661" s="46">
        <f>+VLOOKUP(volumen_dia[[#This Row],[Semana descripcipon]],Codigo_fecha[],2,0)</f>
        <v>44050</v>
      </c>
      <c r="I661" t="s">
        <v>536</v>
      </c>
      <c r="J661">
        <v>200</v>
      </c>
      <c r="K661">
        <f>+volumen_dia[[#This Row],[Volumen (N° de mallas o sacos de 25 kg)]]*25</f>
        <v>5000</v>
      </c>
      <c r="L661">
        <f>+volumen_dia[[#This Row],[Volumen (Kg)]]/1000</f>
        <v>5</v>
      </c>
      <c r="M661" s="43">
        <f>+VLOOKUP(volumen_dia[[#This Row],[Concat]],Precio_dia_punto_venta[],7,0)</f>
        <v>6000</v>
      </c>
    </row>
    <row r="662" spans="1:13" x14ac:dyDescent="0.35">
      <c r="A662" s="43" t="str">
        <f>+_xlfn.CONCAT(volumen_dia[[#This Row],[Variedad]],volumen_dia[[#This Row],[Mercado]],volumen_dia[[#This Row],[Día semana]],volumen_dia[[#This Row],[Semana]],volumen_dia[[#This Row],[Unidad]])</f>
        <v>PatagoniaVega Modelo de TemucoViernes44050saco</v>
      </c>
      <c r="B662" t="s">
        <v>531</v>
      </c>
      <c r="C662" t="s">
        <v>542</v>
      </c>
      <c r="D662" s="43">
        <f>+VLOOKUP(volumen_dia[[#This Row],[Mercado]],Codigos_mercados_mayoristas[],3,0)</f>
        <v>9</v>
      </c>
      <c r="E662" s="43" t="str">
        <f>+VLOOKUP(volumen_dia[[#This Row],[Unidad de
comercialización ]],Tabla16[],2,0)</f>
        <v>saco</v>
      </c>
      <c r="F662" t="s">
        <v>704</v>
      </c>
      <c r="G662" t="s">
        <v>508</v>
      </c>
      <c r="H662" s="46">
        <f>+VLOOKUP(volumen_dia[[#This Row],[Semana descripcipon]],Codigo_fecha[],2,0)</f>
        <v>44050</v>
      </c>
      <c r="I662" t="s">
        <v>533</v>
      </c>
      <c r="J662">
        <v>200</v>
      </c>
      <c r="K662">
        <f>+volumen_dia[[#This Row],[Volumen (N° de mallas o sacos de 25 kg)]]*25</f>
        <v>5000</v>
      </c>
      <c r="L662">
        <f>+volumen_dia[[#This Row],[Volumen (Kg)]]/1000</f>
        <v>5</v>
      </c>
      <c r="M662" s="43">
        <f>+VLOOKUP(volumen_dia[[#This Row],[Concat]],Precio_dia_punto_venta[],7,0)</f>
        <v>6000</v>
      </c>
    </row>
    <row r="663" spans="1:13" x14ac:dyDescent="0.35">
      <c r="A663" s="43" t="str">
        <f>+_xlfn.CONCAT(volumen_dia[[#This Row],[Variedad]],volumen_dia[[#This Row],[Mercado]],volumen_dia[[#This Row],[Día semana]],volumen_dia[[#This Row],[Semana]],volumen_dia[[#This Row],[Unidad]])</f>
        <v>RodeoVega Modelo de TemucoViernes44050saco</v>
      </c>
      <c r="B663" t="s">
        <v>537</v>
      </c>
      <c r="C663" t="s">
        <v>542</v>
      </c>
      <c r="D663" s="43">
        <f>+VLOOKUP(volumen_dia[[#This Row],[Mercado]],Codigos_mercados_mayoristas[],3,0)</f>
        <v>9</v>
      </c>
      <c r="E663" s="43" t="str">
        <f>+VLOOKUP(volumen_dia[[#This Row],[Unidad de
comercialización ]],Tabla16[],2,0)</f>
        <v>saco</v>
      </c>
      <c r="F663" t="s">
        <v>704</v>
      </c>
      <c r="G663" t="s">
        <v>508</v>
      </c>
      <c r="H663" s="46">
        <f>+VLOOKUP(volumen_dia[[#This Row],[Semana descripcipon]],Codigo_fecha[],2,0)</f>
        <v>44050</v>
      </c>
      <c r="I663" t="s">
        <v>533</v>
      </c>
      <c r="J663">
        <v>200</v>
      </c>
      <c r="K663">
        <f>+volumen_dia[[#This Row],[Volumen (N° de mallas o sacos de 25 kg)]]*25</f>
        <v>5000</v>
      </c>
      <c r="L663">
        <f>+volumen_dia[[#This Row],[Volumen (Kg)]]/1000</f>
        <v>5</v>
      </c>
      <c r="M663" s="43">
        <f>+VLOOKUP(volumen_dia[[#This Row],[Concat]],Precio_dia_punto_venta[],7,0)</f>
        <v>6000</v>
      </c>
    </row>
    <row r="664" spans="1:13" x14ac:dyDescent="0.35">
      <c r="A664" s="43" t="str">
        <f>+_xlfn.CONCAT(volumen_dia[[#This Row],[Variedad]],volumen_dia[[#This Row],[Mercado]],volumen_dia[[#This Row],[Día semana]],volumen_dia[[#This Row],[Semana]],volumen_dia[[#This Row],[Unidad]])</f>
        <v>RodeoVega Modelo de TemucoLunes44050malla</v>
      </c>
      <c r="B664" t="s">
        <v>537</v>
      </c>
      <c r="C664" t="s">
        <v>542</v>
      </c>
      <c r="D664" s="43">
        <f>+VLOOKUP(volumen_dia[[#This Row],[Mercado]],Codigos_mercados_mayoristas[],3,0)</f>
        <v>9</v>
      </c>
      <c r="E664" s="43" t="str">
        <f>+VLOOKUP(volumen_dia[[#This Row],[Unidad de
comercialización ]],Tabla16[],2,0)</f>
        <v>malla</v>
      </c>
      <c r="F664" t="s">
        <v>705</v>
      </c>
      <c r="G664" t="s">
        <v>508</v>
      </c>
      <c r="H664" s="46">
        <f>+VLOOKUP(volumen_dia[[#This Row],[Semana descripcipon]],Codigo_fecha[],2,0)</f>
        <v>44050</v>
      </c>
      <c r="I664" t="s">
        <v>535</v>
      </c>
      <c r="J664">
        <v>200</v>
      </c>
      <c r="K664">
        <f>+volumen_dia[[#This Row],[Volumen (N° de mallas o sacos de 25 kg)]]*25</f>
        <v>5000</v>
      </c>
      <c r="L664">
        <f>+volumen_dia[[#This Row],[Volumen (Kg)]]/1000</f>
        <v>5</v>
      </c>
      <c r="M664" s="43">
        <f>+VLOOKUP(volumen_dia[[#This Row],[Concat]],Precio_dia_punto_venta[],7,0)</f>
        <v>7000</v>
      </c>
    </row>
    <row r="665" spans="1:13" x14ac:dyDescent="0.35">
      <c r="A665" s="43" t="str">
        <f>+_xlfn.CONCAT(volumen_dia[[#This Row],[Variedad]],volumen_dia[[#This Row],[Mercado]],volumen_dia[[#This Row],[Día semana]],volumen_dia[[#This Row],[Semana]],volumen_dia[[#This Row],[Unidad]])</f>
        <v>RodeoVega Modelo de TemucoJueves44050malla</v>
      </c>
      <c r="B665" t="s">
        <v>537</v>
      </c>
      <c r="C665" t="s">
        <v>542</v>
      </c>
      <c r="D665" s="43">
        <f>+VLOOKUP(volumen_dia[[#This Row],[Mercado]],Codigos_mercados_mayoristas[],3,0)</f>
        <v>9</v>
      </c>
      <c r="E665" s="43" t="str">
        <f>+VLOOKUP(volumen_dia[[#This Row],[Unidad de
comercialización ]],Tabla16[],2,0)</f>
        <v>malla</v>
      </c>
      <c r="F665" t="s">
        <v>705</v>
      </c>
      <c r="G665" t="s">
        <v>508</v>
      </c>
      <c r="H665" s="46">
        <f>+VLOOKUP(volumen_dia[[#This Row],[Semana descripcipon]],Codigo_fecha[],2,0)</f>
        <v>44050</v>
      </c>
      <c r="I665" t="s">
        <v>530</v>
      </c>
      <c r="J665">
        <v>200</v>
      </c>
      <c r="K665">
        <f>+volumen_dia[[#This Row],[Volumen (N° de mallas o sacos de 25 kg)]]*25</f>
        <v>5000</v>
      </c>
      <c r="L665">
        <f>+volumen_dia[[#This Row],[Volumen (Kg)]]/1000</f>
        <v>5</v>
      </c>
      <c r="M665" s="43">
        <f>+VLOOKUP(volumen_dia[[#This Row],[Concat]],Precio_dia_punto_venta[],7,0)</f>
        <v>7000</v>
      </c>
    </row>
    <row r="666" spans="1:13" x14ac:dyDescent="0.35">
      <c r="A666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TemucoMiércoles44036saco</v>
      </c>
      <c r="B666" t="s">
        <v>531</v>
      </c>
      <c r="C666" t="s">
        <v>542</v>
      </c>
      <c r="D666" s="43">
        <f>+VLOOKUP(volumen_dia[[#This Row],[Mercado]],Codigos_mercados_mayoristas[],3,0)</f>
        <v>9</v>
      </c>
      <c r="E666" s="43" t="str">
        <f>+VLOOKUP(volumen_dia[[#This Row],[Unidad de
comercialización ]],Tabla16[],2,0)</f>
        <v>saco</v>
      </c>
      <c r="F666" t="s">
        <v>704</v>
      </c>
      <c r="G666" t="s">
        <v>509</v>
      </c>
      <c r="H666" s="46">
        <f>+VLOOKUP(volumen_dia[[#This Row],[Semana descripcipon]],Codigo_fecha[],2,0)</f>
        <v>44036</v>
      </c>
      <c r="I666" t="s">
        <v>534</v>
      </c>
      <c r="J666">
        <v>200</v>
      </c>
      <c r="K666">
        <f>+volumen_dia[[#This Row],[Volumen (N° de mallas o sacos de 25 kg)]]*25</f>
        <v>5000</v>
      </c>
      <c r="L666">
        <f>+volumen_dia[[#This Row],[Volumen (Kg)]]/1000</f>
        <v>5</v>
      </c>
      <c r="M666" s="43">
        <f>+VLOOKUP(volumen_dia[[#This Row],[Concat]],Precio_dia_punto_venta[],7,0)</f>
        <v>6000</v>
      </c>
    </row>
    <row r="667" spans="1:13" x14ac:dyDescent="0.35">
      <c r="A667" s="43" t="str">
        <f>+_xlfn.CONCAT(volumen_dia[[#This Row],[Variedad]],volumen_dia[[#This Row],[Mercado]],volumen_dia[[#This Row],[Día semana]],volumen_dia[[#This Row],[Semana]],volumen_dia[[#This Row],[Unidad]])</f>
        <v>PatagoniaVega Modelo de TemucoJueves44036saco</v>
      </c>
      <c r="B667" t="s">
        <v>531</v>
      </c>
      <c r="C667" t="s">
        <v>542</v>
      </c>
      <c r="D667" s="43">
        <f>+VLOOKUP(volumen_dia[[#This Row],[Mercado]],Codigos_mercados_mayoristas[],3,0)</f>
        <v>9</v>
      </c>
      <c r="E667" s="43" t="str">
        <f>+VLOOKUP(volumen_dia[[#This Row],[Unidad de
comercialización ]],Tabla16[],2,0)</f>
        <v>saco</v>
      </c>
      <c r="F667" t="s">
        <v>704</v>
      </c>
      <c r="G667" t="s">
        <v>509</v>
      </c>
      <c r="H667" s="46">
        <f>+VLOOKUP(volumen_dia[[#This Row],[Semana descripcipon]],Codigo_fecha[],2,0)</f>
        <v>44036</v>
      </c>
      <c r="I667" t="s">
        <v>530</v>
      </c>
      <c r="J667">
        <v>200</v>
      </c>
      <c r="K667">
        <f>+volumen_dia[[#This Row],[Volumen (N° de mallas o sacos de 25 kg)]]*25</f>
        <v>5000</v>
      </c>
      <c r="L667">
        <f>+volumen_dia[[#This Row],[Volumen (Kg)]]/1000</f>
        <v>5</v>
      </c>
      <c r="M667" s="43">
        <f>+VLOOKUP(volumen_dia[[#This Row],[Concat]],Precio_dia_punto_venta[],7,0)</f>
        <v>6000</v>
      </c>
    </row>
    <row r="668" spans="1:13" x14ac:dyDescent="0.35">
      <c r="A668" s="43" t="str">
        <f>+_xlfn.CONCAT(volumen_dia[[#This Row],[Variedad]],volumen_dia[[#This Row],[Mercado]],volumen_dia[[#This Row],[Día semana]],volumen_dia[[#This Row],[Semana]],volumen_dia[[#This Row],[Unidad]])</f>
        <v>PatagoniaVega Modelo de TemucoViernes44036saco</v>
      </c>
      <c r="B668" t="s">
        <v>531</v>
      </c>
      <c r="C668" t="s">
        <v>542</v>
      </c>
      <c r="D668" s="43">
        <f>+VLOOKUP(volumen_dia[[#This Row],[Mercado]],Codigos_mercados_mayoristas[],3,0)</f>
        <v>9</v>
      </c>
      <c r="E668" s="43" t="str">
        <f>+VLOOKUP(volumen_dia[[#This Row],[Unidad de
comercialización ]],Tabla16[],2,0)</f>
        <v>saco</v>
      </c>
      <c r="F668" t="s">
        <v>704</v>
      </c>
      <c r="G668" t="s">
        <v>509</v>
      </c>
      <c r="H668" s="46">
        <f>+VLOOKUP(volumen_dia[[#This Row],[Semana descripcipon]],Codigo_fecha[],2,0)</f>
        <v>44036</v>
      </c>
      <c r="I668" t="s">
        <v>533</v>
      </c>
      <c r="J668">
        <v>200</v>
      </c>
      <c r="K668">
        <f>+volumen_dia[[#This Row],[Volumen (N° de mallas o sacos de 25 kg)]]*25</f>
        <v>5000</v>
      </c>
      <c r="L668">
        <f>+volumen_dia[[#This Row],[Volumen (Kg)]]/1000</f>
        <v>5</v>
      </c>
      <c r="M668" s="43">
        <f>+VLOOKUP(volumen_dia[[#This Row],[Concat]],Precio_dia_punto_venta[],7,0)</f>
        <v>6000</v>
      </c>
    </row>
    <row r="669" spans="1:13" x14ac:dyDescent="0.35">
      <c r="A669" s="43" t="str">
        <f>+_xlfn.CONCAT(volumen_dia[[#This Row],[Variedad]],volumen_dia[[#This Row],[Mercado]],volumen_dia[[#This Row],[Día semana]],volumen_dia[[#This Row],[Semana]],volumen_dia[[#This Row],[Unidad]])</f>
        <v>RosaraVega Modelo de TemucoMartes44071malla</v>
      </c>
      <c r="B669" t="s">
        <v>527</v>
      </c>
      <c r="C669" t="s">
        <v>542</v>
      </c>
      <c r="D669" s="43">
        <f>+VLOOKUP(volumen_dia[[#This Row],[Mercado]],Codigos_mercados_mayoristas[],3,0)</f>
        <v>9</v>
      </c>
      <c r="E669" s="43" t="str">
        <f>+VLOOKUP(volumen_dia[[#This Row],[Unidad de
comercialización ]],Tabla16[],2,0)</f>
        <v>malla</v>
      </c>
      <c r="F669" t="s">
        <v>705</v>
      </c>
      <c r="G669" t="s">
        <v>501</v>
      </c>
      <c r="H669" s="46">
        <f>+VLOOKUP(volumen_dia[[#This Row],[Semana descripcipon]],Codigo_fecha[],2,0)</f>
        <v>44071</v>
      </c>
      <c r="I669" t="s">
        <v>536</v>
      </c>
      <c r="J669">
        <v>230</v>
      </c>
      <c r="K669">
        <f>+volumen_dia[[#This Row],[Volumen (N° de mallas o sacos de 25 kg)]]*25</f>
        <v>5750</v>
      </c>
      <c r="L669">
        <f>+volumen_dia[[#This Row],[Volumen (Kg)]]/1000</f>
        <v>5.75</v>
      </c>
      <c r="M669" s="43">
        <f>+VLOOKUP(volumen_dia[[#This Row],[Concat]],Precio_dia_punto_venta[],7,0)</f>
        <v>7478</v>
      </c>
    </row>
    <row r="670" spans="1:13" x14ac:dyDescent="0.35">
      <c r="A670" s="43" t="str">
        <f>+_xlfn.CONCAT(volumen_dia[[#This Row],[Variedad]],volumen_dia[[#This Row],[Mercado]],volumen_dia[[#This Row],[Día semana]],volumen_dia[[#This Row],[Semana]],volumen_dia[[#This Row],[Unidad]])</f>
        <v>PatagoniaVega Modelo de TemucoViernes44085malla</v>
      </c>
      <c r="B670" t="s">
        <v>531</v>
      </c>
      <c r="C670" t="s">
        <v>542</v>
      </c>
      <c r="D670" s="43">
        <f>+VLOOKUP(volumen_dia[[#This Row],[Mercado]],Codigos_mercados_mayoristas[],3,0)</f>
        <v>9</v>
      </c>
      <c r="E670" s="43" t="str">
        <f>+VLOOKUP(volumen_dia[[#This Row],[Unidad de
comercialización ]],Tabla16[],2,0)</f>
        <v>malla</v>
      </c>
      <c r="F670" t="s">
        <v>705</v>
      </c>
      <c r="G670" t="s">
        <v>503</v>
      </c>
      <c r="H670" s="46">
        <f>+VLOOKUP(volumen_dia[[#This Row],[Semana descripcipon]],Codigo_fecha[],2,0)</f>
        <v>44085</v>
      </c>
      <c r="I670" t="s">
        <v>533</v>
      </c>
      <c r="J670">
        <v>250</v>
      </c>
      <c r="K670">
        <f>+volumen_dia[[#This Row],[Volumen (N° de mallas o sacos de 25 kg)]]*25</f>
        <v>6250</v>
      </c>
      <c r="L670">
        <f>+volumen_dia[[#This Row],[Volumen (Kg)]]/1000</f>
        <v>6.25</v>
      </c>
      <c r="M670" s="43">
        <f>+VLOOKUP(volumen_dia[[#This Row],[Concat]],Precio_dia_punto_venta[],7,0)</f>
        <v>8000</v>
      </c>
    </row>
    <row r="671" spans="1:13" x14ac:dyDescent="0.35">
      <c r="A671" s="43" t="str">
        <f>+_xlfn.CONCAT(volumen_dia[[#This Row],[Variedad]],volumen_dia[[#This Row],[Mercado]],volumen_dia[[#This Row],[Día semana]],volumen_dia[[#This Row],[Semana]],volumen_dia[[#This Row],[Unidad]])</f>
        <v>PatagoniaVega Modelo de TemucoMartes44078saco</v>
      </c>
      <c r="B671" t="s">
        <v>531</v>
      </c>
      <c r="C671" t="s">
        <v>542</v>
      </c>
      <c r="D671" s="43">
        <f>+VLOOKUP(volumen_dia[[#This Row],[Mercado]],Codigos_mercados_mayoristas[],3,0)</f>
        <v>9</v>
      </c>
      <c r="E671" s="43" t="str">
        <f>+VLOOKUP(volumen_dia[[#This Row],[Unidad de
comercialización ]],Tabla16[],2,0)</f>
        <v>saco</v>
      </c>
      <c r="F671" t="s">
        <v>704</v>
      </c>
      <c r="G671" t="s">
        <v>500</v>
      </c>
      <c r="H671" s="46">
        <f>+VLOOKUP(volumen_dia[[#This Row],[Semana descripcipon]],Codigo_fecha[],2,0)</f>
        <v>44078</v>
      </c>
      <c r="I671" t="s">
        <v>536</v>
      </c>
      <c r="J671">
        <v>250</v>
      </c>
      <c r="K671">
        <f>+volumen_dia[[#This Row],[Volumen (N° de mallas o sacos de 25 kg)]]*25</f>
        <v>6250</v>
      </c>
      <c r="L671">
        <f>+volumen_dia[[#This Row],[Volumen (Kg)]]/1000</f>
        <v>6.25</v>
      </c>
      <c r="M671" s="43">
        <f>+VLOOKUP(volumen_dia[[#This Row],[Concat]],Precio_dia_punto_venta[],7,0)</f>
        <v>6200</v>
      </c>
    </row>
    <row r="672" spans="1:13" x14ac:dyDescent="0.35">
      <c r="A672" s="43" t="str">
        <f>+_xlfn.CONCAT(volumen_dia[[#This Row],[Variedad]],volumen_dia[[#This Row],[Mercado]],volumen_dia[[#This Row],[Día semana]],volumen_dia[[#This Row],[Semana]],volumen_dia[[#This Row],[Unidad]])</f>
        <v>AsterixVega Modelo de TemucoMartes44071saco</v>
      </c>
      <c r="B672" t="s">
        <v>540</v>
      </c>
      <c r="C672" t="s">
        <v>542</v>
      </c>
      <c r="D672" s="43">
        <f>+VLOOKUP(volumen_dia[[#This Row],[Mercado]],Codigos_mercados_mayoristas[],3,0)</f>
        <v>9</v>
      </c>
      <c r="E672" s="43" t="str">
        <f>+VLOOKUP(volumen_dia[[#This Row],[Unidad de
comercialización ]],Tabla16[],2,0)</f>
        <v>saco</v>
      </c>
      <c r="F672" t="s">
        <v>704</v>
      </c>
      <c r="G672" t="s">
        <v>501</v>
      </c>
      <c r="H672" s="46">
        <f>+VLOOKUP(volumen_dia[[#This Row],[Semana descripcipon]],Codigo_fecha[],2,0)</f>
        <v>44071</v>
      </c>
      <c r="I672" t="s">
        <v>536</v>
      </c>
      <c r="J672">
        <v>250</v>
      </c>
      <c r="K672">
        <f>+volumen_dia[[#This Row],[Volumen (N° de mallas o sacos de 25 kg)]]*25</f>
        <v>6250</v>
      </c>
      <c r="L672">
        <f>+volumen_dia[[#This Row],[Volumen (Kg)]]/1000</f>
        <v>6.25</v>
      </c>
      <c r="M672" s="43">
        <f>+VLOOKUP(volumen_dia[[#This Row],[Concat]],Precio_dia_punto_venta[],7,0)</f>
        <v>6000</v>
      </c>
    </row>
    <row r="673" spans="1:13" x14ac:dyDescent="0.35">
      <c r="A673" s="43" t="str">
        <f>+_xlfn.CONCAT(volumen_dia[[#This Row],[Variedad]],volumen_dia[[#This Row],[Mercado]],volumen_dia[[#This Row],[Día semana]],volumen_dia[[#This Row],[Semana]],volumen_dia[[#This Row],[Unidad]])</f>
        <v>PatagoniaVega Modelo de TemucoLunes44071saco</v>
      </c>
      <c r="B673" t="s">
        <v>531</v>
      </c>
      <c r="C673" t="s">
        <v>542</v>
      </c>
      <c r="D673" s="43">
        <f>+VLOOKUP(volumen_dia[[#This Row],[Mercado]],Codigos_mercados_mayoristas[],3,0)</f>
        <v>9</v>
      </c>
      <c r="E673" s="43" t="str">
        <f>+VLOOKUP(volumen_dia[[#This Row],[Unidad de
comercialización ]],Tabla16[],2,0)</f>
        <v>saco</v>
      </c>
      <c r="F673" t="s">
        <v>704</v>
      </c>
      <c r="G673" t="s">
        <v>501</v>
      </c>
      <c r="H673" s="46">
        <f>+VLOOKUP(volumen_dia[[#This Row],[Semana descripcipon]],Codigo_fecha[],2,0)</f>
        <v>44071</v>
      </c>
      <c r="I673" t="s">
        <v>535</v>
      </c>
      <c r="J673">
        <v>250</v>
      </c>
      <c r="K673">
        <f>+volumen_dia[[#This Row],[Volumen (N° de mallas o sacos de 25 kg)]]*25</f>
        <v>6250</v>
      </c>
      <c r="L673">
        <f>+volumen_dia[[#This Row],[Volumen (Kg)]]/1000</f>
        <v>6.25</v>
      </c>
      <c r="M673" s="43">
        <f>+VLOOKUP(volumen_dia[[#This Row],[Concat]],Precio_dia_punto_venta[],7,0)</f>
        <v>6000</v>
      </c>
    </row>
    <row r="674" spans="1:13" x14ac:dyDescent="0.35">
      <c r="A674" s="43" t="str">
        <f>+_xlfn.CONCAT(volumen_dia[[#This Row],[Variedad]],volumen_dia[[#This Row],[Mercado]],volumen_dia[[#This Row],[Día semana]],volumen_dia[[#This Row],[Semana]],volumen_dia[[#This Row],[Unidad]])</f>
        <v>AsterixVega Modelo de TemucoMartes44071malla</v>
      </c>
      <c r="B674" t="s">
        <v>540</v>
      </c>
      <c r="C674" t="s">
        <v>542</v>
      </c>
      <c r="D674" s="43">
        <f>+VLOOKUP(volumen_dia[[#This Row],[Mercado]],Codigos_mercados_mayoristas[],3,0)</f>
        <v>9</v>
      </c>
      <c r="E674" s="43" t="str">
        <f>+VLOOKUP(volumen_dia[[#This Row],[Unidad de
comercialización ]],Tabla16[],2,0)</f>
        <v>malla</v>
      </c>
      <c r="F674" t="s">
        <v>705</v>
      </c>
      <c r="G674" t="s">
        <v>501</v>
      </c>
      <c r="H674" s="46">
        <f>+VLOOKUP(volumen_dia[[#This Row],[Semana descripcipon]],Codigo_fecha[],2,0)</f>
        <v>44071</v>
      </c>
      <c r="I674" t="s">
        <v>536</v>
      </c>
      <c r="J674">
        <v>250</v>
      </c>
      <c r="K674">
        <f>+volumen_dia[[#This Row],[Volumen (N° de mallas o sacos de 25 kg)]]*25</f>
        <v>6250</v>
      </c>
      <c r="L674">
        <f>+volumen_dia[[#This Row],[Volumen (Kg)]]/1000</f>
        <v>6.25</v>
      </c>
      <c r="M674" s="43">
        <f>+VLOOKUP(volumen_dia[[#This Row],[Concat]],Precio_dia_punto_venta[],7,0)</f>
        <v>7600</v>
      </c>
    </row>
    <row r="675" spans="1:13" x14ac:dyDescent="0.35">
      <c r="A675" s="43" t="str">
        <f>+_xlfn.CONCAT(volumen_dia[[#This Row],[Variedad]],volumen_dia[[#This Row],[Mercado]],volumen_dia[[#This Row],[Día semana]],volumen_dia[[#This Row],[Semana]],volumen_dia[[#This Row],[Unidad]])</f>
        <v>AsterixVega Modelo de TemucoLunes44085malla</v>
      </c>
      <c r="B675" t="s">
        <v>540</v>
      </c>
      <c r="C675" t="s">
        <v>542</v>
      </c>
      <c r="D675" s="43">
        <f>+VLOOKUP(volumen_dia[[#This Row],[Mercado]],Codigos_mercados_mayoristas[],3,0)</f>
        <v>9</v>
      </c>
      <c r="E675" s="43" t="str">
        <f>+VLOOKUP(volumen_dia[[#This Row],[Unidad de
comercialización ]],Tabla16[],2,0)</f>
        <v>malla</v>
      </c>
      <c r="F675" t="s">
        <v>705</v>
      </c>
      <c r="G675" t="s">
        <v>503</v>
      </c>
      <c r="H675" s="46">
        <f>+VLOOKUP(volumen_dia[[#This Row],[Semana descripcipon]],Codigo_fecha[],2,0)</f>
        <v>44085</v>
      </c>
      <c r="I675" t="s">
        <v>535</v>
      </c>
      <c r="J675">
        <v>258</v>
      </c>
      <c r="K675">
        <f>+volumen_dia[[#This Row],[Volumen (N° de mallas o sacos de 25 kg)]]*25</f>
        <v>6450</v>
      </c>
      <c r="L675">
        <f>+volumen_dia[[#This Row],[Volumen (Kg)]]/1000</f>
        <v>6.45</v>
      </c>
      <c r="M675" s="43">
        <f>+VLOOKUP(volumen_dia[[#This Row],[Concat]],Precio_dia_punto_venta[],7,0)</f>
        <v>7694</v>
      </c>
    </row>
    <row r="676" spans="1:13" x14ac:dyDescent="0.35">
      <c r="A676" s="43" t="str">
        <f>+_xlfn.CONCAT(volumen_dia[[#This Row],[Variedad]],volumen_dia[[#This Row],[Mercado]],volumen_dia[[#This Row],[Día semana]],volumen_dia[[#This Row],[Semana]],volumen_dia[[#This Row],[Unidad]])</f>
        <v>AsterixVega Modelo de TemucoMartes44085malla</v>
      </c>
      <c r="B676" t="s">
        <v>540</v>
      </c>
      <c r="C676" t="s">
        <v>542</v>
      </c>
      <c r="D676" s="43">
        <f>+VLOOKUP(volumen_dia[[#This Row],[Mercado]],Codigos_mercados_mayoristas[],3,0)</f>
        <v>9</v>
      </c>
      <c r="E676" s="43" t="str">
        <f>+VLOOKUP(volumen_dia[[#This Row],[Unidad de
comercialización ]],Tabla16[],2,0)</f>
        <v>malla</v>
      </c>
      <c r="F676" t="s">
        <v>705</v>
      </c>
      <c r="G676" t="s">
        <v>503</v>
      </c>
      <c r="H676" s="46">
        <f>+VLOOKUP(volumen_dia[[#This Row],[Semana descripcipon]],Codigo_fecha[],2,0)</f>
        <v>44085</v>
      </c>
      <c r="I676" t="s">
        <v>536</v>
      </c>
      <c r="J676">
        <v>260</v>
      </c>
      <c r="K676">
        <f>+volumen_dia[[#This Row],[Volumen (N° de mallas o sacos de 25 kg)]]*25</f>
        <v>6500</v>
      </c>
      <c r="L676">
        <f>+volumen_dia[[#This Row],[Volumen (Kg)]]/1000</f>
        <v>6.5</v>
      </c>
      <c r="M676" s="43">
        <f>+VLOOKUP(volumen_dia[[#This Row],[Concat]],Precio_dia_punto_venta[],7,0)</f>
        <v>7788</v>
      </c>
    </row>
    <row r="677" spans="1:13" x14ac:dyDescent="0.35">
      <c r="A677" s="43" t="str">
        <f>+_xlfn.CONCAT(volumen_dia[[#This Row],[Variedad]],volumen_dia[[#This Row],[Mercado]],volumen_dia[[#This Row],[Día semana]],volumen_dia[[#This Row],[Semana]],volumen_dia[[#This Row],[Unidad]])</f>
        <v>AsterixVega Modelo de TemucoMartes44085saco</v>
      </c>
      <c r="B677" t="s">
        <v>540</v>
      </c>
      <c r="C677" t="s">
        <v>542</v>
      </c>
      <c r="D677" s="43">
        <f>+VLOOKUP(volumen_dia[[#This Row],[Mercado]],Codigos_mercados_mayoristas[],3,0)</f>
        <v>9</v>
      </c>
      <c r="E677" s="43" t="str">
        <f>+VLOOKUP(volumen_dia[[#This Row],[Unidad de
comercialización ]],Tabla16[],2,0)</f>
        <v>saco</v>
      </c>
      <c r="F677" t="s">
        <v>704</v>
      </c>
      <c r="G677" t="s">
        <v>503</v>
      </c>
      <c r="H677" s="46">
        <f>+VLOOKUP(volumen_dia[[#This Row],[Semana descripcipon]],Codigo_fecha[],2,0)</f>
        <v>44085</v>
      </c>
      <c r="I677" t="s">
        <v>536</v>
      </c>
      <c r="J677">
        <v>280</v>
      </c>
      <c r="K677">
        <f>+volumen_dia[[#This Row],[Volumen (N° de mallas o sacos de 25 kg)]]*25</f>
        <v>7000</v>
      </c>
      <c r="L677">
        <f>+volumen_dia[[#This Row],[Volumen (Kg)]]/1000</f>
        <v>7</v>
      </c>
      <c r="M677" s="43">
        <f>+VLOOKUP(volumen_dia[[#This Row],[Concat]],Precio_dia_punto_venta[],7,0)</f>
        <v>6500</v>
      </c>
    </row>
    <row r="678" spans="1:13" x14ac:dyDescent="0.35">
      <c r="A678" s="43" t="str">
        <f>+_xlfn.CONCAT(volumen_dia[[#This Row],[Variedad]],volumen_dia[[#This Row],[Mercado]],volumen_dia[[#This Row],[Día semana]],volumen_dia[[#This Row],[Semana]],volumen_dia[[#This Row],[Unidad]])</f>
        <v>AsterixVega Modelo de TemucoJueves44085saco</v>
      </c>
      <c r="B678" t="s">
        <v>540</v>
      </c>
      <c r="C678" t="s">
        <v>542</v>
      </c>
      <c r="D678" s="43">
        <f>+VLOOKUP(volumen_dia[[#This Row],[Mercado]],Codigos_mercados_mayoristas[],3,0)</f>
        <v>9</v>
      </c>
      <c r="E678" s="43" t="str">
        <f>+VLOOKUP(volumen_dia[[#This Row],[Unidad de
comercialización ]],Tabla16[],2,0)</f>
        <v>saco</v>
      </c>
      <c r="F678" t="s">
        <v>704</v>
      </c>
      <c r="G678" t="s">
        <v>503</v>
      </c>
      <c r="H678" s="46">
        <f>+VLOOKUP(volumen_dia[[#This Row],[Semana descripcipon]],Codigo_fecha[],2,0)</f>
        <v>44085</v>
      </c>
      <c r="I678" t="s">
        <v>530</v>
      </c>
      <c r="J678">
        <v>280</v>
      </c>
      <c r="K678">
        <f>+volumen_dia[[#This Row],[Volumen (N° de mallas o sacos de 25 kg)]]*25</f>
        <v>7000</v>
      </c>
      <c r="L678">
        <f>+volumen_dia[[#This Row],[Volumen (Kg)]]/1000</f>
        <v>7</v>
      </c>
      <c r="M678" s="43">
        <f>+VLOOKUP(volumen_dia[[#This Row],[Concat]],Precio_dia_punto_venta[],7,0)</f>
        <v>7000</v>
      </c>
    </row>
    <row r="679" spans="1:13" x14ac:dyDescent="0.35">
      <c r="A679" s="43" t="str">
        <f>+_xlfn.CONCAT(volumen_dia[[#This Row],[Variedad]],volumen_dia[[#This Row],[Mercado]],volumen_dia[[#This Row],[Día semana]],volumen_dia[[#This Row],[Semana]],volumen_dia[[#This Row],[Unidad]])</f>
        <v>AsterixVega Modelo de TemucoViernes44085saco</v>
      </c>
      <c r="B679" t="s">
        <v>540</v>
      </c>
      <c r="C679" t="s">
        <v>542</v>
      </c>
      <c r="D679" s="43">
        <f>+VLOOKUP(volumen_dia[[#This Row],[Mercado]],Codigos_mercados_mayoristas[],3,0)</f>
        <v>9</v>
      </c>
      <c r="E679" s="43" t="str">
        <f>+VLOOKUP(volumen_dia[[#This Row],[Unidad de
comercialización ]],Tabla16[],2,0)</f>
        <v>saco</v>
      </c>
      <c r="F679" t="s">
        <v>704</v>
      </c>
      <c r="G679" t="s">
        <v>503</v>
      </c>
      <c r="H679" s="46">
        <f>+VLOOKUP(volumen_dia[[#This Row],[Semana descripcipon]],Codigo_fecha[],2,0)</f>
        <v>44085</v>
      </c>
      <c r="I679" t="s">
        <v>533</v>
      </c>
      <c r="J679">
        <v>280</v>
      </c>
      <c r="K679">
        <f>+volumen_dia[[#This Row],[Volumen (N° de mallas o sacos de 25 kg)]]*25</f>
        <v>7000</v>
      </c>
      <c r="L679">
        <f>+volumen_dia[[#This Row],[Volumen (Kg)]]/1000</f>
        <v>7</v>
      </c>
      <c r="M679" s="43">
        <f>+VLOOKUP(volumen_dia[[#This Row],[Concat]],Precio_dia_punto_venta[],7,0)</f>
        <v>7000</v>
      </c>
    </row>
    <row r="680" spans="1:13" x14ac:dyDescent="0.35">
      <c r="A680" s="43" t="str">
        <f>+_xlfn.CONCAT(volumen_dia[[#This Row],[Variedad]],volumen_dia[[#This Row],[Mercado]],volumen_dia[[#This Row],[Día semana]],volumen_dia[[#This Row],[Semana]],volumen_dia[[#This Row],[Unidad]])</f>
        <v>PatagoniaVega Modelo de TemucoViernes44085saco</v>
      </c>
      <c r="B680" t="s">
        <v>531</v>
      </c>
      <c r="C680" t="s">
        <v>542</v>
      </c>
      <c r="D680" s="43">
        <f>+VLOOKUP(volumen_dia[[#This Row],[Mercado]],Codigos_mercados_mayoristas[],3,0)</f>
        <v>9</v>
      </c>
      <c r="E680" s="43" t="str">
        <f>+VLOOKUP(volumen_dia[[#This Row],[Unidad de
comercialización ]],Tabla16[],2,0)</f>
        <v>saco</v>
      </c>
      <c r="F680" t="s">
        <v>704</v>
      </c>
      <c r="G680" t="s">
        <v>503</v>
      </c>
      <c r="H680" s="46">
        <f>+VLOOKUP(volumen_dia[[#This Row],[Semana descripcipon]],Codigo_fecha[],2,0)</f>
        <v>44085</v>
      </c>
      <c r="I680" t="s">
        <v>533</v>
      </c>
      <c r="J680">
        <v>280</v>
      </c>
      <c r="K680">
        <f>+volumen_dia[[#This Row],[Volumen (N° de mallas o sacos de 25 kg)]]*25</f>
        <v>7000</v>
      </c>
      <c r="L680">
        <f>+volumen_dia[[#This Row],[Volumen (Kg)]]/1000</f>
        <v>7</v>
      </c>
      <c r="M680" s="43">
        <f>+VLOOKUP(volumen_dia[[#This Row],[Concat]],Precio_dia_punto_venta[],7,0)</f>
        <v>7000</v>
      </c>
    </row>
    <row r="681" spans="1:13" x14ac:dyDescent="0.35">
      <c r="A681" s="43" t="str">
        <f>+_xlfn.CONCAT(volumen_dia[[#This Row],[Variedad]],volumen_dia[[#This Row],[Mercado]],volumen_dia[[#This Row],[Día semana]],volumen_dia[[#This Row],[Semana]],volumen_dia[[#This Row],[Unidad]])</f>
        <v>AsterixVega Modelo de TemucoMiércoles44071saco</v>
      </c>
      <c r="B681" t="s">
        <v>540</v>
      </c>
      <c r="C681" t="s">
        <v>542</v>
      </c>
      <c r="D681" s="43">
        <f>+VLOOKUP(volumen_dia[[#This Row],[Mercado]],Codigos_mercados_mayoristas[],3,0)</f>
        <v>9</v>
      </c>
      <c r="E681" s="43" t="str">
        <f>+VLOOKUP(volumen_dia[[#This Row],[Unidad de
comercialización ]],Tabla16[],2,0)</f>
        <v>saco</v>
      </c>
      <c r="F681" t="s">
        <v>704</v>
      </c>
      <c r="G681" t="s">
        <v>501</v>
      </c>
      <c r="H681" s="46">
        <f>+VLOOKUP(volumen_dia[[#This Row],[Semana descripcipon]],Codigo_fecha[],2,0)</f>
        <v>44071</v>
      </c>
      <c r="I681" t="s">
        <v>534</v>
      </c>
      <c r="J681">
        <v>280</v>
      </c>
      <c r="K681">
        <f>+volumen_dia[[#This Row],[Volumen (N° de mallas o sacos de 25 kg)]]*25</f>
        <v>7000</v>
      </c>
      <c r="L681">
        <f>+volumen_dia[[#This Row],[Volumen (Kg)]]/1000</f>
        <v>7</v>
      </c>
      <c r="M681" s="43">
        <f>+VLOOKUP(volumen_dia[[#This Row],[Concat]],Precio_dia_punto_venta[],7,0)</f>
        <v>6500</v>
      </c>
    </row>
    <row r="682" spans="1:13" x14ac:dyDescent="0.35">
      <c r="A682" s="43" t="str">
        <f>+_xlfn.CONCAT(volumen_dia[[#This Row],[Variedad]],volumen_dia[[#This Row],[Mercado]],volumen_dia[[#This Row],[Día semana]],volumen_dia[[#This Row],[Semana]],volumen_dia[[#This Row],[Unidad]])</f>
        <v>AsterixVega Modelo de TemucoJueves44071saco</v>
      </c>
      <c r="B682" t="s">
        <v>540</v>
      </c>
      <c r="C682" t="s">
        <v>542</v>
      </c>
      <c r="D682" s="43">
        <f>+VLOOKUP(volumen_dia[[#This Row],[Mercado]],Codigos_mercados_mayoristas[],3,0)</f>
        <v>9</v>
      </c>
      <c r="E682" s="43" t="str">
        <f>+VLOOKUP(volumen_dia[[#This Row],[Unidad de
comercialización ]],Tabla16[],2,0)</f>
        <v>saco</v>
      </c>
      <c r="F682" t="s">
        <v>704</v>
      </c>
      <c r="G682" t="s">
        <v>501</v>
      </c>
      <c r="H682" s="46">
        <f>+VLOOKUP(volumen_dia[[#This Row],[Semana descripcipon]],Codigo_fecha[],2,0)</f>
        <v>44071</v>
      </c>
      <c r="I682" t="s">
        <v>530</v>
      </c>
      <c r="J682">
        <v>280</v>
      </c>
      <c r="K682">
        <f>+volumen_dia[[#This Row],[Volumen (N° de mallas o sacos de 25 kg)]]*25</f>
        <v>7000</v>
      </c>
      <c r="L682">
        <f>+volumen_dia[[#This Row],[Volumen (Kg)]]/1000</f>
        <v>7</v>
      </c>
      <c r="M682" s="43">
        <f>+VLOOKUP(volumen_dia[[#This Row],[Concat]],Precio_dia_punto_venta[],7,0)</f>
        <v>6179</v>
      </c>
    </row>
    <row r="683" spans="1:13" x14ac:dyDescent="0.35">
      <c r="A683" s="43" t="str">
        <f>+_xlfn.CONCAT(volumen_dia[[#This Row],[Variedad]],volumen_dia[[#This Row],[Mercado]],volumen_dia[[#This Row],[Día semana]],volumen_dia[[#This Row],[Semana]],volumen_dia[[#This Row],[Unidad]])</f>
        <v>RosaraVega Modelo de TemucoMartes44071saco</v>
      </c>
      <c r="B683" t="s">
        <v>527</v>
      </c>
      <c r="C683" t="s">
        <v>542</v>
      </c>
      <c r="D683" s="43">
        <f>+VLOOKUP(volumen_dia[[#This Row],[Mercado]],Codigos_mercados_mayoristas[],3,0)</f>
        <v>9</v>
      </c>
      <c r="E683" s="43" t="str">
        <f>+VLOOKUP(volumen_dia[[#This Row],[Unidad de
comercialización ]],Tabla16[],2,0)</f>
        <v>saco</v>
      </c>
      <c r="F683" t="s">
        <v>704</v>
      </c>
      <c r="G683" t="s">
        <v>501</v>
      </c>
      <c r="H683" s="46">
        <f>+VLOOKUP(volumen_dia[[#This Row],[Semana descripcipon]],Codigo_fecha[],2,0)</f>
        <v>44071</v>
      </c>
      <c r="I683" t="s">
        <v>536</v>
      </c>
      <c r="J683">
        <v>280</v>
      </c>
      <c r="K683">
        <f>+volumen_dia[[#This Row],[Volumen (N° de mallas o sacos de 25 kg)]]*25</f>
        <v>7000</v>
      </c>
      <c r="L683">
        <f>+volumen_dia[[#This Row],[Volumen (Kg)]]/1000</f>
        <v>7</v>
      </c>
      <c r="M683" s="43">
        <f>+VLOOKUP(volumen_dia[[#This Row],[Concat]],Precio_dia_punto_venta[],7,0)</f>
        <v>6000</v>
      </c>
    </row>
    <row r="684" spans="1:13" x14ac:dyDescent="0.35">
      <c r="A684" s="43" t="str">
        <f>+_xlfn.CONCAT(volumen_dia[[#This Row],[Variedad]],volumen_dia[[#This Row],[Mercado]],volumen_dia[[#This Row],[Día semana]],volumen_dia[[#This Row],[Semana]],volumen_dia[[#This Row],[Unidad]])</f>
        <v>PatagoniaVega Modelo de TemucoJueves44057saco</v>
      </c>
      <c r="B684" t="s">
        <v>531</v>
      </c>
      <c r="C684" t="s">
        <v>542</v>
      </c>
      <c r="D684" s="43">
        <f>+VLOOKUP(volumen_dia[[#This Row],[Mercado]],Codigos_mercados_mayoristas[],3,0)</f>
        <v>9</v>
      </c>
      <c r="E684" s="43" t="str">
        <f>+VLOOKUP(volumen_dia[[#This Row],[Unidad de
comercialización ]],Tabla16[],2,0)</f>
        <v>saco</v>
      </c>
      <c r="F684" t="s">
        <v>704</v>
      </c>
      <c r="G684" t="s">
        <v>506</v>
      </c>
      <c r="H684" s="46">
        <f>+VLOOKUP(volumen_dia[[#This Row],[Semana descripcipon]],Codigo_fecha[],2,0)</f>
        <v>44057</v>
      </c>
      <c r="I684" t="s">
        <v>530</v>
      </c>
      <c r="J684">
        <v>280</v>
      </c>
      <c r="K684">
        <f>+volumen_dia[[#This Row],[Volumen (N° de mallas o sacos de 25 kg)]]*25</f>
        <v>7000</v>
      </c>
      <c r="L684">
        <f>+volumen_dia[[#This Row],[Volumen (Kg)]]/1000</f>
        <v>7</v>
      </c>
      <c r="M684" s="43">
        <f>+VLOOKUP(volumen_dia[[#This Row],[Concat]],Precio_dia_punto_venta[],7,0)</f>
        <v>6000</v>
      </c>
    </row>
    <row r="685" spans="1:13" x14ac:dyDescent="0.35">
      <c r="A685" s="43" t="str">
        <f>+_xlfn.CONCAT(volumen_dia[[#This Row],[Variedad]],volumen_dia[[#This Row],[Mercado]],volumen_dia[[#This Row],[Día semana]],volumen_dia[[#This Row],[Semana]],volumen_dia[[#This Row],[Unidad]])</f>
        <v>RodeoVega Modelo de TemucoJueves44057saco</v>
      </c>
      <c r="B685" t="s">
        <v>537</v>
      </c>
      <c r="C685" t="s">
        <v>542</v>
      </c>
      <c r="D685" s="43">
        <f>+VLOOKUP(volumen_dia[[#This Row],[Mercado]],Codigos_mercados_mayoristas[],3,0)</f>
        <v>9</v>
      </c>
      <c r="E685" s="43" t="str">
        <f>+VLOOKUP(volumen_dia[[#This Row],[Unidad de
comercialización ]],Tabla16[],2,0)</f>
        <v>saco</v>
      </c>
      <c r="F685" t="s">
        <v>704</v>
      </c>
      <c r="G685" t="s">
        <v>506</v>
      </c>
      <c r="H685" s="46">
        <f>+VLOOKUP(volumen_dia[[#This Row],[Semana descripcipon]],Codigo_fecha[],2,0)</f>
        <v>44057</v>
      </c>
      <c r="I685" t="s">
        <v>530</v>
      </c>
      <c r="J685">
        <v>280</v>
      </c>
      <c r="K685">
        <f>+volumen_dia[[#This Row],[Volumen (N° de mallas o sacos de 25 kg)]]*25</f>
        <v>7000</v>
      </c>
      <c r="L685">
        <f>+volumen_dia[[#This Row],[Volumen (Kg)]]/1000</f>
        <v>7</v>
      </c>
      <c r="M685" s="43">
        <f>+VLOOKUP(volumen_dia[[#This Row],[Concat]],Precio_dia_punto_venta[],7,0)</f>
        <v>6000</v>
      </c>
    </row>
    <row r="686" spans="1:13" x14ac:dyDescent="0.35">
      <c r="A686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TemucoMiércoles44057malla</v>
      </c>
      <c r="B686" t="s">
        <v>531</v>
      </c>
      <c r="C686" t="s">
        <v>542</v>
      </c>
      <c r="D686" s="43">
        <f>+VLOOKUP(volumen_dia[[#This Row],[Mercado]],Codigos_mercados_mayoristas[],3,0)</f>
        <v>9</v>
      </c>
      <c r="E686" s="43" t="str">
        <f>+VLOOKUP(volumen_dia[[#This Row],[Unidad de
comercialización ]],Tabla16[],2,0)</f>
        <v>malla</v>
      </c>
      <c r="F686" t="s">
        <v>705</v>
      </c>
      <c r="G686" t="s">
        <v>506</v>
      </c>
      <c r="H686" s="46">
        <f>+VLOOKUP(volumen_dia[[#This Row],[Semana descripcipon]],Codigo_fecha[],2,0)</f>
        <v>44057</v>
      </c>
      <c r="I686" t="s">
        <v>534</v>
      </c>
      <c r="J686">
        <v>280</v>
      </c>
      <c r="K686">
        <f>+volumen_dia[[#This Row],[Volumen (N° de mallas o sacos de 25 kg)]]*25</f>
        <v>7000</v>
      </c>
      <c r="L686">
        <f>+volumen_dia[[#This Row],[Volumen (Kg)]]/1000</f>
        <v>7</v>
      </c>
      <c r="M686" s="43">
        <f>+VLOOKUP(volumen_dia[[#This Row],[Concat]],Precio_dia_punto_venta[],7,0)</f>
        <v>7000</v>
      </c>
    </row>
    <row r="687" spans="1:13" x14ac:dyDescent="0.35">
      <c r="A687" s="43" t="str">
        <f>+_xlfn.CONCAT(volumen_dia[[#This Row],[Variedad]],volumen_dia[[#This Row],[Mercado]],volumen_dia[[#This Row],[Día semana]],volumen_dia[[#This Row],[Semana]],volumen_dia[[#This Row],[Unidad]])</f>
        <v>PatagoniaVega Modelo de TemucoViernes44057malla</v>
      </c>
      <c r="B687" t="s">
        <v>531</v>
      </c>
      <c r="C687" t="s">
        <v>542</v>
      </c>
      <c r="D687" s="43">
        <f>+VLOOKUP(volumen_dia[[#This Row],[Mercado]],Codigos_mercados_mayoristas[],3,0)</f>
        <v>9</v>
      </c>
      <c r="E687" s="43" t="str">
        <f>+VLOOKUP(volumen_dia[[#This Row],[Unidad de
comercialización ]],Tabla16[],2,0)</f>
        <v>malla</v>
      </c>
      <c r="F687" t="s">
        <v>705</v>
      </c>
      <c r="G687" t="s">
        <v>506</v>
      </c>
      <c r="H687" s="46">
        <f>+VLOOKUP(volumen_dia[[#This Row],[Semana descripcipon]],Codigo_fecha[],2,0)</f>
        <v>44057</v>
      </c>
      <c r="I687" t="s">
        <v>533</v>
      </c>
      <c r="J687">
        <v>280</v>
      </c>
      <c r="K687">
        <f>+volumen_dia[[#This Row],[Volumen (N° de mallas o sacos de 25 kg)]]*25</f>
        <v>7000</v>
      </c>
      <c r="L687">
        <f>+volumen_dia[[#This Row],[Volumen (Kg)]]/1000</f>
        <v>7</v>
      </c>
      <c r="M687" s="43">
        <f>+VLOOKUP(volumen_dia[[#This Row],[Concat]],Precio_dia_punto_venta[],7,0)</f>
        <v>7000</v>
      </c>
    </row>
    <row r="688" spans="1:13" x14ac:dyDescent="0.35">
      <c r="A688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TemucoMiércoles44043saco</v>
      </c>
      <c r="B688" t="s">
        <v>531</v>
      </c>
      <c r="C688" t="s">
        <v>542</v>
      </c>
      <c r="D688" s="43">
        <f>+VLOOKUP(volumen_dia[[#This Row],[Mercado]],Codigos_mercados_mayoristas[],3,0)</f>
        <v>9</v>
      </c>
      <c r="E688" s="43" t="str">
        <f>+VLOOKUP(volumen_dia[[#This Row],[Unidad de
comercialización ]],Tabla16[],2,0)</f>
        <v>saco</v>
      </c>
      <c r="F688" t="s">
        <v>704</v>
      </c>
      <c r="G688" t="s">
        <v>507</v>
      </c>
      <c r="H688" s="46">
        <f>+VLOOKUP(volumen_dia[[#This Row],[Semana descripcipon]],Codigo_fecha[],2,0)</f>
        <v>44043</v>
      </c>
      <c r="I688" t="s">
        <v>534</v>
      </c>
      <c r="J688">
        <v>280</v>
      </c>
      <c r="K688">
        <f>+volumen_dia[[#This Row],[Volumen (N° de mallas o sacos de 25 kg)]]*25</f>
        <v>7000</v>
      </c>
      <c r="L688">
        <f>+volumen_dia[[#This Row],[Volumen (Kg)]]/1000</f>
        <v>7</v>
      </c>
      <c r="M688" s="43">
        <f>+VLOOKUP(volumen_dia[[#This Row],[Concat]],Precio_dia_punto_venta[],7,0)</f>
        <v>6000</v>
      </c>
    </row>
    <row r="689" spans="1:13" x14ac:dyDescent="0.35">
      <c r="A689" s="43" t="str">
        <f>+_xlfn.CONCAT(volumen_dia[[#This Row],[Variedad]],volumen_dia[[#This Row],[Mercado]],volumen_dia[[#This Row],[Día semana]],volumen_dia[[#This Row],[Semana]],volumen_dia[[#This Row],[Unidad]])</f>
        <v>RodeoVega Modelo de TemucoLunes44043saco</v>
      </c>
      <c r="B689" t="s">
        <v>537</v>
      </c>
      <c r="C689" t="s">
        <v>542</v>
      </c>
      <c r="D689" s="43">
        <f>+VLOOKUP(volumen_dia[[#This Row],[Mercado]],Codigos_mercados_mayoristas[],3,0)</f>
        <v>9</v>
      </c>
      <c r="E689" s="43" t="str">
        <f>+VLOOKUP(volumen_dia[[#This Row],[Unidad de
comercialización ]],Tabla16[],2,0)</f>
        <v>saco</v>
      </c>
      <c r="F689" t="s">
        <v>704</v>
      </c>
      <c r="G689" t="s">
        <v>507</v>
      </c>
      <c r="H689" s="46">
        <f>+VLOOKUP(volumen_dia[[#This Row],[Semana descripcipon]],Codigo_fecha[],2,0)</f>
        <v>44043</v>
      </c>
      <c r="I689" t="s">
        <v>535</v>
      </c>
      <c r="J689">
        <v>280</v>
      </c>
      <c r="K689">
        <f>+volumen_dia[[#This Row],[Volumen (N° de mallas o sacos de 25 kg)]]*25</f>
        <v>7000</v>
      </c>
      <c r="L689">
        <f>+volumen_dia[[#This Row],[Volumen (Kg)]]/1000</f>
        <v>7</v>
      </c>
      <c r="M689" s="43">
        <f>+VLOOKUP(volumen_dia[[#This Row],[Concat]],Precio_dia_punto_venta[],7,0)</f>
        <v>6000</v>
      </c>
    </row>
    <row r="690" spans="1:13" x14ac:dyDescent="0.35">
      <c r="A690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TemucoMiércoles44043malla</v>
      </c>
      <c r="B690" t="s">
        <v>531</v>
      </c>
      <c r="C690" t="s">
        <v>542</v>
      </c>
      <c r="D690" s="43">
        <f>+VLOOKUP(volumen_dia[[#This Row],[Mercado]],Codigos_mercados_mayoristas[],3,0)</f>
        <v>9</v>
      </c>
      <c r="E690" s="43" t="str">
        <f>+VLOOKUP(volumen_dia[[#This Row],[Unidad de
comercialización ]],Tabla16[],2,0)</f>
        <v>malla</v>
      </c>
      <c r="F690" t="s">
        <v>705</v>
      </c>
      <c r="G690" t="s">
        <v>507</v>
      </c>
      <c r="H690" s="46">
        <f>+VLOOKUP(volumen_dia[[#This Row],[Semana descripcipon]],Codigo_fecha[],2,0)</f>
        <v>44043</v>
      </c>
      <c r="I690" t="s">
        <v>534</v>
      </c>
      <c r="J690">
        <v>280</v>
      </c>
      <c r="K690">
        <f>+volumen_dia[[#This Row],[Volumen (N° de mallas o sacos de 25 kg)]]*25</f>
        <v>7000</v>
      </c>
      <c r="L690">
        <f>+volumen_dia[[#This Row],[Volumen (Kg)]]/1000</f>
        <v>7</v>
      </c>
      <c r="M690" s="43">
        <f>+VLOOKUP(volumen_dia[[#This Row],[Concat]],Precio_dia_punto_venta[],7,0)</f>
        <v>7000</v>
      </c>
    </row>
    <row r="691" spans="1:13" x14ac:dyDescent="0.35">
      <c r="A691" s="43" t="str">
        <f>+_xlfn.CONCAT(volumen_dia[[#This Row],[Variedad]],volumen_dia[[#This Row],[Mercado]],volumen_dia[[#This Row],[Día semana]],volumen_dia[[#This Row],[Semana]],volumen_dia[[#This Row],[Unidad]])</f>
        <v>PatagoniaVega Modelo de TemucoViernes44043malla</v>
      </c>
      <c r="B691" t="s">
        <v>531</v>
      </c>
      <c r="C691" t="s">
        <v>542</v>
      </c>
      <c r="D691" s="43">
        <f>+VLOOKUP(volumen_dia[[#This Row],[Mercado]],Codigos_mercados_mayoristas[],3,0)</f>
        <v>9</v>
      </c>
      <c r="E691" s="43" t="str">
        <f>+VLOOKUP(volumen_dia[[#This Row],[Unidad de
comercialización ]],Tabla16[],2,0)</f>
        <v>malla</v>
      </c>
      <c r="F691" t="s">
        <v>705</v>
      </c>
      <c r="G691" t="s">
        <v>507</v>
      </c>
      <c r="H691" s="46">
        <f>+VLOOKUP(volumen_dia[[#This Row],[Semana descripcipon]],Codigo_fecha[],2,0)</f>
        <v>44043</v>
      </c>
      <c r="I691" t="s">
        <v>533</v>
      </c>
      <c r="J691">
        <v>280</v>
      </c>
      <c r="K691">
        <f>+volumen_dia[[#This Row],[Volumen (N° de mallas o sacos de 25 kg)]]*25</f>
        <v>7000</v>
      </c>
      <c r="L691">
        <f>+volumen_dia[[#This Row],[Volumen (Kg)]]/1000</f>
        <v>7</v>
      </c>
      <c r="M691" s="43">
        <f>+VLOOKUP(volumen_dia[[#This Row],[Concat]],Precio_dia_punto_venta[],7,0)</f>
        <v>7000</v>
      </c>
    </row>
    <row r="692" spans="1:13" x14ac:dyDescent="0.35">
      <c r="A692" s="43" t="str">
        <f>+_xlfn.CONCAT(volumen_dia[[#This Row],[Variedad]],volumen_dia[[#This Row],[Mercado]],volumen_dia[[#This Row],[Día semana]],volumen_dia[[#This Row],[Semana]],volumen_dia[[#This Row],[Unidad]])</f>
        <v>PatagoniaVega Modelo de TemucoViernes44036malla</v>
      </c>
      <c r="B692" t="s">
        <v>531</v>
      </c>
      <c r="C692" t="s">
        <v>542</v>
      </c>
      <c r="D692" s="43">
        <f>+VLOOKUP(volumen_dia[[#This Row],[Mercado]],Codigos_mercados_mayoristas[],3,0)</f>
        <v>9</v>
      </c>
      <c r="E692" s="43" t="str">
        <f>+VLOOKUP(volumen_dia[[#This Row],[Unidad de
comercialización ]],Tabla16[],2,0)</f>
        <v>malla</v>
      </c>
      <c r="F692" t="s">
        <v>705</v>
      </c>
      <c r="G692" t="s">
        <v>509</v>
      </c>
      <c r="H692" s="46">
        <f>+VLOOKUP(volumen_dia[[#This Row],[Semana descripcipon]],Codigo_fecha[],2,0)</f>
        <v>44036</v>
      </c>
      <c r="I692" t="s">
        <v>533</v>
      </c>
      <c r="J692">
        <v>280</v>
      </c>
      <c r="K692">
        <f>+volumen_dia[[#This Row],[Volumen (N° de mallas o sacos de 25 kg)]]*25</f>
        <v>7000</v>
      </c>
      <c r="L692">
        <f>+volumen_dia[[#This Row],[Volumen (Kg)]]/1000</f>
        <v>7</v>
      </c>
      <c r="M692" s="43">
        <f>+VLOOKUP(volumen_dia[[#This Row],[Concat]],Precio_dia_punto_venta[],7,0)</f>
        <v>7000</v>
      </c>
    </row>
    <row r="693" spans="1:13" x14ac:dyDescent="0.35">
      <c r="A693" s="43" t="str">
        <f>+_xlfn.CONCAT(volumen_dia[[#This Row],[Variedad]],volumen_dia[[#This Row],[Mercado]],volumen_dia[[#This Row],[Día semana]],volumen_dia[[#This Row],[Semana]],volumen_dia[[#This Row],[Unidad]])</f>
        <v>PatagoniaVega Modelo de TemucoLunes44162saco</v>
      </c>
      <c r="B693" t="s">
        <v>531</v>
      </c>
      <c r="C693" t="s">
        <v>542</v>
      </c>
      <c r="D693" s="43">
        <f>+VLOOKUP(volumen_dia[[#This Row],[Mercado]],Codigos_mercados_mayoristas[],3,0)</f>
        <v>9</v>
      </c>
      <c r="E693" s="43" t="str">
        <f>+VLOOKUP(volumen_dia[[#This Row],[Unidad de
comercialización ]],Tabla16[],2,0)</f>
        <v>saco</v>
      </c>
      <c r="F693" t="s">
        <v>704</v>
      </c>
      <c r="G693" t="s">
        <v>491</v>
      </c>
      <c r="H693" s="46">
        <f>+VLOOKUP(volumen_dia[[#This Row],[Semana descripcipon]],Codigo_fecha[],2,0)</f>
        <v>44162</v>
      </c>
      <c r="I693" t="s">
        <v>535</v>
      </c>
      <c r="J693">
        <v>300</v>
      </c>
      <c r="K693">
        <f>+volumen_dia[[#This Row],[Volumen (N° de mallas o sacos de 25 kg)]]*25</f>
        <v>7500</v>
      </c>
      <c r="L693">
        <f>+volumen_dia[[#This Row],[Volumen (Kg)]]/1000</f>
        <v>7.5</v>
      </c>
      <c r="M693" s="43">
        <f>+VLOOKUP(volumen_dia[[#This Row],[Concat]],Precio_dia_punto_venta[],7,0)</f>
        <v>14667</v>
      </c>
    </row>
    <row r="694" spans="1:13" x14ac:dyDescent="0.35">
      <c r="A694" s="43" t="str">
        <f>+_xlfn.CONCAT(volumen_dia[[#This Row],[Variedad]],volumen_dia[[#This Row],[Mercado]],volumen_dia[[#This Row],[Día semana]],volumen_dia[[#This Row],[Semana]],volumen_dia[[#This Row],[Unidad]])</f>
        <v>PukaráVega Modelo de TemucoJueves44148saco</v>
      </c>
      <c r="B694" t="s">
        <v>547</v>
      </c>
      <c r="C694" t="s">
        <v>542</v>
      </c>
      <c r="D694" s="43">
        <f>+VLOOKUP(volumen_dia[[#This Row],[Mercado]],Codigos_mercados_mayoristas[],3,0)</f>
        <v>9</v>
      </c>
      <c r="E694" s="43" t="str">
        <f>+VLOOKUP(volumen_dia[[#This Row],[Unidad de
comercialización ]],Tabla16[],2,0)</f>
        <v>saco</v>
      </c>
      <c r="F694" t="s">
        <v>704</v>
      </c>
      <c r="G694" t="s">
        <v>493</v>
      </c>
      <c r="H694" s="46">
        <f>+VLOOKUP(volumen_dia[[#This Row],[Semana descripcipon]],Codigo_fecha[],2,0)</f>
        <v>44148</v>
      </c>
      <c r="I694" t="s">
        <v>530</v>
      </c>
      <c r="J694">
        <v>300</v>
      </c>
      <c r="K694">
        <f>+volumen_dia[[#This Row],[Volumen (N° de mallas o sacos de 25 kg)]]*25</f>
        <v>7500</v>
      </c>
      <c r="L694">
        <f>+volumen_dia[[#This Row],[Volumen (Kg)]]/1000</f>
        <v>7.5</v>
      </c>
      <c r="M694" s="43">
        <f>+VLOOKUP(volumen_dia[[#This Row],[Concat]],Precio_dia_punto_venta[],7,0)</f>
        <v>15000</v>
      </c>
    </row>
    <row r="695" spans="1:13" x14ac:dyDescent="0.35">
      <c r="A695" s="43" t="str">
        <f>+_xlfn.CONCAT(volumen_dia[[#This Row],[Variedad]],volumen_dia[[#This Row],[Mercado]],volumen_dia[[#This Row],[Día semana]],volumen_dia[[#This Row],[Semana]],volumen_dia[[#This Row],[Unidad]])</f>
        <v>PatagoniaVega Modelo de TemucoJueves44113saco</v>
      </c>
      <c r="B695" t="s">
        <v>531</v>
      </c>
      <c r="C695" t="s">
        <v>542</v>
      </c>
      <c r="D695" s="43">
        <f>+VLOOKUP(volumen_dia[[#This Row],[Mercado]],Codigos_mercados_mayoristas[],3,0)</f>
        <v>9</v>
      </c>
      <c r="E695" s="43" t="str">
        <f>+VLOOKUP(volumen_dia[[#This Row],[Unidad de
comercialización ]],Tabla16[],2,0)</f>
        <v>saco</v>
      </c>
      <c r="F695" t="s">
        <v>704</v>
      </c>
      <c r="G695" t="s">
        <v>498</v>
      </c>
      <c r="H695" s="46">
        <f>+VLOOKUP(volumen_dia[[#This Row],[Semana descripcipon]],Codigo_fecha[],2,0)</f>
        <v>44113</v>
      </c>
      <c r="I695" t="s">
        <v>530</v>
      </c>
      <c r="J695">
        <v>300</v>
      </c>
      <c r="K695">
        <f>+volumen_dia[[#This Row],[Volumen (N° de mallas o sacos de 25 kg)]]*25</f>
        <v>7500</v>
      </c>
      <c r="L695">
        <f>+volumen_dia[[#This Row],[Volumen (Kg)]]/1000</f>
        <v>7.5</v>
      </c>
      <c r="M695" s="43">
        <f>+VLOOKUP(volumen_dia[[#This Row],[Concat]],Precio_dia_punto_venta[],7,0)</f>
        <v>6667</v>
      </c>
    </row>
    <row r="696" spans="1:13" x14ac:dyDescent="0.35">
      <c r="A696" s="43" t="str">
        <f>+_xlfn.CONCAT(volumen_dia[[#This Row],[Variedad]],volumen_dia[[#This Row],[Mercado]],volumen_dia[[#This Row],[Día semana]],volumen_dia[[#This Row],[Semana]],volumen_dia[[#This Row],[Unidad]])</f>
        <v>AsterixVega Modelo de TemucoLunes44113malla</v>
      </c>
      <c r="B696" t="s">
        <v>540</v>
      </c>
      <c r="C696" t="s">
        <v>542</v>
      </c>
      <c r="D696" s="43">
        <f>+VLOOKUP(volumen_dia[[#This Row],[Mercado]],Codigos_mercados_mayoristas[],3,0)</f>
        <v>9</v>
      </c>
      <c r="E696" s="43" t="str">
        <f>+VLOOKUP(volumen_dia[[#This Row],[Unidad de
comercialización ]],Tabla16[],2,0)</f>
        <v>malla</v>
      </c>
      <c r="F696" t="s">
        <v>705</v>
      </c>
      <c r="G696" t="s">
        <v>498</v>
      </c>
      <c r="H696" s="46">
        <f>+VLOOKUP(volumen_dia[[#This Row],[Semana descripcipon]],Codigo_fecha[],2,0)</f>
        <v>44113</v>
      </c>
      <c r="I696" t="s">
        <v>535</v>
      </c>
      <c r="J696">
        <v>300</v>
      </c>
      <c r="K696">
        <f>+volumen_dia[[#This Row],[Volumen (N° de mallas o sacos de 25 kg)]]*25</f>
        <v>7500</v>
      </c>
      <c r="L696">
        <f>+volumen_dia[[#This Row],[Volumen (Kg)]]/1000</f>
        <v>7.5</v>
      </c>
      <c r="M696" s="43">
        <f>+VLOOKUP(volumen_dia[[#This Row],[Concat]],Precio_dia_punto_venta[],7,0)</f>
        <v>8000</v>
      </c>
    </row>
    <row r="697" spans="1:13" x14ac:dyDescent="0.35">
      <c r="A697" s="43" t="str">
        <f>+_xlfn.CONCAT(volumen_dia[[#This Row],[Variedad]],volumen_dia[[#This Row],[Mercado]],volumen_dia[[#This Row],[Día semana]],volumen_dia[[#This Row],[Semana]],volumen_dia[[#This Row],[Unidad]])</f>
        <v>AsterixVega Modelo de TemucoMartes44113malla</v>
      </c>
      <c r="B697" t="s">
        <v>540</v>
      </c>
      <c r="C697" t="s">
        <v>542</v>
      </c>
      <c r="D697" s="43">
        <f>+VLOOKUP(volumen_dia[[#This Row],[Mercado]],Codigos_mercados_mayoristas[],3,0)</f>
        <v>9</v>
      </c>
      <c r="E697" s="43" t="str">
        <f>+VLOOKUP(volumen_dia[[#This Row],[Unidad de
comercialización ]],Tabla16[],2,0)</f>
        <v>malla</v>
      </c>
      <c r="F697" t="s">
        <v>705</v>
      </c>
      <c r="G697" t="s">
        <v>498</v>
      </c>
      <c r="H697" s="46">
        <f>+VLOOKUP(volumen_dia[[#This Row],[Semana descripcipon]],Codigo_fecha[],2,0)</f>
        <v>44113</v>
      </c>
      <c r="I697" t="s">
        <v>536</v>
      </c>
      <c r="J697">
        <v>300</v>
      </c>
      <c r="K697">
        <f>+volumen_dia[[#This Row],[Volumen (N° de mallas o sacos de 25 kg)]]*25</f>
        <v>7500</v>
      </c>
      <c r="L697">
        <f>+volumen_dia[[#This Row],[Volumen (Kg)]]/1000</f>
        <v>7.5</v>
      </c>
      <c r="M697" s="43">
        <f>+VLOOKUP(volumen_dia[[#This Row],[Concat]],Precio_dia_punto_venta[],7,0)</f>
        <v>8000</v>
      </c>
    </row>
    <row r="698" spans="1:13" x14ac:dyDescent="0.35">
      <c r="A698" s="43" t="str">
        <f>+_xlfn.CONCAT(volumen_dia[[#This Row],[Variedad]],volumen_dia[[#This Row],[Mercado]],volumen_dia[[#This Row],[Día semana]],volumen_dia[[#This Row],[Semana]],volumen_dia[[#This Row],[Unidad]])</f>
        <v>AsterixVega Modelo de TemucoMiércoles44092saco</v>
      </c>
      <c r="B698" t="s">
        <v>540</v>
      </c>
      <c r="C698" t="s">
        <v>542</v>
      </c>
      <c r="D698" s="43">
        <f>+VLOOKUP(volumen_dia[[#This Row],[Mercado]],Codigos_mercados_mayoristas[],3,0)</f>
        <v>9</v>
      </c>
      <c r="E698" s="43" t="str">
        <f>+VLOOKUP(volumen_dia[[#This Row],[Unidad de
comercialización ]],Tabla16[],2,0)</f>
        <v>saco</v>
      </c>
      <c r="F698" t="s">
        <v>704</v>
      </c>
      <c r="G698" t="s">
        <v>502</v>
      </c>
      <c r="H698" s="46">
        <f>+VLOOKUP(volumen_dia[[#This Row],[Semana descripcipon]],Codigo_fecha[],2,0)</f>
        <v>44092</v>
      </c>
      <c r="I698" t="s">
        <v>534</v>
      </c>
      <c r="J698">
        <v>300</v>
      </c>
      <c r="K698">
        <f>+volumen_dia[[#This Row],[Volumen (N° de mallas o sacos de 25 kg)]]*25</f>
        <v>7500</v>
      </c>
      <c r="L698">
        <f>+volumen_dia[[#This Row],[Volumen (Kg)]]/1000</f>
        <v>7.5</v>
      </c>
      <c r="M698" s="43">
        <f>+VLOOKUP(volumen_dia[[#This Row],[Concat]],Precio_dia_punto_venta[],7,0)</f>
        <v>7000</v>
      </c>
    </row>
    <row r="699" spans="1:13" x14ac:dyDescent="0.35">
      <c r="A699" s="43" t="str">
        <f>+_xlfn.CONCAT(volumen_dia[[#This Row],[Variedad]],volumen_dia[[#This Row],[Mercado]],volumen_dia[[#This Row],[Día semana]],volumen_dia[[#This Row],[Semana]],volumen_dia[[#This Row],[Unidad]])</f>
        <v>PatagoniaVega Modelo de TemucoLunes44092saco</v>
      </c>
      <c r="B699" t="s">
        <v>531</v>
      </c>
      <c r="C699" t="s">
        <v>542</v>
      </c>
      <c r="D699" s="43">
        <f>+VLOOKUP(volumen_dia[[#This Row],[Mercado]],Codigos_mercados_mayoristas[],3,0)</f>
        <v>9</v>
      </c>
      <c r="E699" s="43" t="str">
        <f>+VLOOKUP(volumen_dia[[#This Row],[Unidad de
comercialización ]],Tabla16[],2,0)</f>
        <v>saco</v>
      </c>
      <c r="F699" t="s">
        <v>704</v>
      </c>
      <c r="G699" t="s">
        <v>502</v>
      </c>
      <c r="H699" s="46">
        <f>+VLOOKUP(volumen_dia[[#This Row],[Semana descripcipon]],Codigo_fecha[],2,0)</f>
        <v>44092</v>
      </c>
      <c r="I699" t="s">
        <v>535</v>
      </c>
      <c r="J699">
        <v>300</v>
      </c>
      <c r="K699">
        <f>+volumen_dia[[#This Row],[Volumen (N° de mallas o sacos de 25 kg)]]*25</f>
        <v>7500</v>
      </c>
      <c r="L699">
        <f>+volumen_dia[[#This Row],[Volumen (Kg)]]/1000</f>
        <v>7.5</v>
      </c>
      <c r="M699" s="43">
        <f>+VLOOKUP(volumen_dia[[#This Row],[Concat]],Precio_dia_punto_venta[],7,0)</f>
        <v>7000</v>
      </c>
    </row>
    <row r="700" spans="1:13" x14ac:dyDescent="0.35">
      <c r="A700" s="43" t="str">
        <f>+_xlfn.CONCAT(volumen_dia[[#This Row],[Variedad]],volumen_dia[[#This Row],[Mercado]],volumen_dia[[#This Row],[Día semana]],volumen_dia[[#This Row],[Semana]],volumen_dia[[#This Row],[Unidad]])</f>
        <v>AsterixVega Modelo de TemucoJueves44092malla</v>
      </c>
      <c r="B700" t="s">
        <v>540</v>
      </c>
      <c r="C700" t="s">
        <v>542</v>
      </c>
      <c r="D700" s="43">
        <f>+VLOOKUP(volumen_dia[[#This Row],[Mercado]],Codigos_mercados_mayoristas[],3,0)</f>
        <v>9</v>
      </c>
      <c r="E700" s="43" t="str">
        <f>+VLOOKUP(volumen_dia[[#This Row],[Unidad de
comercialización ]],Tabla16[],2,0)</f>
        <v>malla</v>
      </c>
      <c r="F700" t="s">
        <v>705</v>
      </c>
      <c r="G700" t="s">
        <v>502</v>
      </c>
      <c r="H700" s="46">
        <f>+VLOOKUP(volumen_dia[[#This Row],[Semana descripcipon]],Codigo_fecha[],2,0)</f>
        <v>44092</v>
      </c>
      <c r="I700" t="s">
        <v>530</v>
      </c>
      <c r="J700">
        <v>300</v>
      </c>
      <c r="K700">
        <f>+volumen_dia[[#This Row],[Volumen (N° de mallas o sacos de 25 kg)]]*25</f>
        <v>7500</v>
      </c>
      <c r="L700">
        <f>+volumen_dia[[#This Row],[Volumen (Kg)]]/1000</f>
        <v>7.5</v>
      </c>
      <c r="M700" s="43">
        <f>+VLOOKUP(volumen_dia[[#This Row],[Concat]],Precio_dia_punto_venta[],7,0)</f>
        <v>8000</v>
      </c>
    </row>
    <row r="701" spans="1:13" x14ac:dyDescent="0.35">
      <c r="A701" s="43" t="str">
        <f>+_xlfn.CONCAT(volumen_dia[[#This Row],[Variedad]],volumen_dia[[#This Row],[Mercado]],volumen_dia[[#This Row],[Día semana]],volumen_dia[[#This Row],[Semana]],volumen_dia[[#This Row],[Unidad]])</f>
        <v>PatagoniaVega Modelo de TemucoLunes44078saco</v>
      </c>
      <c r="B701" t="s">
        <v>531</v>
      </c>
      <c r="C701" t="s">
        <v>542</v>
      </c>
      <c r="D701" s="43">
        <f>+VLOOKUP(volumen_dia[[#This Row],[Mercado]],Codigos_mercados_mayoristas[],3,0)</f>
        <v>9</v>
      </c>
      <c r="E701" s="43" t="str">
        <f>+VLOOKUP(volumen_dia[[#This Row],[Unidad de
comercialización ]],Tabla16[],2,0)</f>
        <v>saco</v>
      </c>
      <c r="F701" t="s">
        <v>704</v>
      </c>
      <c r="G701" t="s">
        <v>500</v>
      </c>
      <c r="H701" s="46">
        <f>+VLOOKUP(volumen_dia[[#This Row],[Semana descripcipon]],Codigo_fecha[],2,0)</f>
        <v>44078</v>
      </c>
      <c r="I701" t="s">
        <v>535</v>
      </c>
      <c r="J701">
        <v>300</v>
      </c>
      <c r="K701">
        <f>+volumen_dia[[#This Row],[Volumen (N° de mallas o sacos de 25 kg)]]*25</f>
        <v>7500</v>
      </c>
      <c r="L701">
        <f>+volumen_dia[[#This Row],[Volumen (Kg)]]/1000</f>
        <v>7.5</v>
      </c>
      <c r="M701" s="43">
        <f>+VLOOKUP(volumen_dia[[#This Row],[Concat]],Precio_dia_punto_venta[],7,0)</f>
        <v>6167</v>
      </c>
    </row>
    <row r="702" spans="1:13" x14ac:dyDescent="0.35">
      <c r="A702" s="43" t="str">
        <f>+_xlfn.CONCAT(volumen_dia[[#This Row],[Variedad]],volumen_dia[[#This Row],[Mercado]],volumen_dia[[#This Row],[Día semana]],volumen_dia[[#This Row],[Semana]],volumen_dia[[#This Row],[Unidad]])</f>
        <v>PatagoniaVega Modelo de TemucoMartes44064saco</v>
      </c>
      <c r="B702" t="s">
        <v>531</v>
      </c>
      <c r="C702" t="s">
        <v>542</v>
      </c>
      <c r="D702" s="43">
        <f>+VLOOKUP(volumen_dia[[#This Row],[Mercado]],Codigos_mercados_mayoristas[],3,0)</f>
        <v>9</v>
      </c>
      <c r="E702" s="43" t="str">
        <f>+VLOOKUP(volumen_dia[[#This Row],[Unidad de
comercialización ]],Tabla16[],2,0)</f>
        <v>saco</v>
      </c>
      <c r="F702" t="s">
        <v>704</v>
      </c>
      <c r="G702" t="s">
        <v>505</v>
      </c>
      <c r="H702" s="46">
        <f>+VLOOKUP(volumen_dia[[#This Row],[Semana descripcipon]],Codigo_fecha[],2,0)</f>
        <v>44064</v>
      </c>
      <c r="I702" t="s">
        <v>536</v>
      </c>
      <c r="J702">
        <v>300</v>
      </c>
      <c r="K702">
        <f>+volumen_dia[[#This Row],[Volumen (N° de mallas o sacos de 25 kg)]]*25</f>
        <v>7500</v>
      </c>
      <c r="L702">
        <f>+volumen_dia[[#This Row],[Volumen (Kg)]]/1000</f>
        <v>7.5</v>
      </c>
      <c r="M702" s="43">
        <f>+VLOOKUP(volumen_dia[[#This Row],[Concat]],Precio_dia_punto_venta[],7,0)</f>
        <v>6000</v>
      </c>
    </row>
    <row r="703" spans="1:13" x14ac:dyDescent="0.35">
      <c r="A703" s="43" t="str">
        <f>+_xlfn.CONCAT(volumen_dia[[#This Row],[Variedad]],volumen_dia[[#This Row],[Mercado]],volumen_dia[[#This Row],[Día semana]],volumen_dia[[#This Row],[Semana]],volumen_dia[[#This Row],[Unidad]])</f>
        <v>PatagoniaVega Modelo de TemucoJueves44064saco</v>
      </c>
      <c r="B703" t="s">
        <v>531</v>
      </c>
      <c r="C703" t="s">
        <v>542</v>
      </c>
      <c r="D703" s="43">
        <f>+VLOOKUP(volumen_dia[[#This Row],[Mercado]],Codigos_mercados_mayoristas[],3,0)</f>
        <v>9</v>
      </c>
      <c r="E703" s="43" t="str">
        <f>+VLOOKUP(volumen_dia[[#This Row],[Unidad de
comercialización ]],Tabla16[],2,0)</f>
        <v>saco</v>
      </c>
      <c r="F703" t="s">
        <v>704</v>
      </c>
      <c r="G703" t="s">
        <v>505</v>
      </c>
      <c r="H703" s="46">
        <f>+VLOOKUP(volumen_dia[[#This Row],[Semana descripcipon]],Codigo_fecha[],2,0)</f>
        <v>44064</v>
      </c>
      <c r="I703" t="s">
        <v>530</v>
      </c>
      <c r="J703">
        <v>300</v>
      </c>
      <c r="K703">
        <f>+volumen_dia[[#This Row],[Volumen (N° de mallas o sacos de 25 kg)]]*25</f>
        <v>7500</v>
      </c>
      <c r="L703">
        <f>+volumen_dia[[#This Row],[Volumen (Kg)]]/1000</f>
        <v>7.5</v>
      </c>
      <c r="M703" s="43">
        <f>+VLOOKUP(volumen_dia[[#This Row],[Concat]],Precio_dia_punto_venta[],7,0)</f>
        <v>6000</v>
      </c>
    </row>
    <row r="704" spans="1:13" x14ac:dyDescent="0.35">
      <c r="A704" s="43" t="str">
        <f>+_xlfn.CONCAT(volumen_dia[[#This Row],[Variedad]],volumen_dia[[#This Row],[Mercado]],volumen_dia[[#This Row],[Día semana]],volumen_dia[[#This Row],[Semana]],volumen_dia[[#This Row],[Unidad]])</f>
        <v>RodeoVega Modelo de TemucoMartes44064malla</v>
      </c>
      <c r="B704" t="s">
        <v>537</v>
      </c>
      <c r="C704" t="s">
        <v>542</v>
      </c>
      <c r="D704" s="43">
        <f>+VLOOKUP(volumen_dia[[#This Row],[Mercado]],Codigos_mercados_mayoristas[],3,0)</f>
        <v>9</v>
      </c>
      <c r="E704" s="43" t="str">
        <f>+VLOOKUP(volumen_dia[[#This Row],[Unidad de
comercialización ]],Tabla16[],2,0)</f>
        <v>malla</v>
      </c>
      <c r="F704" t="s">
        <v>705</v>
      </c>
      <c r="G704" t="s">
        <v>505</v>
      </c>
      <c r="H704" s="46">
        <f>+VLOOKUP(volumen_dia[[#This Row],[Semana descripcipon]],Codigo_fecha[],2,0)</f>
        <v>44064</v>
      </c>
      <c r="I704" t="s">
        <v>536</v>
      </c>
      <c r="J704">
        <v>300</v>
      </c>
      <c r="K704">
        <f>+volumen_dia[[#This Row],[Volumen (N° de mallas o sacos de 25 kg)]]*25</f>
        <v>7500</v>
      </c>
      <c r="L704">
        <f>+volumen_dia[[#This Row],[Volumen (Kg)]]/1000</f>
        <v>7.5</v>
      </c>
      <c r="M704" s="43">
        <f>+VLOOKUP(volumen_dia[[#This Row],[Concat]],Precio_dia_punto_venta[],7,0)</f>
        <v>7000</v>
      </c>
    </row>
    <row r="705" spans="1:13" x14ac:dyDescent="0.35">
      <c r="A705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TemucoMiércoles44050malla</v>
      </c>
      <c r="B705" t="s">
        <v>531</v>
      </c>
      <c r="C705" t="s">
        <v>542</v>
      </c>
      <c r="D705" s="43">
        <f>+VLOOKUP(volumen_dia[[#This Row],[Mercado]],Codigos_mercados_mayoristas[],3,0)</f>
        <v>9</v>
      </c>
      <c r="E705" s="43" t="str">
        <f>+VLOOKUP(volumen_dia[[#This Row],[Unidad de
comercialización ]],Tabla16[],2,0)</f>
        <v>malla</v>
      </c>
      <c r="F705" t="s">
        <v>705</v>
      </c>
      <c r="G705" t="s">
        <v>508</v>
      </c>
      <c r="H705" s="46">
        <f>+VLOOKUP(volumen_dia[[#This Row],[Semana descripcipon]],Codigo_fecha[],2,0)</f>
        <v>44050</v>
      </c>
      <c r="I705" t="s">
        <v>534</v>
      </c>
      <c r="J705">
        <v>300</v>
      </c>
      <c r="K705">
        <f>+volumen_dia[[#This Row],[Volumen (N° de mallas o sacos de 25 kg)]]*25</f>
        <v>7500</v>
      </c>
      <c r="L705">
        <f>+volumen_dia[[#This Row],[Volumen (Kg)]]/1000</f>
        <v>7.5</v>
      </c>
      <c r="M705" s="43">
        <f>+VLOOKUP(volumen_dia[[#This Row],[Concat]],Precio_dia_punto_venta[],7,0)</f>
        <v>7000</v>
      </c>
    </row>
    <row r="706" spans="1:13" x14ac:dyDescent="0.35">
      <c r="A706" s="43" t="str">
        <f>+_xlfn.CONCAT(volumen_dia[[#This Row],[Variedad]],volumen_dia[[#This Row],[Mercado]],volumen_dia[[#This Row],[Día semana]],volumen_dia[[#This Row],[Semana]],volumen_dia[[#This Row],[Unidad]])</f>
        <v>RodeoVega Modelo de TemucoViernes44050malla</v>
      </c>
      <c r="B706" t="s">
        <v>537</v>
      </c>
      <c r="C706" t="s">
        <v>542</v>
      </c>
      <c r="D706" s="43">
        <f>+VLOOKUP(volumen_dia[[#This Row],[Mercado]],Codigos_mercados_mayoristas[],3,0)</f>
        <v>9</v>
      </c>
      <c r="E706" s="43" t="str">
        <f>+VLOOKUP(volumen_dia[[#This Row],[Unidad de
comercialización ]],Tabla16[],2,0)</f>
        <v>malla</v>
      </c>
      <c r="F706" t="s">
        <v>705</v>
      </c>
      <c r="G706" t="s">
        <v>508</v>
      </c>
      <c r="H706" s="46">
        <f>+VLOOKUP(volumen_dia[[#This Row],[Semana descripcipon]],Codigo_fecha[],2,0)</f>
        <v>44050</v>
      </c>
      <c r="I706" t="s">
        <v>533</v>
      </c>
      <c r="J706">
        <v>300</v>
      </c>
      <c r="K706">
        <f>+volumen_dia[[#This Row],[Volumen (N° de mallas o sacos de 25 kg)]]*25</f>
        <v>7500</v>
      </c>
      <c r="L706">
        <f>+volumen_dia[[#This Row],[Volumen (Kg)]]/1000</f>
        <v>7.5</v>
      </c>
      <c r="M706" s="43">
        <f>+VLOOKUP(volumen_dia[[#This Row],[Concat]],Precio_dia_punto_venta[],7,0)</f>
        <v>7000</v>
      </c>
    </row>
    <row r="707" spans="1:13" x14ac:dyDescent="0.35">
      <c r="A707" s="43" t="str">
        <f>+_xlfn.CONCAT(volumen_dia[[#This Row],[Variedad]],volumen_dia[[#This Row],[Mercado]],volumen_dia[[#This Row],[Día semana]],volumen_dia[[#This Row],[Semana]],volumen_dia[[#This Row],[Unidad]])</f>
        <v>PatagoniaVega Modelo de TemucoLunes44036saco</v>
      </c>
      <c r="B707" t="s">
        <v>531</v>
      </c>
      <c r="C707" t="s">
        <v>542</v>
      </c>
      <c r="D707" s="43">
        <f>+VLOOKUP(volumen_dia[[#This Row],[Mercado]],Codigos_mercados_mayoristas[],3,0)</f>
        <v>9</v>
      </c>
      <c r="E707" s="43" t="str">
        <f>+VLOOKUP(volumen_dia[[#This Row],[Unidad de
comercialización ]],Tabla16[],2,0)</f>
        <v>saco</v>
      </c>
      <c r="F707" t="s">
        <v>704</v>
      </c>
      <c r="G707" t="s">
        <v>509</v>
      </c>
      <c r="H707" s="46">
        <f>+VLOOKUP(volumen_dia[[#This Row],[Semana descripcipon]],Codigo_fecha[],2,0)</f>
        <v>44036</v>
      </c>
      <c r="I707" t="s">
        <v>535</v>
      </c>
      <c r="J707">
        <v>300</v>
      </c>
      <c r="K707">
        <f>+volumen_dia[[#This Row],[Volumen (N° de mallas o sacos de 25 kg)]]*25</f>
        <v>7500</v>
      </c>
      <c r="L707">
        <f>+volumen_dia[[#This Row],[Volumen (Kg)]]/1000</f>
        <v>7.5</v>
      </c>
      <c r="M707" s="43">
        <f>+VLOOKUP(volumen_dia[[#This Row],[Concat]],Precio_dia_punto_venta[],7,0)</f>
        <v>6000</v>
      </c>
    </row>
    <row r="708" spans="1:13" x14ac:dyDescent="0.35">
      <c r="A708" s="43" t="str">
        <f>+_xlfn.CONCAT(volumen_dia[[#This Row],[Variedad]],volumen_dia[[#This Row],[Mercado]],volumen_dia[[#This Row],[Día semana]],volumen_dia[[#This Row],[Semana]],volumen_dia[[#This Row],[Unidad]])</f>
        <v>DésiréeVega Modelo de TemucoMartes44071saco</v>
      </c>
      <c r="B708" t="s">
        <v>544</v>
      </c>
      <c r="C708" t="s">
        <v>542</v>
      </c>
      <c r="D708" s="43">
        <f>+VLOOKUP(volumen_dia[[#This Row],[Mercado]],Codigos_mercados_mayoristas[],3,0)</f>
        <v>9</v>
      </c>
      <c r="E708" s="43" t="str">
        <f>+VLOOKUP(volumen_dia[[#This Row],[Unidad de
comercialización ]],Tabla16[],2,0)</f>
        <v>saco</v>
      </c>
      <c r="F708" t="s">
        <v>704</v>
      </c>
      <c r="G708" t="s">
        <v>501</v>
      </c>
      <c r="H708" s="46">
        <f>+VLOOKUP(volumen_dia[[#This Row],[Semana descripcipon]],Codigo_fecha[],2,0)</f>
        <v>44071</v>
      </c>
      <c r="I708" t="s">
        <v>536</v>
      </c>
      <c r="J708">
        <v>310</v>
      </c>
      <c r="K708">
        <f>+volumen_dia[[#This Row],[Volumen (N° de mallas o sacos de 25 kg)]]*25</f>
        <v>7750</v>
      </c>
      <c r="L708">
        <f>+volumen_dia[[#This Row],[Volumen (Kg)]]/1000</f>
        <v>7.75</v>
      </c>
      <c r="M708" s="43">
        <f>+VLOOKUP(volumen_dia[[#This Row],[Concat]],Precio_dia_punto_venta[],7,0)</f>
        <v>6000</v>
      </c>
    </row>
    <row r="709" spans="1:13" x14ac:dyDescent="0.35">
      <c r="A709" s="43" t="str">
        <f>+_xlfn.CONCAT(volumen_dia[[#This Row],[Variedad]],volumen_dia[[#This Row],[Mercado]],volumen_dia[[#This Row],[Día semana]],volumen_dia[[#This Row],[Semana]],volumen_dia[[#This Row],[Unidad]])</f>
        <v>AsterixVega Modelo de TemucoJueves44085malla</v>
      </c>
      <c r="B709" t="s">
        <v>540</v>
      </c>
      <c r="C709" t="s">
        <v>542</v>
      </c>
      <c r="D709" s="43">
        <f>+VLOOKUP(volumen_dia[[#This Row],[Mercado]],Codigos_mercados_mayoristas[],3,0)</f>
        <v>9</v>
      </c>
      <c r="E709" s="43" t="str">
        <f>+VLOOKUP(volumen_dia[[#This Row],[Unidad de
comercialización ]],Tabla16[],2,0)</f>
        <v>malla</v>
      </c>
      <c r="F709" t="s">
        <v>705</v>
      </c>
      <c r="G709" t="s">
        <v>503</v>
      </c>
      <c r="H709" s="46">
        <f>+VLOOKUP(volumen_dia[[#This Row],[Semana descripcipon]],Codigo_fecha[],2,0)</f>
        <v>44085</v>
      </c>
      <c r="I709" t="s">
        <v>530</v>
      </c>
      <c r="J709">
        <v>315</v>
      </c>
      <c r="K709">
        <f>+volumen_dia[[#This Row],[Volumen (N° de mallas o sacos de 25 kg)]]*25</f>
        <v>7875</v>
      </c>
      <c r="L709">
        <f>+volumen_dia[[#This Row],[Volumen (Kg)]]/1000</f>
        <v>7.875</v>
      </c>
      <c r="M709" s="43">
        <f>+VLOOKUP(volumen_dia[[#This Row],[Concat]],Precio_dia_punto_venta[],7,0)</f>
        <v>8802</v>
      </c>
    </row>
    <row r="710" spans="1:13" x14ac:dyDescent="0.35">
      <c r="A710" s="43" t="str">
        <f>+_xlfn.CONCAT(volumen_dia[[#This Row],[Variedad]],volumen_dia[[#This Row],[Mercado]],volumen_dia[[#This Row],[Día semana]],volumen_dia[[#This Row],[Semana]],volumen_dia[[#This Row],[Unidad]])</f>
        <v>PatagoniaVega Modelo de TemucoViernes44176saco</v>
      </c>
      <c r="B710" t="s">
        <v>531</v>
      </c>
      <c r="C710" t="s">
        <v>542</v>
      </c>
      <c r="D710" s="43">
        <f>+VLOOKUP(volumen_dia[[#This Row],[Mercado]],Codigos_mercados_mayoristas[],3,0)</f>
        <v>9</v>
      </c>
      <c r="E710" s="43" t="str">
        <f>+VLOOKUP(volumen_dia[[#This Row],[Unidad de
comercialización ]],Tabla16[],2,0)</f>
        <v>saco</v>
      </c>
      <c r="F710" t="s">
        <v>704</v>
      </c>
      <c r="G710" t="s">
        <v>700</v>
      </c>
      <c r="H710" s="46">
        <f>+VLOOKUP(volumen_dia[[#This Row],[Semana descripcipon]],Codigo_fecha[],2,0)</f>
        <v>44176</v>
      </c>
      <c r="I710" t="s">
        <v>533</v>
      </c>
      <c r="J710">
        <v>330</v>
      </c>
      <c r="K710">
        <f>+volumen_dia[[#This Row],[Volumen (N° de mallas o sacos de 25 kg)]]*25</f>
        <v>8250</v>
      </c>
      <c r="L710">
        <f>+volumen_dia[[#This Row],[Volumen (Kg)]]/1000</f>
        <v>8.25</v>
      </c>
      <c r="M710" s="43">
        <f>+VLOOKUP(volumen_dia[[#This Row],[Concat]],Precio_dia_punto_venta[],7,0)</f>
        <v>11227</v>
      </c>
    </row>
    <row r="711" spans="1:13" x14ac:dyDescent="0.35">
      <c r="A711" s="43" t="str">
        <f>+_xlfn.CONCAT(volumen_dia[[#This Row],[Variedad]],volumen_dia[[#This Row],[Mercado]],volumen_dia[[#This Row],[Día semana]],volumen_dia[[#This Row],[Semana]],volumen_dia[[#This Row],[Unidad]])</f>
        <v>AsterixVega Modelo de TemucoMartes44113saco</v>
      </c>
      <c r="B711" t="s">
        <v>540</v>
      </c>
      <c r="C711" t="s">
        <v>542</v>
      </c>
      <c r="D711" s="43">
        <f>+VLOOKUP(volumen_dia[[#This Row],[Mercado]],Codigos_mercados_mayoristas[],3,0)</f>
        <v>9</v>
      </c>
      <c r="E711" s="43" t="str">
        <f>+VLOOKUP(volumen_dia[[#This Row],[Unidad de
comercialización ]],Tabla16[],2,0)</f>
        <v>saco</v>
      </c>
      <c r="F711" t="s">
        <v>704</v>
      </c>
      <c r="G711" t="s">
        <v>498</v>
      </c>
      <c r="H711" s="46">
        <f>+VLOOKUP(volumen_dia[[#This Row],[Semana descripcipon]],Codigo_fecha[],2,0)</f>
        <v>44113</v>
      </c>
      <c r="I711" t="s">
        <v>536</v>
      </c>
      <c r="J711">
        <v>330</v>
      </c>
      <c r="K711">
        <f>+volumen_dia[[#This Row],[Volumen (N° de mallas o sacos de 25 kg)]]*25</f>
        <v>8250</v>
      </c>
      <c r="L711">
        <f>+volumen_dia[[#This Row],[Volumen (Kg)]]/1000</f>
        <v>8.25</v>
      </c>
      <c r="M711" s="43">
        <f>+VLOOKUP(volumen_dia[[#This Row],[Concat]],Precio_dia_punto_venta[],7,0)</f>
        <v>6727</v>
      </c>
    </row>
    <row r="712" spans="1:13" x14ac:dyDescent="0.35">
      <c r="A712" s="43" t="str">
        <f>+_xlfn.CONCAT(volumen_dia[[#This Row],[Variedad]],volumen_dia[[#This Row],[Mercado]],volumen_dia[[#This Row],[Día semana]],volumen_dia[[#This Row],[Semana]],volumen_dia[[#This Row],[Unidad]])</f>
        <v>AsterixVega Modelo de TemucoMiércoles44085saco</v>
      </c>
      <c r="B712" t="s">
        <v>540</v>
      </c>
      <c r="C712" t="s">
        <v>542</v>
      </c>
      <c r="D712" s="43">
        <f>+VLOOKUP(volumen_dia[[#This Row],[Mercado]],Codigos_mercados_mayoristas[],3,0)</f>
        <v>9</v>
      </c>
      <c r="E712" s="43" t="str">
        <f>+VLOOKUP(volumen_dia[[#This Row],[Unidad de
comercialización ]],Tabla16[],2,0)</f>
        <v>saco</v>
      </c>
      <c r="F712" t="s">
        <v>704</v>
      </c>
      <c r="G712" t="s">
        <v>503</v>
      </c>
      <c r="H712" s="46">
        <f>+VLOOKUP(volumen_dia[[#This Row],[Semana descripcipon]],Codigo_fecha[],2,0)</f>
        <v>44085</v>
      </c>
      <c r="I712" t="s">
        <v>534</v>
      </c>
      <c r="J712">
        <v>330</v>
      </c>
      <c r="K712">
        <f>+volumen_dia[[#This Row],[Volumen (N° de mallas o sacos de 25 kg)]]*25</f>
        <v>8250</v>
      </c>
      <c r="L712">
        <f>+volumen_dia[[#This Row],[Volumen (Kg)]]/1000</f>
        <v>8.25</v>
      </c>
      <c r="M712" s="43">
        <f>+VLOOKUP(volumen_dia[[#This Row],[Concat]],Precio_dia_punto_venta[],7,0)</f>
        <v>6727</v>
      </c>
    </row>
    <row r="713" spans="1:13" x14ac:dyDescent="0.35">
      <c r="A713" s="43" t="str">
        <f>+_xlfn.CONCAT(volumen_dia[[#This Row],[Variedad]],volumen_dia[[#This Row],[Mercado]],volumen_dia[[#This Row],[Día semana]],volumen_dia[[#This Row],[Semana]],volumen_dia[[#This Row],[Unidad]])</f>
        <v>AsterixVega Modelo de TemucoMiércoles44071malla</v>
      </c>
      <c r="B713" t="s">
        <v>540</v>
      </c>
      <c r="C713" t="s">
        <v>542</v>
      </c>
      <c r="D713" s="43">
        <f>+VLOOKUP(volumen_dia[[#This Row],[Mercado]],Codigos_mercados_mayoristas[],3,0)</f>
        <v>9</v>
      </c>
      <c r="E713" s="43" t="str">
        <f>+VLOOKUP(volumen_dia[[#This Row],[Unidad de
comercialización ]],Tabla16[],2,0)</f>
        <v>malla</v>
      </c>
      <c r="F713" t="s">
        <v>705</v>
      </c>
      <c r="G713" t="s">
        <v>501</v>
      </c>
      <c r="H713" s="46">
        <f>+VLOOKUP(volumen_dia[[#This Row],[Semana descripcipon]],Codigo_fecha[],2,0)</f>
        <v>44071</v>
      </c>
      <c r="I713" t="s">
        <v>534</v>
      </c>
      <c r="J713">
        <v>330</v>
      </c>
      <c r="K713">
        <f>+volumen_dia[[#This Row],[Volumen (N° de mallas o sacos de 25 kg)]]*25</f>
        <v>8250</v>
      </c>
      <c r="L713">
        <f>+volumen_dia[[#This Row],[Volumen (Kg)]]/1000</f>
        <v>8.25</v>
      </c>
      <c r="M713" s="43">
        <f>+VLOOKUP(volumen_dia[[#This Row],[Concat]],Precio_dia_punto_venta[],7,0)</f>
        <v>7727</v>
      </c>
    </row>
    <row r="714" spans="1:13" x14ac:dyDescent="0.35">
      <c r="A714" s="43" t="str">
        <f>+_xlfn.CONCAT(volumen_dia[[#This Row],[Variedad]],volumen_dia[[#This Row],[Mercado]],volumen_dia[[#This Row],[Día semana]],volumen_dia[[#This Row],[Semana]],volumen_dia[[#This Row],[Unidad]])</f>
        <v>RosaraVega Modelo de TemucoJueves44071malla</v>
      </c>
      <c r="B714" t="s">
        <v>527</v>
      </c>
      <c r="C714" t="s">
        <v>542</v>
      </c>
      <c r="D714" s="43">
        <f>+VLOOKUP(volumen_dia[[#This Row],[Mercado]],Codigos_mercados_mayoristas[],3,0)</f>
        <v>9</v>
      </c>
      <c r="E714" s="43" t="str">
        <f>+VLOOKUP(volumen_dia[[#This Row],[Unidad de
comercialización ]],Tabla16[],2,0)</f>
        <v>malla</v>
      </c>
      <c r="F714" t="s">
        <v>705</v>
      </c>
      <c r="G714" t="s">
        <v>501</v>
      </c>
      <c r="H714" s="46">
        <f>+VLOOKUP(volumen_dia[[#This Row],[Semana descripcipon]],Codigo_fecha[],2,0)</f>
        <v>44071</v>
      </c>
      <c r="I714" t="s">
        <v>530</v>
      </c>
      <c r="J714">
        <v>350</v>
      </c>
      <c r="K714">
        <f>+volumen_dia[[#This Row],[Volumen (N° de mallas o sacos de 25 kg)]]*25</f>
        <v>8750</v>
      </c>
      <c r="L714">
        <f>+volumen_dia[[#This Row],[Volumen (Kg)]]/1000</f>
        <v>8.75</v>
      </c>
      <c r="M714" s="43">
        <f>+VLOOKUP(volumen_dia[[#This Row],[Concat]],Precio_dia_punto_venta[],7,0)</f>
        <v>8000</v>
      </c>
    </row>
    <row r="715" spans="1:13" x14ac:dyDescent="0.35">
      <c r="A715" s="43" t="str">
        <f>+_xlfn.CONCAT(volumen_dia[[#This Row],[Variedad]],volumen_dia[[#This Row],[Mercado]],volumen_dia[[#This Row],[Día semana]],volumen_dia[[#This Row],[Semana]],volumen_dia[[#This Row],[Unidad]])</f>
        <v>PatagoniaVega Modelo de TemucoMiércoles44155saco</v>
      </c>
      <c r="B715" t="s">
        <v>531</v>
      </c>
      <c r="C715" t="s">
        <v>542</v>
      </c>
      <c r="D715" s="43">
        <f>+VLOOKUP(volumen_dia[[#This Row],[Mercado]],Codigos_mercados_mayoristas[],3,0)</f>
        <v>9</v>
      </c>
      <c r="E715" s="43" t="str">
        <f>+VLOOKUP(volumen_dia[[#This Row],[Unidad de
comercialización ]],Tabla16[],2,0)</f>
        <v>saco</v>
      </c>
      <c r="F715" t="s">
        <v>704</v>
      </c>
      <c r="G715" t="s">
        <v>492</v>
      </c>
      <c r="H715" s="46">
        <f>+VLOOKUP(volumen_dia[[#This Row],[Semana descripcipon]],Codigo_fecha[],2,0)</f>
        <v>44155</v>
      </c>
      <c r="I715" t="s">
        <v>534</v>
      </c>
      <c r="J715">
        <v>380</v>
      </c>
      <c r="K715">
        <f>+volumen_dia[[#This Row],[Volumen (N° de mallas o sacos de 25 kg)]]*25</f>
        <v>9500</v>
      </c>
      <c r="L715">
        <f>+volumen_dia[[#This Row],[Volumen (Kg)]]/1000</f>
        <v>9.5</v>
      </c>
      <c r="M715" s="43">
        <f>+VLOOKUP(volumen_dia[[#This Row],[Concat]],Precio_dia_punto_venta[],7,0)</f>
        <v>15000</v>
      </c>
    </row>
    <row r="716" spans="1:13" x14ac:dyDescent="0.35">
      <c r="A716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TemucoMiércoles44057saco</v>
      </c>
      <c r="B716" t="s">
        <v>531</v>
      </c>
      <c r="C716" t="s">
        <v>542</v>
      </c>
      <c r="D716" s="43">
        <f>+VLOOKUP(volumen_dia[[#This Row],[Mercado]],Codigos_mercados_mayoristas[],3,0)</f>
        <v>9</v>
      </c>
      <c r="E716" s="43" t="str">
        <f>+VLOOKUP(volumen_dia[[#This Row],[Unidad de
comercialización ]],Tabla16[],2,0)</f>
        <v>saco</v>
      </c>
      <c r="F716" t="s">
        <v>704</v>
      </c>
      <c r="G716" t="s">
        <v>506</v>
      </c>
      <c r="H716" s="46">
        <f>+VLOOKUP(volumen_dia[[#This Row],[Semana descripcipon]],Codigo_fecha[],2,0)</f>
        <v>44057</v>
      </c>
      <c r="I716" t="s">
        <v>534</v>
      </c>
      <c r="J716">
        <v>380</v>
      </c>
      <c r="K716">
        <f>+volumen_dia[[#This Row],[Volumen (N° de mallas o sacos de 25 kg)]]*25</f>
        <v>9500</v>
      </c>
      <c r="L716">
        <f>+volumen_dia[[#This Row],[Volumen (Kg)]]/1000</f>
        <v>9.5</v>
      </c>
      <c r="M716" s="43">
        <f>+VLOOKUP(volumen_dia[[#This Row],[Concat]],Precio_dia_punto_venta[],7,0)</f>
        <v>6000</v>
      </c>
    </row>
    <row r="717" spans="1:13" x14ac:dyDescent="0.35">
      <c r="A717" s="43" t="str">
        <f>+_xlfn.CONCAT(volumen_dia[[#This Row],[Variedad]],volumen_dia[[#This Row],[Mercado]],volumen_dia[[#This Row],[Día semana]],volumen_dia[[#This Row],[Semana]],volumen_dia[[#This Row],[Unidad]])</f>
        <v>PatagoniaVega Modelo de TemucoViernes44057saco</v>
      </c>
      <c r="B717" t="s">
        <v>531</v>
      </c>
      <c r="C717" t="s">
        <v>542</v>
      </c>
      <c r="D717" s="43">
        <f>+VLOOKUP(volumen_dia[[#This Row],[Mercado]],Codigos_mercados_mayoristas[],3,0)</f>
        <v>9</v>
      </c>
      <c r="E717" s="43" t="str">
        <f>+VLOOKUP(volumen_dia[[#This Row],[Unidad de
comercialización ]],Tabla16[],2,0)</f>
        <v>saco</v>
      </c>
      <c r="F717" t="s">
        <v>704</v>
      </c>
      <c r="G717" t="s">
        <v>506</v>
      </c>
      <c r="H717" s="46">
        <f>+VLOOKUP(volumen_dia[[#This Row],[Semana descripcipon]],Codigo_fecha[],2,0)</f>
        <v>44057</v>
      </c>
      <c r="I717" t="s">
        <v>533</v>
      </c>
      <c r="J717">
        <v>380</v>
      </c>
      <c r="K717">
        <f>+volumen_dia[[#This Row],[Volumen (N° de mallas o sacos de 25 kg)]]*25</f>
        <v>9500</v>
      </c>
      <c r="L717">
        <f>+volumen_dia[[#This Row],[Volumen (Kg)]]/1000</f>
        <v>9.5</v>
      </c>
      <c r="M717" s="43">
        <f>+VLOOKUP(volumen_dia[[#This Row],[Concat]],Precio_dia_punto_venta[],7,0)</f>
        <v>6000</v>
      </c>
    </row>
    <row r="718" spans="1:13" x14ac:dyDescent="0.35">
      <c r="A718" s="43" t="str">
        <f>+_xlfn.CONCAT(volumen_dia[[#This Row],[Variedad]],volumen_dia[[#This Row],[Mercado]],volumen_dia[[#This Row],[Día semana]],volumen_dia[[#This Row],[Semana]],volumen_dia[[#This Row],[Unidad]])</f>
        <v>PatagoniaVega Modelo de TemucoJueves44057malla</v>
      </c>
      <c r="B718" t="s">
        <v>531</v>
      </c>
      <c r="C718" t="s">
        <v>542</v>
      </c>
      <c r="D718" s="43">
        <f>+VLOOKUP(volumen_dia[[#This Row],[Mercado]],Codigos_mercados_mayoristas[],3,0)</f>
        <v>9</v>
      </c>
      <c r="E718" s="43" t="str">
        <f>+VLOOKUP(volumen_dia[[#This Row],[Unidad de
comercialización ]],Tabla16[],2,0)</f>
        <v>malla</v>
      </c>
      <c r="F718" t="s">
        <v>705</v>
      </c>
      <c r="G718" t="s">
        <v>506</v>
      </c>
      <c r="H718" s="46">
        <f>+VLOOKUP(volumen_dia[[#This Row],[Semana descripcipon]],Codigo_fecha[],2,0)</f>
        <v>44057</v>
      </c>
      <c r="I718" t="s">
        <v>530</v>
      </c>
      <c r="J718">
        <v>380</v>
      </c>
      <c r="K718">
        <f>+volumen_dia[[#This Row],[Volumen (N° de mallas o sacos de 25 kg)]]*25</f>
        <v>9500</v>
      </c>
      <c r="L718">
        <f>+volumen_dia[[#This Row],[Volumen (Kg)]]/1000</f>
        <v>9.5</v>
      </c>
      <c r="M718" s="43">
        <f>+VLOOKUP(volumen_dia[[#This Row],[Concat]],Precio_dia_punto_venta[],7,0)</f>
        <v>7000</v>
      </c>
    </row>
    <row r="719" spans="1:13" x14ac:dyDescent="0.35">
      <c r="A719" s="43" t="str">
        <f>+_xlfn.CONCAT(volumen_dia[[#This Row],[Variedad]],volumen_dia[[#This Row],[Mercado]],volumen_dia[[#This Row],[Día semana]],volumen_dia[[#This Row],[Semana]],volumen_dia[[#This Row],[Unidad]])</f>
        <v>RodeoVega Modelo de TemucoJueves44057malla</v>
      </c>
      <c r="B719" t="s">
        <v>537</v>
      </c>
      <c r="C719" t="s">
        <v>542</v>
      </c>
      <c r="D719" s="43">
        <f>+VLOOKUP(volumen_dia[[#This Row],[Mercado]],Codigos_mercados_mayoristas[],3,0)</f>
        <v>9</v>
      </c>
      <c r="E719" s="43" t="str">
        <f>+VLOOKUP(volumen_dia[[#This Row],[Unidad de
comercialización ]],Tabla16[],2,0)</f>
        <v>malla</v>
      </c>
      <c r="F719" t="s">
        <v>705</v>
      </c>
      <c r="G719" t="s">
        <v>506</v>
      </c>
      <c r="H719" s="46">
        <f>+VLOOKUP(volumen_dia[[#This Row],[Semana descripcipon]],Codigo_fecha[],2,0)</f>
        <v>44057</v>
      </c>
      <c r="I719" t="s">
        <v>530</v>
      </c>
      <c r="J719">
        <v>380</v>
      </c>
      <c r="K719">
        <f>+volumen_dia[[#This Row],[Volumen (N° de mallas o sacos de 25 kg)]]*25</f>
        <v>9500</v>
      </c>
      <c r="L719">
        <f>+volumen_dia[[#This Row],[Volumen (Kg)]]/1000</f>
        <v>9.5</v>
      </c>
      <c r="M719" s="43">
        <f>+VLOOKUP(volumen_dia[[#This Row],[Concat]],Precio_dia_punto_venta[],7,0)</f>
        <v>7000</v>
      </c>
    </row>
    <row r="720" spans="1:13" x14ac:dyDescent="0.35">
      <c r="A720" s="43" t="str">
        <f>+_xlfn.CONCAT(volumen_dia[[#This Row],[Variedad]],volumen_dia[[#This Row],[Mercado]],volumen_dia[[#This Row],[Día semana]],volumen_dia[[#This Row],[Semana]],volumen_dia[[#This Row],[Unidad]])</f>
        <v>PatagoniaVega Modelo de TemucoMartes44043saco</v>
      </c>
      <c r="B720" t="s">
        <v>531</v>
      </c>
      <c r="C720" t="s">
        <v>542</v>
      </c>
      <c r="D720" s="43">
        <f>+VLOOKUP(volumen_dia[[#This Row],[Mercado]],Codigos_mercados_mayoristas[],3,0)</f>
        <v>9</v>
      </c>
      <c r="E720" s="43" t="str">
        <f>+VLOOKUP(volumen_dia[[#This Row],[Unidad de
comercialización ]],Tabla16[],2,0)</f>
        <v>saco</v>
      </c>
      <c r="F720" t="s">
        <v>704</v>
      </c>
      <c r="G720" t="s">
        <v>507</v>
      </c>
      <c r="H720" s="46">
        <f>+VLOOKUP(volumen_dia[[#This Row],[Semana descripcipon]],Codigo_fecha[],2,0)</f>
        <v>44043</v>
      </c>
      <c r="I720" t="s">
        <v>536</v>
      </c>
      <c r="J720">
        <v>380</v>
      </c>
      <c r="K720">
        <f>+volumen_dia[[#This Row],[Volumen (N° de mallas o sacos de 25 kg)]]*25</f>
        <v>9500</v>
      </c>
      <c r="L720">
        <f>+volumen_dia[[#This Row],[Volumen (Kg)]]/1000</f>
        <v>9.5</v>
      </c>
      <c r="M720" s="43">
        <f>+VLOOKUP(volumen_dia[[#This Row],[Concat]],Precio_dia_punto_venta[],7,0)</f>
        <v>6000</v>
      </c>
    </row>
    <row r="721" spans="1:13" x14ac:dyDescent="0.35">
      <c r="A721" s="43" t="str">
        <f>+_xlfn.CONCAT(volumen_dia[[#This Row],[Variedad]],volumen_dia[[#This Row],[Mercado]],volumen_dia[[#This Row],[Día semana]],volumen_dia[[#This Row],[Semana]],volumen_dia[[#This Row],[Unidad]])</f>
        <v>PatagoniaVega Modelo de TemucoJueves44043saco</v>
      </c>
      <c r="B721" t="s">
        <v>531</v>
      </c>
      <c r="C721" t="s">
        <v>542</v>
      </c>
      <c r="D721" s="43">
        <f>+VLOOKUP(volumen_dia[[#This Row],[Mercado]],Codigos_mercados_mayoristas[],3,0)</f>
        <v>9</v>
      </c>
      <c r="E721" s="43" t="str">
        <f>+VLOOKUP(volumen_dia[[#This Row],[Unidad de
comercialización ]],Tabla16[],2,0)</f>
        <v>saco</v>
      </c>
      <c r="F721" t="s">
        <v>704</v>
      </c>
      <c r="G721" t="s">
        <v>507</v>
      </c>
      <c r="H721" s="46">
        <f>+VLOOKUP(volumen_dia[[#This Row],[Semana descripcipon]],Codigo_fecha[],2,0)</f>
        <v>44043</v>
      </c>
      <c r="I721" t="s">
        <v>530</v>
      </c>
      <c r="J721">
        <v>380</v>
      </c>
      <c r="K721">
        <f>+volumen_dia[[#This Row],[Volumen (N° de mallas o sacos de 25 kg)]]*25</f>
        <v>9500</v>
      </c>
      <c r="L721">
        <f>+volumen_dia[[#This Row],[Volumen (Kg)]]/1000</f>
        <v>9.5</v>
      </c>
      <c r="M721" s="43">
        <f>+VLOOKUP(volumen_dia[[#This Row],[Concat]],Precio_dia_punto_venta[],7,0)</f>
        <v>6000</v>
      </c>
    </row>
    <row r="722" spans="1:13" x14ac:dyDescent="0.35">
      <c r="A722" s="43" t="str">
        <f>+_xlfn.CONCAT(volumen_dia[[#This Row],[Variedad]],volumen_dia[[#This Row],[Mercado]],volumen_dia[[#This Row],[Día semana]],volumen_dia[[#This Row],[Semana]],volumen_dia[[#This Row],[Unidad]])</f>
        <v>PatagoniaVega Modelo de TemucoLunes44043malla</v>
      </c>
      <c r="B722" t="s">
        <v>531</v>
      </c>
      <c r="C722" t="s">
        <v>542</v>
      </c>
      <c r="D722" s="43">
        <f>+VLOOKUP(volumen_dia[[#This Row],[Mercado]],Codigos_mercados_mayoristas[],3,0)</f>
        <v>9</v>
      </c>
      <c r="E722" s="43" t="str">
        <f>+VLOOKUP(volumen_dia[[#This Row],[Unidad de
comercialización ]],Tabla16[],2,0)</f>
        <v>malla</v>
      </c>
      <c r="F722" t="s">
        <v>705</v>
      </c>
      <c r="G722" t="s">
        <v>507</v>
      </c>
      <c r="H722" s="46">
        <f>+VLOOKUP(volumen_dia[[#This Row],[Semana descripcipon]],Codigo_fecha[],2,0)</f>
        <v>44043</v>
      </c>
      <c r="I722" t="s">
        <v>535</v>
      </c>
      <c r="J722">
        <v>380</v>
      </c>
      <c r="K722">
        <f>+volumen_dia[[#This Row],[Volumen (N° de mallas o sacos de 25 kg)]]*25</f>
        <v>9500</v>
      </c>
      <c r="L722">
        <f>+volumen_dia[[#This Row],[Volumen (Kg)]]/1000</f>
        <v>9.5</v>
      </c>
      <c r="M722" s="43">
        <f>+VLOOKUP(volumen_dia[[#This Row],[Concat]],Precio_dia_punto_venta[],7,0)</f>
        <v>7000</v>
      </c>
    </row>
    <row r="723" spans="1:13" x14ac:dyDescent="0.35">
      <c r="A723" s="43" t="str">
        <f>+_xlfn.CONCAT(volumen_dia[[#This Row],[Variedad]],volumen_dia[[#This Row],[Mercado]],volumen_dia[[#This Row],[Día semana]],volumen_dia[[#This Row],[Semana]],volumen_dia[[#This Row],[Unidad]])</f>
        <v>PatagoniaVega Modelo de TemucoMartes44043malla</v>
      </c>
      <c r="B723" t="s">
        <v>531</v>
      </c>
      <c r="C723" t="s">
        <v>542</v>
      </c>
      <c r="D723" s="43">
        <f>+VLOOKUP(volumen_dia[[#This Row],[Mercado]],Codigos_mercados_mayoristas[],3,0)</f>
        <v>9</v>
      </c>
      <c r="E723" s="43" t="str">
        <f>+VLOOKUP(volumen_dia[[#This Row],[Unidad de
comercialización ]],Tabla16[],2,0)</f>
        <v>malla</v>
      </c>
      <c r="F723" t="s">
        <v>705</v>
      </c>
      <c r="G723" t="s">
        <v>507</v>
      </c>
      <c r="H723" s="46">
        <f>+VLOOKUP(volumen_dia[[#This Row],[Semana descripcipon]],Codigo_fecha[],2,0)</f>
        <v>44043</v>
      </c>
      <c r="I723" t="s">
        <v>536</v>
      </c>
      <c r="J723">
        <v>380</v>
      </c>
      <c r="K723">
        <f>+volumen_dia[[#This Row],[Volumen (N° de mallas o sacos de 25 kg)]]*25</f>
        <v>9500</v>
      </c>
      <c r="L723">
        <f>+volumen_dia[[#This Row],[Volumen (Kg)]]/1000</f>
        <v>9.5</v>
      </c>
      <c r="M723" s="43">
        <f>+VLOOKUP(volumen_dia[[#This Row],[Concat]],Precio_dia_punto_venta[],7,0)</f>
        <v>7000</v>
      </c>
    </row>
    <row r="724" spans="1:13" x14ac:dyDescent="0.35">
      <c r="A724" s="43" t="str">
        <f>+_xlfn.CONCAT(volumen_dia[[#This Row],[Variedad]],volumen_dia[[#This Row],[Mercado]],volumen_dia[[#This Row],[Día semana]],volumen_dia[[#This Row],[Semana]],volumen_dia[[#This Row],[Unidad]])</f>
        <v>PatagoniaVega Modelo de TemucoJueves44043malla</v>
      </c>
      <c r="B724" t="s">
        <v>531</v>
      </c>
      <c r="C724" t="s">
        <v>542</v>
      </c>
      <c r="D724" s="43">
        <f>+VLOOKUP(volumen_dia[[#This Row],[Mercado]],Codigos_mercados_mayoristas[],3,0)</f>
        <v>9</v>
      </c>
      <c r="E724" s="43" t="str">
        <f>+VLOOKUP(volumen_dia[[#This Row],[Unidad de
comercialización ]],Tabla16[],2,0)</f>
        <v>malla</v>
      </c>
      <c r="F724" t="s">
        <v>705</v>
      </c>
      <c r="G724" t="s">
        <v>507</v>
      </c>
      <c r="H724" s="46">
        <f>+VLOOKUP(volumen_dia[[#This Row],[Semana descripcipon]],Codigo_fecha[],2,0)</f>
        <v>44043</v>
      </c>
      <c r="I724" t="s">
        <v>530</v>
      </c>
      <c r="J724">
        <v>380</v>
      </c>
      <c r="K724">
        <f>+volumen_dia[[#This Row],[Volumen (N° de mallas o sacos de 25 kg)]]*25</f>
        <v>9500</v>
      </c>
      <c r="L724">
        <f>+volumen_dia[[#This Row],[Volumen (Kg)]]/1000</f>
        <v>9.5</v>
      </c>
      <c r="M724" s="43">
        <f>+VLOOKUP(volumen_dia[[#This Row],[Concat]],Precio_dia_punto_venta[],7,0)</f>
        <v>7000</v>
      </c>
    </row>
    <row r="725" spans="1:13" x14ac:dyDescent="0.35">
      <c r="A725" s="43" t="str">
        <f>+_xlfn.CONCAT(volumen_dia[[#This Row],[Variedad]],volumen_dia[[#This Row],[Mercado]],volumen_dia[[#This Row],[Día semana]],volumen_dia[[#This Row],[Semana]],volumen_dia[[#This Row],[Unidad]])</f>
        <v>PatagoniaVega Modelo de TemucoMiércoles44176saco</v>
      </c>
      <c r="B725" t="s">
        <v>531</v>
      </c>
      <c r="C725" t="s">
        <v>542</v>
      </c>
      <c r="D725" s="43">
        <f>+VLOOKUP(volumen_dia[[#This Row],[Mercado]],Codigos_mercados_mayoristas[],3,0)</f>
        <v>9</v>
      </c>
      <c r="E725" s="43" t="str">
        <f>+VLOOKUP(volumen_dia[[#This Row],[Unidad de
comercialización ]],Tabla16[],2,0)</f>
        <v>saco</v>
      </c>
      <c r="F725" t="s">
        <v>704</v>
      </c>
      <c r="G725" t="s">
        <v>700</v>
      </c>
      <c r="H725" s="46">
        <f>+VLOOKUP(volumen_dia[[#This Row],[Semana descripcipon]],Codigo_fecha[],2,0)</f>
        <v>44176</v>
      </c>
      <c r="I725" t="s">
        <v>534</v>
      </c>
      <c r="J725">
        <v>400</v>
      </c>
      <c r="K725">
        <f>+volumen_dia[[#This Row],[Volumen (N° de mallas o sacos de 25 kg)]]*25</f>
        <v>10000</v>
      </c>
      <c r="L725">
        <f>+volumen_dia[[#This Row],[Volumen (Kg)]]/1000</f>
        <v>10</v>
      </c>
      <c r="M725" s="43">
        <f>+VLOOKUP(volumen_dia[[#This Row],[Concat]],Precio_dia_punto_venta[],7,0)</f>
        <v>10500</v>
      </c>
    </row>
    <row r="726" spans="1:13" x14ac:dyDescent="0.35">
      <c r="A726" s="43" t="str">
        <f>+_xlfn.CONCAT(volumen_dia[[#This Row],[Variedad]],volumen_dia[[#This Row],[Mercado]],volumen_dia[[#This Row],[Día semana]],volumen_dia[[#This Row],[Semana]],volumen_dia[[#This Row],[Unidad]])</f>
        <v>AsterixVega Modelo de TemucoMiércoles44113saco</v>
      </c>
      <c r="B726" t="s">
        <v>540</v>
      </c>
      <c r="C726" t="s">
        <v>542</v>
      </c>
      <c r="D726" s="43">
        <f>+VLOOKUP(volumen_dia[[#This Row],[Mercado]],Codigos_mercados_mayoristas[],3,0)</f>
        <v>9</v>
      </c>
      <c r="E726" s="43" t="str">
        <f>+VLOOKUP(volumen_dia[[#This Row],[Unidad de
comercialización ]],Tabla16[],2,0)</f>
        <v>saco</v>
      </c>
      <c r="F726" t="s">
        <v>704</v>
      </c>
      <c r="G726" t="s">
        <v>498</v>
      </c>
      <c r="H726" s="46">
        <f>+VLOOKUP(volumen_dia[[#This Row],[Semana descripcipon]],Codigo_fecha[],2,0)</f>
        <v>44113</v>
      </c>
      <c r="I726" t="s">
        <v>534</v>
      </c>
      <c r="J726">
        <v>400</v>
      </c>
      <c r="K726">
        <f>+volumen_dia[[#This Row],[Volumen (N° de mallas o sacos de 25 kg)]]*25</f>
        <v>10000</v>
      </c>
      <c r="L726">
        <f>+volumen_dia[[#This Row],[Volumen (Kg)]]/1000</f>
        <v>10</v>
      </c>
      <c r="M726" s="43">
        <f>+VLOOKUP(volumen_dia[[#This Row],[Concat]],Precio_dia_punto_venta[],7,0)</f>
        <v>6750</v>
      </c>
    </row>
    <row r="727" spans="1:13" x14ac:dyDescent="0.35">
      <c r="A727" s="43" t="str">
        <f>+_xlfn.CONCAT(volumen_dia[[#This Row],[Variedad]],volumen_dia[[#This Row],[Mercado]],volumen_dia[[#This Row],[Día semana]],volumen_dia[[#This Row],[Semana]],volumen_dia[[#This Row],[Unidad]])</f>
        <v>AsterixVega Modelo de TemucoViernes44113saco</v>
      </c>
      <c r="B727" t="s">
        <v>540</v>
      </c>
      <c r="C727" t="s">
        <v>542</v>
      </c>
      <c r="D727" s="43">
        <f>+VLOOKUP(volumen_dia[[#This Row],[Mercado]],Codigos_mercados_mayoristas[],3,0)</f>
        <v>9</v>
      </c>
      <c r="E727" s="43" t="str">
        <f>+VLOOKUP(volumen_dia[[#This Row],[Unidad de
comercialización ]],Tabla16[],2,0)</f>
        <v>saco</v>
      </c>
      <c r="F727" t="s">
        <v>704</v>
      </c>
      <c r="G727" t="s">
        <v>498</v>
      </c>
      <c r="H727" s="46">
        <f>+VLOOKUP(volumen_dia[[#This Row],[Semana descripcipon]],Codigo_fecha[],2,0)</f>
        <v>44113</v>
      </c>
      <c r="I727" t="s">
        <v>533</v>
      </c>
      <c r="J727">
        <v>400</v>
      </c>
      <c r="K727">
        <f>+volumen_dia[[#This Row],[Volumen (N° de mallas o sacos de 25 kg)]]*25</f>
        <v>10000</v>
      </c>
      <c r="L727">
        <f>+volumen_dia[[#This Row],[Volumen (Kg)]]/1000</f>
        <v>10</v>
      </c>
      <c r="M727" s="43">
        <f>+VLOOKUP(volumen_dia[[#This Row],[Concat]],Precio_dia_punto_venta[],7,0)</f>
        <v>6500</v>
      </c>
    </row>
    <row r="728" spans="1:13" x14ac:dyDescent="0.35">
      <c r="A728" s="43" t="str">
        <f>+_xlfn.CONCAT(volumen_dia[[#This Row],[Variedad]],volumen_dia[[#This Row],[Mercado]],volumen_dia[[#This Row],[Día semana]],volumen_dia[[#This Row],[Semana]],volumen_dia[[#This Row],[Unidad]])</f>
        <v>AsterixVega Modelo de TemucoMartes44106saco</v>
      </c>
      <c r="B728" t="s">
        <v>540</v>
      </c>
      <c r="C728" t="s">
        <v>542</v>
      </c>
      <c r="D728" s="43">
        <f>+VLOOKUP(volumen_dia[[#This Row],[Mercado]],Codigos_mercados_mayoristas[],3,0)</f>
        <v>9</v>
      </c>
      <c r="E728" s="43" t="str">
        <f>+VLOOKUP(volumen_dia[[#This Row],[Unidad de
comercialización ]],Tabla16[],2,0)</f>
        <v>saco</v>
      </c>
      <c r="F728" t="s">
        <v>704</v>
      </c>
      <c r="G728" t="s">
        <v>499</v>
      </c>
      <c r="H728" s="46">
        <f>+VLOOKUP(volumen_dia[[#This Row],[Semana descripcipon]],Codigo_fecha[],2,0)</f>
        <v>44106</v>
      </c>
      <c r="I728" t="s">
        <v>536</v>
      </c>
      <c r="J728">
        <v>400</v>
      </c>
      <c r="K728">
        <f>+volumen_dia[[#This Row],[Volumen (N° de mallas o sacos de 25 kg)]]*25</f>
        <v>10000</v>
      </c>
      <c r="L728">
        <f>+volumen_dia[[#This Row],[Volumen (Kg)]]/1000</f>
        <v>10</v>
      </c>
      <c r="M728" s="43">
        <f>+VLOOKUP(volumen_dia[[#This Row],[Concat]],Precio_dia_punto_venta[],7,0)</f>
        <v>6750</v>
      </c>
    </row>
    <row r="729" spans="1:13" x14ac:dyDescent="0.35">
      <c r="A729" s="43" t="str">
        <f>+_xlfn.CONCAT(volumen_dia[[#This Row],[Variedad]],volumen_dia[[#This Row],[Mercado]],volumen_dia[[#This Row],[Día semana]],volumen_dia[[#This Row],[Semana]],volumen_dia[[#This Row],[Unidad]])</f>
        <v>AsterixVega Modelo de TemucoMartes44092saco</v>
      </c>
      <c r="B729" t="s">
        <v>540</v>
      </c>
      <c r="C729" t="s">
        <v>542</v>
      </c>
      <c r="D729" s="43">
        <f>+VLOOKUP(volumen_dia[[#This Row],[Mercado]],Codigos_mercados_mayoristas[],3,0)</f>
        <v>9</v>
      </c>
      <c r="E729" s="43" t="str">
        <f>+VLOOKUP(volumen_dia[[#This Row],[Unidad de
comercialización ]],Tabla16[],2,0)</f>
        <v>saco</v>
      </c>
      <c r="F729" t="s">
        <v>704</v>
      </c>
      <c r="G729" t="s">
        <v>502</v>
      </c>
      <c r="H729" s="46">
        <f>+VLOOKUP(volumen_dia[[#This Row],[Semana descripcipon]],Codigo_fecha[],2,0)</f>
        <v>44092</v>
      </c>
      <c r="I729" t="s">
        <v>536</v>
      </c>
      <c r="J729">
        <v>400</v>
      </c>
      <c r="K729">
        <f>+volumen_dia[[#This Row],[Volumen (N° de mallas o sacos de 25 kg)]]*25</f>
        <v>10000</v>
      </c>
      <c r="L729">
        <f>+volumen_dia[[#This Row],[Volumen (Kg)]]/1000</f>
        <v>10</v>
      </c>
      <c r="M729" s="43">
        <f>+VLOOKUP(volumen_dia[[#This Row],[Concat]],Precio_dia_punto_venta[],7,0)</f>
        <v>7000</v>
      </c>
    </row>
    <row r="730" spans="1:13" x14ac:dyDescent="0.35">
      <c r="A730" s="43" t="str">
        <f>+_xlfn.CONCAT(volumen_dia[[#This Row],[Variedad]],volumen_dia[[#This Row],[Mercado]],volumen_dia[[#This Row],[Día semana]],volumen_dia[[#This Row],[Semana]],volumen_dia[[#This Row],[Unidad]])</f>
        <v>AsterixVega Modelo de TemucoMartes44092malla</v>
      </c>
      <c r="B730" t="s">
        <v>540</v>
      </c>
      <c r="C730" t="s">
        <v>542</v>
      </c>
      <c r="D730" s="43">
        <f>+VLOOKUP(volumen_dia[[#This Row],[Mercado]],Codigos_mercados_mayoristas[],3,0)</f>
        <v>9</v>
      </c>
      <c r="E730" s="43" t="str">
        <f>+VLOOKUP(volumen_dia[[#This Row],[Unidad de
comercialización ]],Tabla16[],2,0)</f>
        <v>malla</v>
      </c>
      <c r="F730" t="s">
        <v>705</v>
      </c>
      <c r="G730" t="s">
        <v>502</v>
      </c>
      <c r="H730" s="46">
        <f>+VLOOKUP(volumen_dia[[#This Row],[Semana descripcipon]],Codigo_fecha[],2,0)</f>
        <v>44092</v>
      </c>
      <c r="I730" t="s">
        <v>536</v>
      </c>
      <c r="J730">
        <v>400</v>
      </c>
      <c r="K730">
        <f>+volumen_dia[[#This Row],[Volumen (N° de mallas o sacos de 25 kg)]]*25</f>
        <v>10000</v>
      </c>
      <c r="L730">
        <f>+volumen_dia[[#This Row],[Volumen (Kg)]]/1000</f>
        <v>10</v>
      </c>
      <c r="M730" s="43">
        <f>+VLOOKUP(volumen_dia[[#This Row],[Concat]],Precio_dia_punto_venta[],7,0)</f>
        <v>8000</v>
      </c>
    </row>
    <row r="731" spans="1:13" x14ac:dyDescent="0.35">
      <c r="A731" s="43" t="str">
        <f>+_xlfn.CONCAT(volumen_dia[[#This Row],[Variedad]],volumen_dia[[#This Row],[Mercado]],volumen_dia[[#This Row],[Día semana]],volumen_dia[[#This Row],[Semana]],volumen_dia[[#This Row],[Unidad]])</f>
        <v>AsterixVega Modelo de TemucoMiércoles44092malla</v>
      </c>
      <c r="B731" t="s">
        <v>540</v>
      </c>
      <c r="C731" t="s">
        <v>542</v>
      </c>
      <c r="D731" s="43">
        <f>+VLOOKUP(volumen_dia[[#This Row],[Mercado]],Codigos_mercados_mayoristas[],3,0)</f>
        <v>9</v>
      </c>
      <c r="E731" s="43" t="str">
        <f>+VLOOKUP(volumen_dia[[#This Row],[Unidad de
comercialización ]],Tabla16[],2,0)</f>
        <v>malla</v>
      </c>
      <c r="F731" t="s">
        <v>705</v>
      </c>
      <c r="G731" t="s">
        <v>502</v>
      </c>
      <c r="H731" s="46">
        <f>+VLOOKUP(volumen_dia[[#This Row],[Semana descripcipon]],Codigo_fecha[],2,0)</f>
        <v>44092</v>
      </c>
      <c r="I731" t="s">
        <v>534</v>
      </c>
      <c r="J731">
        <v>400</v>
      </c>
      <c r="K731">
        <f>+volumen_dia[[#This Row],[Volumen (N° de mallas o sacos de 25 kg)]]*25</f>
        <v>10000</v>
      </c>
      <c r="L731">
        <f>+volumen_dia[[#This Row],[Volumen (Kg)]]/1000</f>
        <v>10</v>
      </c>
      <c r="M731" s="43">
        <f>+VLOOKUP(volumen_dia[[#This Row],[Concat]],Precio_dia_punto_venta[],7,0)</f>
        <v>8000</v>
      </c>
    </row>
    <row r="732" spans="1:13" x14ac:dyDescent="0.35">
      <c r="A732" s="43" t="str">
        <f>+_xlfn.CONCAT(volumen_dia[[#This Row],[Variedad]],volumen_dia[[#This Row],[Mercado]],volumen_dia[[#This Row],[Día semana]],volumen_dia[[#This Row],[Semana]],volumen_dia[[#This Row],[Unidad]])</f>
        <v>AsterixVega Modelo de TemucoViernes44078saco</v>
      </c>
      <c r="B732" t="s">
        <v>540</v>
      </c>
      <c r="C732" t="s">
        <v>542</v>
      </c>
      <c r="D732" s="43">
        <f>+VLOOKUP(volumen_dia[[#This Row],[Mercado]],Codigos_mercados_mayoristas[],3,0)</f>
        <v>9</v>
      </c>
      <c r="E732" s="43" t="str">
        <f>+VLOOKUP(volumen_dia[[#This Row],[Unidad de
comercialización ]],Tabla16[],2,0)</f>
        <v>saco</v>
      </c>
      <c r="F732" t="s">
        <v>704</v>
      </c>
      <c r="G732" t="s">
        <v>500</v>
      </c>
      <c r="H732" s="46">
        <f>+VLOOKUP(volumen_dia[[#This Row],[Semana descripcipon]],Codigo_fecha[],2,0)</f>
        <v>44078</v>
      </c>
      <c r="I732" t="s">
        <v>533</v>
      </c>
      <c r="J732">
        <v>400</v>
      </c>
      <c r="K732">
        <f>+volumen_dia[[#This Row],[Volumen (N° de mallas o sacos de 25 kg)]]*25</f>
        <v>10000</v>
      </c>
      <c r="L732">
        <f>+volumen_dia[[#This Row],[Volumen (Kg)]]/1000</f>
        <v>10</v>
      </c>
      <c r="M732" s="43">
        <f>+VLOOKUP(volumen_dia[[#This Row],[Concat]],Precio_dia_punto_venta[],7,0)</f>
        <v>6750</v>
      </c>
    </row>
    <row r="733" spans="1:13" x14ac:dyDescent="0.35">
      <c r="A733" s="43" t="str">
        <f>+_xlfn.CONCAT(volumen_dia[[#This Row],[Variedad]],volumen_dia[[#This Row],[Mercado]],volumen_dia[[#This Row],[Día semana]],volumen_dia[[#This Row],[Semana]],volumen_dia[[#This Row],[Unidad]])</f>
        <v>PatagoniaVega Modelo de TemucoLunes44078malla</v>
      </c>
      <c r="B733" t="s">
        <v>531</v>
      </c>
      <c r="C733" t="s">
        <v>542</v>
      </c>
      <c r="D733" s="43">
        <f>+VLOOKUP(volumen_dia[[#This Row],[Mercado]],Codigos_mercados_mayoristas[],3,0)</f>
        <v>9</v>
      </c>
      <c r="E733" s="43" t="str">
        <f>+VLOOKUP(volumen_dia[[#This Row],[Unidad de
comercialización ]],Tabla16[],2,0)</f>
        <v>malla</v>
      </c>
      <c r="F733" t="s">
        <v>705</v>
      </c>
      <c r="G733" t="s">
        <v>500</v>
      </c>
      <c r="H733" s="46">
        <f>+VLOOKUP(volumen_dia[[#This Row],[Semana descripcipon]],Codigo_fecha[],2,0)</f>
        <v>44078</v>
      </c>
      <c r="I733" t="s">
        <v>535</v>
      </c>
      <c r="J733">
        <v>400</v>
      </c>
      <c r="K733">
        <f>+volumen_dia[[#This Row],[Volumen (N° de mallas o sacos de 25 kg)]]*25</f>
        <v>10000</v>
      </c>
      <c r="L733">
        <f>+volumen_dia[[#This Row],[Volumen (Kg)]]/1000</f>
        <v>10</v>
      </c>
      <c r="M733" s="43">
        <f>+VLOOKUP(volumen_dia[[#This Row],[Concat]],Precio_dia_punto_venta[],7,0)</f>
        <v>7500</v>
      </c>
    </row>
    <row r="734" spans="1:13" x14ac:dyDescent="0.35">
      <c r="A734" s="43" t="str">
        <f>+_xlfn.CONCAT(volumen_dia[[#This Row],[Variedad]],volumen_dia[[#This Row],[Mercado]],volumen_dia[[#This Row],[Día semana]],volumen_dia[[#This Row],[Semana]],volumen_dia[[#This Row],[Unidad]])</f>
        <v>AsterixVega Modelo de TemucoViernes44064saco</v>
      </c>
      <c r="B734" t="s">
        <v>540</v>
      </c>
      <c r="C734" t="s">
        <v>542</v>
      </c>
      <c r="D734" s="43">
        <f>+VLOOKUP(volumen_dia[[#This Row],[Mercado]],Codigos_mercados_mayoristas[],3,0)</f>
        <v>9</v>
      </c>
      <c r="E734" s="43" t="str">
        <f>+VLOOKUP(volumen_dia[[#This Row],[Unidad de
comercialización ]],Tabla16[],2,0)</f>
        <v>saco</v>
      </c>
      <c r="F734" t="s">
        <v>704</v>
      </c>
      <c r="G734" t="s">
        <v>505</v>
      </c>
      <c r="H734" s="46">
        <f>+VLOOKUP(volumen_dia[[#This Row],[Semana descripcipon]],Codigo_fecha[],2,0)</f>
        <v>44064</v>
      </c>
      <c r="I734" t="s">
        <v>533</v>
      </c>
      <c r="J734">
        <v>400</v>
      </c>
      <c r="K734">
        <f>+volumen_dia[[#This Row],[Volumen (N° de mallas o sacos de 25 kg)]]*25</f>
        <v>10000</v>
      </c>
      <c r="L734">
        <f>+volumen_dia[[#This Row],[Volumen (Kg)]]/1000</f>
        <v>10</v>
      </c>
      <c r="M734" s="43">
        <f>+VLOOKUP(volumen_dia[[#This Row],[Concat]],Precio_dia_punto_venta[],7,0)</f>
        <v>6000</v>
      </c>
    </row>
    <row r="735" spans="1:13" x14ac:dyDescent="0.35">
      <c r="A735" s="43" t="str">
        <f>+_xlfn.CONCAT(volumen_dia[[#This Row],[Variedad]],volumen_dia[[#This Row],[Mercado]],volumen_dia[[#This Row],[Día semana]],volumen_dia[[#This Row],[Semana]],volumen_dia[[#This Row],[Unidad]])</f>
        <v>PatagoniaVega Modelo de TemucoMartes44064malla</v>
      </c>
      <c r="B735" t="s">
        <v>531</v>
      </c>
      <c r="C735" t="s">
        <v>542</v>
      </c>
      <c r="D735" s="43">
        <f>+VLOOKUP(volumen_dia[[#This Row],[Mercado]],Codigos_mercados_mayoristas[],3,0)</f>
        <v>9</v>
      </c>
      <c r="E735" s="43" t="str">
        <f>+VLOOKUP(volumen_dia[[#This Row],[Unidad de
comercialización ]],Tabla16[],2,0)</f>
        <v>malla</v>
      </c>
      <c r="F735" t="s">
        <v>705</v>
      </c>
      <c r="G735" t="s">
        <v>505</v>
      </c>
      <c r="H735" s="46">
        <f>+VLOOKUP(volumen_dia[[#This Row],[Semana descripcipon]],Codigo_fecha[],2,0)</f>
        <v>44064</v>
      </c>
      <c r="I735" t="s">
        <v>536</v>
      </c>
      <c r="J735">
        <v>400</v>
      </c>
      <c r="K735">
        <f>+volumen_dia[[#This Row],[Volumen (N° de mallas o sacos de 25 kg)]]*25</f>
        <v>10000</v>
      </c>
      <c r="L735">
        <f>+volumen_dia[[#This Row],[Volumen (Kg)]]/1000</f>
        <v>10</v>
      </c>
      <c r="M735" s="43">
        <f>+VLOOKUP(volumen_dia[[#This Row],[Concat]],Precio_dia_punto_venta[],7,0)</f>
        <v>7000</v>
      </c>
    </row>
    <row r="736" spans="1:13" x14ac:dyDescent="0.35">
      <c r="A736" s="43" t="str">
        <f>+_xlfn.CONCAT(volumen_dia[[#This Row],[Variedad]],volumen_dia[[#This Row],[Mercado]],volumen_dia[[#This Row],[Día semana]],volumen_dia[[#This Row],[Semana]],volumen_dia[[#This Row],[Unidad]])</f>
        <v>PatagoniaVega Modelo de TemucoJueves44050saco</v>
      </c>
      <c r="B736" t="s">
        <v>531</v>
      </c>
      <c r="C736" t="s">
        <v>542</v>
      </c>
      <c r="D736" s="43">
        <f>+VLOOKUP(volumen_dia[[#This Row],[Mercado]],Codigos_mercados_mayoristas[],3,0)</f>
        <v>9</v>
      </c>
      <c r="E736" s="43" t="str">
        <f>+VLOOKUP(volumen_dia[[#This Row],[Unidad de
comercialización ]],Tabla16[],2,0)</f>
        <v>saco</v>
      </c>
      <c r="F736" t="s">
        <v>704</v>
      </c>
      <c r="G736" t="s">
        <v>508</v>
      </c>
      <c r="H736" s="46">
        <f>+VLOOKUP(volumen_dia[[#This Row],[Semana descripcipon]],Codigo_fecha[],2,0)</f>
        <v>44050</v>
      </c>
      <c r="I736" t="s">
        <v>530</v>
      </c>
      <c r="J736">
        <v>400</v>
      </c>
      <c r="K736">
        <f>+volumen_dia[[#This Row],[Volumen (N° de mallas o sacos de 25 kg)]]*25</f>
        <v>10000</v>
      </c>
      <c r="L736">
        <f>+volumen_dia[[#This Row],[Volumen (Kg)]]/1000</f>
        <v>10</v>
      </c>
      <c r="M736" s="43">
        <f>+VLOOKUP(volumen_dia[[#This Row],[Concat]],Precio_dia_punto_venta[],7,0)</f>
        <v>6000</v>
      </c>
    </row>
    <row r="737" spans="1:13" x14ac:dyDescent="0.35">
      <c r="A737" s="43" t="str">
        <f>+_xlfn.CONCAT(volumen_dia[[#This Row],[Variedad]],volumen_dia[[#This Row],[Mercado]],volumen_dia[[#This Row],[Día semana]],volumen_dia[[#This Row],[Semana]],volumen_dia[[#This Row],[Unidad]])</f>
        <v>AsterixVega Modelo de TemucoJueves44071malla</v>
      </c>
      <c r="B737" t="s">
        <v>540</v>
      </c>
      <c r="C737" t="s">
        <v>542</v>
      </c>
      <c r="D737" s="43">
        <f>+VLOOKUP(volumen_dia[[#This Row],[Mercado]],Codigos_mercados_mayoristas[],3,0)</f>
        <v>9</v>
      </c>
      <c r="E737" s="43" t="str">
        <f>+VLOOKUP(volumen_dia[[#This Row],[Unidad de
comercialización ]],Tabla16[],2,0)</f>
        <v>malla</v>
      </c>
      <c r="F737" t="s">
        <v>705</v>
      </c>
      <c r="G737" t="s">
        <v>501</v>
      </c>
      <c r="H737" s="46">
        <f>+VLOOKUP(volumen_dia[[#This Row],[Semana descripcipon]],Codigo_fecha[],2,0)</f>
        <v>44071</v>
      </c>
      <c r="I737" t="s">
        <v>530</v>
      </c>
      <c r="J737">
        <v>405</v>
      </c>
      <c r="K737">
        <f>+volumen_dia[[#This Row],[Volumen (N° de mallas o sacos de 25 kg)]]*25</f>
        <v>10125</v>
      </c>
      <c r="L737">
        <f>+volumen_dia[[#This Row],[Volumen (Kg)]]/1000</f>
        <v>10.125</v>
      </c>
      <c r="M737" s="43">
        <f>+VLOOKUP(volumen_dia[[#This Row],[Concat]],Precio_dia_punto_venta[],7,0)</f>
        <v>7846</v>
      </c>
    </row>
    <row r="738" spans="1:13" x14ac:dyDescent="0.35">
      <c r="A738" s="43" t="str">
        <f>+_xlfn.CONCAT(volumen_dia[[#This Row],[Variedad]],volumen_dia[[#This Row],[Mercado]],volumen_dia[[#This Row],[Día semana]],volumen_dia[[#This Row],[Semana]],volumen_dia[[#This Row],[Unidad]])</f>
        <v>AsterixVega Modelo de TemucoJueves44113saco</v>
      </c>
      <c r="B738" t="s">
        <v>540</v>
      </c>
      <c r="C738" t="s">
        <v>542</v>
      </c>
      <c r="D738" s="43">
        <f>+VLOOKUP(volumen_dia[[#This Row],[Mercado]],Codigos_mercados_mayoristas[],3,0)</f>
        <v>9</v>
      </c>
      <c r="E738" s="43" t="str">
        <f>+VLOOKUP(volumen_dia[[#This Row],[Unidad de
comercialización ]],Tabla16[],2,0)</f>
        <v>saco</v>
      </c>
      <c r="F738" t="s">
        <v>704</v>
      </c>
      <c r="G738" t="s">
        <v>498</v>
      </c>
      <c r="H738" s="46">
        <f>+VLOOKUP(volumen_dia[[#This Row],[Semana descripcipon]],Codigo_fecha[],2,0)</f>
        <v>44113</v>
      </c>
      <c r="I738" t="s">
        <v>530</v>
      </c>
      <c r="J738">
        <v>450</v>
      </c>
      <c r="K738">
        <f>+volumen_dia[[#This Row],[Volumen (N° de mallas o sacos de 25 kg)]]*25</f>
        <v>11250</v>
      </c>
      <c r="L738">
        <f>+volumen_dia[[#This Row],[Volumen (Kg)]]/1000</f>
        <v>11.25</v>
      </c>
      <c r="M738" s="43">
        <f>+VLOOKUP(volumen_dia[[#This Row],[Concat]],Precio_dia_punto_venta[],7,0)</f>
        <v>6722</v>
      </c>
    </row>
    <row r="739" spans="1:13" x14ac:dyDescent="0.35">
      <c r="A739" s="43" t="str">
        <f>+_xlfn.CONCAT(volumen_dia[[#This Row],[Variedad]],volumen_dia[[#This Row],[Mercado]],volumen_dia[[#This Row],[Día semana]],volumen_dia[[#This Row],[Semana]],volumen_dia[[#This Row],[Unidad]])</f>
        <v>AsterixVega Modelo de TemucoLunes44085saco</v>
      </c>
      <c r="B739" t="s">
        <v>540</v>
      </c>
      <c r="C739" t="s">
        <v>542</v>
      </c>
      <c r="D739" s="43">
        <f>+VLOOKUP(volumen_dia[[#This Row],[Mercado]],Codigos_mercados_mayoristas[],3,0)</f>
        <v>9</v>
      </c>
      <c r="E739" s="43" t="str">
        <f>+VLOOKUP(volumen_dia[[#This Row],[Unidad de
comercialización ]],Tabla16[],2,0)</f>
        <v>saco</v>
      </c>
      <c r="F739" t="s">
        <v>704</v>
      </c>
      <c r="G739" t="s">
        <v>503</v>
      </c>
      <c r="H739" s="46">
        <f>+VLOOKUP(volumen_dia[[#This Row],[Semana descripcipon]],Codigo_fecha[],2,0)</f>
        <v>44085</v>
      </c>
      <c r="I739" t="s">
        <v>535</v>
      </c>
      <c r="J739">
        <v>450</v>
      </c>
      <c r="K739">
        <f>+volumen_dia[[#This Row],[Volumen (N° de mallas o sacos de 25 kg)]]*25</f>
        <v>11250</v>
      </c>
      <c r="L739">
        <f>+volumen_dia[[#This Row],[Volumen (Kg)]]/1000</f>
        <v>11.25</v>
      </c>
      <c r="M739" s="43">
        <f>+VLOOKUP(volumen_dia[[#This Row],[Concat]],Precio_dia_punto_venta[],7,0)</f>
        <v>6278</v>
      </c>
    </row>
    <row r="740" spans="1:13" x14ac:dyDescent="0.35">
      <c r="A740" s="43" t="str">
        <f>+_xlfn.CONCAT(volumen_dia[[#This Row],[Variedad]],volumen_dia[[#This Row],[Mercado]],volumen_dia[[#This Row],[Día semana]],volumen_dia[[#This Row],[Semana]],volumen_dia[[#This Row],[Unidad]])</f>
        <v>AsterixVega Modelo de TemucoViernes44085malla</v>
      </c>
      <c r="B740" t="s">
        <v>540</v>
      </c>
      <c r="C740" t="s">
        <v>542</v>
      </c>
      <c r="D740" s="43">
        <f>+VLOOKUP(volumen_dia[[#This Row],[Mercado]],Codigos_mercados_mayoristas[],3,0)</f>
        <v>9</v>
      </c>
      <c r="E740" s="43" t="str">
        <f>+VLOOKUP(volumen_dia[[#This Row],[Unidad de
comercialización ]],Tabla16[],2,0)</f>
        <v>malla</v>
      </c>
      <c r="F740" t="s">
        <v>705</v>
      </c>
      <c r="G740" t="s">
        <v>503</v>
      </c>
      <c r="H740" s="46">
        <f>+VLOOKUP(volumen_dia[[#This Row],[Semana descripcipon]],Codigo_fecha[],2,0)</f>
        <v>44085</v>
      </c>
      <c r="I740" t="s">
        <v>533</v>
      </c>
      <c r="J740">
        <v>450</v>
      </c>
      <c r="K740">
        <f>+volumen_dia[[#This Row],[Volumen (N° de mallas o sacos de 25 kg)]]*25</f>
        <v>11250</v>
      </c>
      <c r="L740">
        <f>+volumen_dia[[#This Row],[Volumen (Kg)]]/1000</f>
        <v>11.25</v>
      </c>
      <c r="M740" s="43">
        <f>+VLOOKUP(volumen_dia[[#This Row],[Concat]],Precio_dia_punto_venta[],7,0)</f>
        <v>8556</v>
      </c>
    </row>
    <row r="741" spans="1:13" x14ac:dyDescent="0.35">
      <c r="A741" s="43" t="str">
        <f>+_xlfn.CONCAT(volumen_dia[[#This Row],[Variedad]],volumen_dia[[#This Row],[Mercado]],volumen_dia[[#This Row],[Día semana]],volumen_dia[[#This Row],[Semana]],volumen_dia[[#This Row],[Unidad]])</f>
        <v>PatagoniaVega Modelo de TemucoMartes44057saco</v>
      </c>
      <c r="B741" t="s">
        <v>531</v>
      </c>
      <c r="C741" t="s">
        <v>542</v>
      </c>
      <c r="D741" s="43">
        <f>+VLOOKUP(volumen_dia[[#This Row],[Mercado]],Codigos_mercados_mayoristas[],3,0)</f>
        <v>9</v>
      </c>
      <c r="E741" s="43" t="str">
        <f>+VLOOKUP(volumen_dia[[#This Row],[Unidad de
comercialización ]],Tabla16[],2,0)</f>
        <v>saco</v>
      </c>
      <c r="F741" t="s">
        <v>704</v>
      </c>
      <c r="G741" t="s">
        <v>506</v>
      </c>
      <c r="H741" s="46">
        <f>+VLOOKUP(volumen_dia[[#This Row],[Semana descripcipon]],Codigo_fecha[],2,0)</f>
        <v>44057</v>
      </c>
      <c r="I741" t="s">
        <v>536</v>
      </c>
      <c r="J741">
        <v>450</v>
      </c>
      <c r="K741">
        <f>+volumen_dia[[#This Row],[Volumen (N° de mallas o sacos de 25 kg)]]*25</f>
        <v>11250</v>
      </c>
      <c r="L741">
        <f>+volumen_dia[[#This Row],[Volumen (Kg)]]/1000</f>
        <v>11.25</v>
      </c>
      <c r="M741" s="43">
        <f>+VLOOKUP(volumen_dia[[#This Row],[Concat]],Precio_dia_punto_venta[],7,0)</f>
        <v>6000</v>
      </c>
    </row>
    <row r="742" spans="1:13" x14ac:dyDescent="0.35">
      <c r="A742" s="43" t="str">
        <f>+_xlfn.CONCAT(volumen_dia[[#This Row],[Variedad]],volumen_dia[[#This Row],[Mercado]],volumen_dia[[#This Row],[Día semana]],volumen_dia[[#This Row],[Semana]],volumen_dia[[#This Row],[Unidad]])</f>
        <v>PatagoniaVega Modelo de TemucoLunes44043saco</v>
      </c>
      <c r="B742" t="s">
        <v>531</v>
      </c>
      <c r="C742" t="s">
        <v>542</v>
      </c>
      <c r="D742" s="43">
        <f>+VLOOKUP(volumen_dia[[#This Row],[Mercado]],Codigos_mercados_mayoristas[],3,0)</f>
        <v>9</v>
      </c>
      <c r="E742" s="43" t="str">
        <f>+VLOOKUP(volumen_dia[[#This Row],[Unidad de
comercialización ]],Tabla16[],2,0)</f>
        <v>saco</v>
      </c>
      <c r="F742" t="s">
        <v>704</v>
      </c>
      <c r="G742" t="s">
        <v>507</v>
      </c>
      <c r="H742" s="46">
        <f>+VLOOKUP(volumen_dia[[#This Row],[Semana descripcipon]],Codigo_fecha[],2,0)</f>
        <v>44043</v>
      </c>
      <c r="I742" t="s">
        <v>535</v>
      </c>
      <c r="J742">
        <v>480</v>
      </c>
      <c r="K742">
        <f>+volumen_dia[[#This Row],[Volumen (N° de mallas o sacos de 25 kg)]]*25</f>
        <v>12000</v>
      </c>
      <c r="L742">
        <f>+volumen_dia[[#This Row],[Volumen (Kg)]]/1000</f>
        <v>12</v>
      </c>
      <c r="M742" s="43">
        <f>+VLOOKUP(volumen_dia[[#This Row],[Concat]],Precio_dia_punto_venta[],7,0)</f>
        <v>6000</v>
      </c>
    </row>
    <row r="743" spans="1:13" x14ac:dyDescent="0.35">
      <c r="A743" s="43" t="str">
        <f>+_xlfn.CONCAT(volumen_dia[[#This Row],[Variedad]],volumen_dia[[#This Row],[Mercado]],volumen_dia[[#This Row],[Día semana]],volumen_dia[[#This Row],[Semana]],volumen_dia[[#This Row],[Unidad]])</f>
        <v>AsterixVega Modelo de TemucoLunes44113saco</v>
      </c>
      <c r="B743" t="s">
        <v>540</v>
      </c>
      <c r="C743" t="s">
        <v>542</v>
      </c>
      <c r="D743" s="43">
        <f>+VLOOKUP(volumen_dia[[#This Row],[Mercado]],Codigos_mercados_mayoristas[],3,0)</f>
        <v>9</v>
      </c>
      <c r="E743" s="43" t="str">
        <f>+VLOOKUP(volumen_dia[[#This Row],[Unidad de
comercialización ]],Tabla16[],2,0)</f>
        <v>saco</v>
      </c>
      <c r="F743" t="s">
        <v>704</v>
      </c>
      <c r="G743" t="s">
        <v>498</v>
      </c>
      <c r="H743" s="46">
        <f>+VLOOKUP(volumen_dia[[#This Row],[Semana descripcipon]],Codigo_fecha[],2,0)</f>
        <v>44113</v>
      </c>
      <c r="I743" t="s">
        <v>535</v>
      </c>
      <c r="J743">
        <v>500</v>
      </c>
      <c r="K743">
        <f>+volumen_dia[[#This Row],[Volumen (N° de mallas o sacos de 25 kg)]]*25</f>
        <v>12500</v>
      </c>
      <c r="L743">
        <f>+volumen_dia[[#This Row],[Volumen (Kg)]]/1000</f>
        <v>12.5</v>
      </c>
      <c r="M743" s="43">
        <f>+VLOOKUP(volumen_dia[[#This Row],[Concat]],Precio_dia_punto_venta[],7,0)</f>
        <v>6000</v>
      </c>
    </row>
    <row r="744" spans="1:13" x14ac:dyDescent="0.35">
      <c r="A744" s="43" t="str">
        <f>+_xlfn.CONCAT(volumen_dia[[#This Row],[Variedad]],volumen_dia[[#This Row],[Mercado]],volumen_dia[[#This Row],[Día semana]],volumen_dia[[#This Row],[Semana]],volumen_dia[[#This Row],[Unidad]])</f>
        <v>AsterixVega Modelo de TemucoMiércoles44113malla</v>
      </c>
      <c r="B744" t="s">
        <v>540</v>
      </c>
      <c r="C744" t="s">
        <v>542</v>
      </c>
      <c r="D744" s="43">
        <f>+VLOOKUP(volumen_dia[[#This Row],[Mercado]],Codigos_mercados_mayoristas[],3,0)</f>
        <v>9</v>
      </c>
      <c r="E744" s="43" t="str">
        <f>+VLOOKUP(volumen_dia[[#This Row],[Unidad de
comercialización ]],Tabla16[],2,0)</f>
        <v>malla</v>
      </c>
      <c r="F744" t="s">
        <v>705</v>
      </c>
      <c r="G744" t="s">
        <v>498</v>
      </c>
      <c r="H744" s="46">
        <f>+VLOOKUP(volumen_dia[[#This Row],[Semana descripcipon]],Codigo_fecha[],2,0)</f>
        <v>44113</v>
      </c>
      <c r="I744" t="s">
        <v>534</v>
      </c>
      <c r="J744">
        <v>500</v>
      </c>
      <c r="K744">
        <f>+volumen_dia[[#This Row],[Volumen (N° de mallas o sacos de 25 kg)]]*25</f>
        <v>12500</v>
      </c>
      <c r="L744">
        <f>+volumen_dia[[#This Row],[Volumen (Kg)]]/1000</f>
        <v>12.5</v>
      </c>
      <c r="M744" s="43">
        <f>+VLOOKUP(volumen_dia[[#This Row],[Concat]],Precio_dia_punto_venta[],7,0)</f>
        <v>8400</v>
      </c>
    </row>
    <row r="745" spans="1:13" x14ac:dyDescent="0.35">
      <c r="A745" s="43" t="str">
        <f>+_xlfn.CONCAT(volumen_dia[[#This Row],[Variedad]],volumen_dia[[#This Row],[Mercado]],volumen_dia[[#This Row],[Día semana]],volumen_dia[[#This Row],[Semana]],volumen_dia[[#This Row],[Unidad]])</f>
        <v>AsterixVega Modelo de TemucoJueves44113malla</v>
      </c>
      <c r="B745" t="s">
        <v>540</v>
      </c>
      <c r="C745" t="s">
        <v>542</v>
      </c>
      <c r="D745" s="43">
        <f>+VLOOKUP(volumen_dia[[#This Row],[Mercado]],Codigos_mercados_mayoristas[],3,0)</f>
        <v>9</v>
      </c>
      <c r="E745" s="43" t="str">
        <f>+VLOOKUP(volumen_dia[[#This Row],[Unidad de
comercialización ]],Tabla16[],2,0)</f>
        <v>malla</v>
      </c>
      <c r="F745" t="s">
        <v>705</v>
      </c>
      <c r="G745" t="s">
        <v>498</v>
      </c>
      <c r="H745" s="46">
        <f>+VLOOKUP(volumen_dia[[#This Row],[Semana descripcipon]],Codigo_fecha[],2,0)</f>
        <v>44113</v>
      </c>
      <c r="I745" t="s">
        <v>530</v>
      </c>
      <c r="J745">
        <v>500</v>
      </c>
      <c r="K745">
        <f>+volumen_dia[[#This Row],[Volumen (N° de mallas o sacos de 25 kg)]]*25</f>
        <v>12500</v>
      </c>
      <c r="L745">
        <f>+volumen_dia[[#This Row],[Volumen (Kg)]]/1000</f>
        <v>12.5</v>
      </c>
      <c r="M745" s="43">
        <f>+VLOOKUP(volumen_dia[[#This Row],[Concat]],Precio_dia_punto_venta[],7,0)</f>
        <v>7600</v>
      </c>
    </row>
    <row r="746" spans="1:13" x14ac:dyDescent="0.35">
      <c r="A746" s="43" t="str">
        <f>+_xlfn.CONCAT(volumen_dia[[#This Row],[Variedad]],volumen_dia[[#This Row],[Mercado]],volumen_dia[[#This Row],[Día semana]],volumen_dia[[#This Row],[Semana]],volumen_dia[[#This Row],[Unidad]])</f>
        <v>AsterixVega Modelo de TemucoLunes44092saco</v>
      </c>
      <c r="B746" t="s">
        <v>540</v>
      </c>
      <c r="C746" t="s">
        <v>542</v>
      </c>
      <c r="D746" s="43">
        <f>+VLOOKUP(volumen_dia[[#This Row],[Mercado]],Codigos_mercados_mayoristas[],3,0)</f>
        <v>9</v>
      </c>
      <c r="E746" s="43" t="str">
        <f>+VLOOKUP(volumen_dia[[#This Row],[Unidad de
comercialización ]],Tabla16[],2,0)</f>
        <v>saco</v>
      </c>
      <c r="F746" t="s">
        <v>704</v>
      </c>
      <c r="G746" t="s">
        <v>502</v>
      </c>
      <c r="H746" s="46">
        <f>+VLOOKUP(volumen_dia[[#This Row],[Semana descripcipon]],Codigo_fecha[],2,0)</f>
        <v>44092</v>
      </c>
      <c r="I746" t="s">
        <v>535</v>
      </c>
      <c r="J746">
        <v>500</v>
      </c>
      <c r="K746">
        <f>+volumen_dia[[#This Row],[Volumen (N° de mallas o sacos de 25 kg)]]*25</f>
        <v>12500</v>
      </c>
      <c r="L746">
        <f>+volumen_dia[[#This Row],[Volumen (Kg)]]/1000</f>
        <v>12.5</v>
      </c>
      <c r="M746" s="43">
        <f>+VLOOKUP(volumen_dia[[#This Row],[Concat]],Precio_dia_punto_venta[],7,0)</f>
        <v>7000</v>
      </c>
    </row>
    <row r="747" spans="1:13" x14ac:dyDescent="0.35">
      <c r="A747" s="43" t="str">
        <f>+_xlfn.CONCAT(volumen_dia[[#This Row],[Variedad]],volumen_dia[[#This Row],[Mercado]],volumen_dia[[#This Row],[Día semana]],volumen_dia[[#This Row],[Semana]],volumen_dia[[#This Row],[Unidad]])</f>
        <v>PatagoniaVega Modelo de TemucoLunes44064malla</v>
      </c>
      <c r="B747" t="s">
        <v>531</v>
      </c>
      <c r="C747" t="s">
        <v>542</v>
      </c>
      <c r="D747" s="43">
        <f>+VLOOKUP(volumen_dia[[#This Row],[Mercado]],Codigos_mercados_mayoristas[],3,0)</f>
        <v>9</v>
      </c>
      <c r="E747" s="43" t="str">
        <f>+VLOOKUP(volumen_dia[[#This Row],[Unidad de
comercialización ]],Tabla16[],2,0)</f>
        <v>malla</v>
      </c>
      <c r="F747" t="s">
        <v>705</v>
      </c>
      <c r="G747" t="s">
        <v>505</v>
      </c>
      <c r="H747" s="46">
        <f>+VLOOKUP(volumen_dia[[#This Row],[Semana descripcipon]],Codigo_fecha[],2,0)</f>
        <v>44064</v>
      </c>
      <c r="I747" t="s">
        <v>535</v>
      </c>
      <c r="J747">
        <v>500</v>
      </c>
      <c r="K747">
        <f>+volumen_dia[[#This Row],[Volumen (N° de mallas o sacos de 25 kg)]]*25</f>
        <v>12500</v>
      </c>
      <c r="L747">
        <f>+volumen_dia[[#This Row],[Volumen (Kg)]]/1000</f>
        <v>12.5</v>
      </c>
      <c r="M747" s="43">
        <f>+VLOOKUP(volumen_dia[[#This Row],[Concat]],Precio_dia_punto_venta[],7,0)</f>
        <v>7000</v>
      </c>
    </row>
    <row r="748" spans="1:13" x14ac:dyDescent="0.35">
      <c r="A748" s="43" t="str">
        <f>+_xlfn.CONCAT(volumen_dia[[#This Row],[Variedad]],volumen_dia[[#This Row],[Mercado]],volumen_dia[[#This Row],[Día semana]],volumen_dia[[#This Row],[Semana]],volumen_dia[[#This Row],[Unidad]])</f>
        <v>PatagoniaVega Modelo de TemucoMartes44050malla</v>
      </c>
      <c r="B748" t="s">
        <v>531</v>
      </c>
      <c r="C748" t="s">
        <v>542</v>
      </c>
      <c r="D748" s="43">
        <f>+VLOOKUP(volumen_dia[[#This Row],[Mercado]],Codigos_mercados_mayoristas[],3,0)</f>
        <v>9</v>
      </c>
      <c r="E748" s="43" t="str">
        <f>+VLOOKUP(volumen_dia[[#This Row],[Unidad de
comercialización ]],Tabla16[],2,0)</f>
        <v>malla</v>
      </c>
      <c r="F748" t="s">
        <v>705</v>
      </c>
      <c r="G748" t="s">
        <v>508</v>
      </c>
      <c r="H748" s="46">
        <f>+VLOOKUP(volumen_dia[[#This Row],[Semana descripcipon]],Codigo_fecha[],2,0)</f>
        <v>44050</v>
      </c>
      <c r="I748" t="s">
        <v>536</v>
      </c>
      <c r="J748">
        <v>500</v>
      </c>
      <c r="K748">
        <f>+volumen_dia[[#This Row],[Volumen (N° de mallas o sacos de 25 kg)]]*25</f>
        <v>12500</v>
      </c>
      <c r="L748">
        <f>+volumen_dia[[#This Row],[Volumen (Kg)]]/1000</f>
        <v>12.5</v>
      </c>
      <c r="M748" s="43">
        <f>+VLOOKUP(volumen_dia[[#This Row],[Concat]],Precio_dia_punto_venta[],7,0)</f>
        <v>7000</v>
      </c>
    </row>
    <row r="749" spans="1:13" x14ac:dyDescent="0.35">
      <c r="A749" s="43" t="str">
        <f>+_xlfn.CONCAT(volumen_dia[[#This Row],[Variedad]],volumen_dia[[#This Row],[Mercado]],volumen_dia[[#This Row],[Día semana]],volumen_dia[[#This Row],[Semana]],volumen_dia[[#This Row],[Unidad]])</f>
        <v>PatagoniaVega Modelo de TemucoViernes44050malla</v>
      </c>
      <c r="B749" t="s">
        <v>531</v>
      </c>
      <c r="C749" t="s">
        <v>542</v>
      </c>
      <c r="D749" s="43">
        <f>+VLOOKUP(volumen_dia[[#This Row],[Mercado]],Codigos_mercados_mayoristas[],3,0)</f>
        <v>9</v>
      </c>
      <c r="E749" s="43" t="str">
        <f>+VLOOKUP(volumen_dia[[#This Row],[Unidad de
comercialización ]],Tabla16[],2,0)</f>
        <v>malla</v>
      </c>
      <c r="F749" t="s">
        <v>705</v>
      </c>
      <c r="G749" t="s">
        <v>508</v>
      </c>
      <c r="H749" s="46">
        <f>+VLOOKUP(volumen_dia[[#This Row],[Semana descripcipon]],Codigo_fecha[],2,0)</f>
        <v>44050</v>
      </c>
      <c r="I749" t="s">
        <v>533</v>
      </c>
      <c r="J749">
        <v>500</v>
      </c>
      <c r="K749">
        <f>+volumen_dia[[#This Row],[Volumen (N° de mallas o sacos de 25 kg)]]*25</f>
        <v>12500</v>
      </c>
      <c r="L749">
        <f>+volumen_dia[[#This Row],[Volumen (Kg)]]/1000</f>
        <v>12.5</v>
      </c>
      <c r="M749" s="43">
        <f>+VLOOKUP(volumen_dia[[#This Row],[Concat]],Precio_dia_punto_venta[],7,0)</f>
        <v>7000</v>
      </c>
    </row>
    <row r="750" spans="1:13" x14ac:dyDescent="0.35">
      <c r="A750" s="43" t="str">
        <f>+_xlfn.CONCAT(volumen_dia[[#This Row],[Variedad]],volumen_dia[[#This Row],[Mercado]],volumen_dia[[#This Row],[Día semana]],volumen_dia[[#This Row],[Semana]],volumen_dia[[#This Row],[Unidad]])</f>
        <v>PatagoniaVega Modelo de TemucoMiércoles44036malla</v>
      </c>
      <c r="B750" t="s">
        <v>531</v>
      </c>
      <c r="C750" t="s">
        <v>542</v>
      </c>
      <c r="D750" s="43">
        <f>+VLOOKUP(volumen_dia[[#This Row],[Mercado]],Codigos_mercados_mayoristas[],3,0)</f>
        <v>9</v>
      </c>
      <c r="E750" s="43" t="str">
        <f>+VLOOKUP(volumen_dia[[#This Row],[Unidad de
comercialización ]],Tabla16[],2,0)</f>
        <v>malla</v>
      </c>
      <c r="F750" t="s">
        <v>705</v>
      </c>
      <c r="G750" t="s">
        <v>509</v>
      </c>
      <c r="H750" s="46">
        <f>+VLOOKUP(volumen_dia[[#This Row],[Semana descripcipon]],Codigo_fecha[],2,0)</f>
        <v>44036</v>
      </c>
      <c r="I750" t="s">
        <v>534</v>
      </c>
      <c r="J750">
        <v>500</v>
      </c>
      <c r="K750">
        <f>+volumen_dia[[#This Row],[Volumen (N° de mallas o sacos de 25 kg)]]*25</f>
        <v>12500</v>
      </c>
      <c r="L750">
        <f>+volumen_dia[[#This Row],[Volumen (Kg)]]/1000</f>
        <v>12.5</v>
      </c>
      <c r="M750" s="43">
        <f>+VLOOKUP(volumen_dia[[#This Row],[Concat]],Precio_dia_punto_venta[],7,0)</f>
        <v>7000</v>
      </c>
    </row>
    <row r="751" spans="1:13" x14ac:dyDescent="0.35">
      <c r="A751" s="43" t="str">
        <f>+_xlfn.CONCAT(volumen_dia[[#This Row],[Variedad]],volumen_dia[[#This Row],[Mercado]],volumen_dia[[#This Row],[Día semana]],volumen_dia[[#This Row],[Semana]],volumen_dia[[#This Row],[Unidad]])</f>
        <v>PatagoniaVega Modelo de TemucoJueves44036malla</v>
      </c>
      <c r="B751" t="s">
        <v>531</v>
      </c>
      <c r="C751" t="s">
        <v>542</v>
      </c>
      <c r="D751" s="43">
        <f>+VLOOKUP(volumen_dia[[#This Row],[Mercado]],Codigos_mercados_mayoristas[],3,0)</f>
        <v>9</v>
      </c>
      <c r="E751" s="43" t="str">
        <f>+VLOOKUP(volumen_dia[[#This Row],[Unidad de
comercialización ]],Tabla16[],2,0)</f>
        <v>malla</v>
      </c>
      <c r="F751" t="s">
        <v>705</v>
      </c>
      <c r="G751" t="s">
        <v>509</v>
      </c>
      <c r="H751" s="46">
        <f>+VLOOKUP(volumen_dia[[#This Row],[Semana descripcipon]],Codigo_fecha[],2,0)</f>
        <v>44036</v>
      </c>
      <c r="I751" t="s">
        <v>530</v>
      </c>
      <c r="J751">
        <v>500</v>
      </c>
      <c r="K751">
        <f>+volumen_dia[[#This Row],[Volumen (N° de mallas o sacos de 25 kg)]]*25</f>
        <v>12500</v>
      </c>
      <c r="L751">
        <f>+volumen_dia[[#This Row],[Volumen (Kg)]]/1000</f>
        <v>12.5</v>
      </c>
      <c r="M751" s="43">
        <f>+VLOOKUP(volumen_dia[[#This Row],[Concat]],Precio_dia_punto_venta[],7,0)</f>
        <v>7000</v>
      </c>
    </row>
    <row r="752" spans="1:13" x14ac:dyDescent="0.35">
      <c r="A752" s="43" t="str">
        <f>+_xlfn.CONCAT(volumen_dia[[#This Row],[Variedad]],volumen_dia[[#This Row],[Mercado]],volumen_dia[[#This Row],[Día semana]],volumen_dia[[#This Row],[Semana]],volumen_dia[[#This Row],[Unidad]])</f>
        <v>PukaráVega Modelo de TemucoJueves44141saco</v>
      </c>
      <c r="B752" t="s">
        <v>547</v>
      </c>
      <c r="C752" t="s">
        <v>542</v>
      </c>
      <c r="D752" s="43">
        <f>+VLOOKUP(volumen_dia[[#This Row],[Mercado]],Codigos_mercados_mayoristas[],3,0)</f>
        <v>9</v>
      </c>
      <c r="E752" s="43" t="str">
        <f>+VLOOKUP(volumen_dia[[#This Row],[Unidad de
comercialización ]],Tabla16[],2,0)</f>
        <v>saco</v>
      </c>
      <c r="F752" t="s">
        <v>704</v>
      </c>
      <c r="G752" t="s">
        <v>494</v>
      </c>
      <c r="H752" s="46">
        <f>+VLOOKUP(volumen_dia[[#This Row],[Semana descripcipon]],Codigo_fecha[],2,0)</f>
        <v>44141</v>
      </c>
      <c r="I752" t="s">
        <v>530</v>
      </c>
      <c r="J752">
        <v>530</v>
      </c>
      <c r="K752">
        <f>+volumen_dia[[#This Row],[Volumen (N° de mallas o sacos de 25 kg)]]*25</f>
        <v>13250</v>
      </c>
      <c r="L752">
        <f>+volumen_dia[[#This Row],[Volumen (Kg)]]/1000</f>
        <v>13.25</v>
      </c>
      <c r="M752" s="43">
        <f>+VLOOKUP(volumen_dia[[#This Row],[Concat]],Precio_dia_punto_venta[],7,0)</f>
        <v>16000</v>
      </c>
    </row>
    <row r="753" spans="1:13" x14ac:dyDescent="0.35">
      <c r="A753" s="43" t="str">
        <f>+_xlfn.CONCAT(volumen_dia[[#This Row],[Variedad]],volumen_dia[[#This Row],[Mercado]],volumen_dia[[#This Row],[Día semana]],volumen_dia[[#This Row],[Semana]],volumen_dia[[#This Row],[Unidad]])</f>
        <v>AsterixVega Modelo de TemucoViernes44113malla</v>
      </c>
      <c r="B753" t="s">
        <v>540</v>
      </c>
      <c r="C753" t="s">
        <v>542</v>
      </c>
      <c r="D753" s="43">
        <f>+VLOOKUP(volumen_dia[[#This Row],[Mercado]],Codigos_mercados_mayoristas[],3,0)</f>
        <v>9</v>
      </c>
      <c r="E753" s="43" t="str">
        <f>+VLOOKUP(volumen_dia[[#This Row],[Unidad de
comercialización ]],Tabla16[],2,0)</f>
        <v>malla</v>
      </c>
      <c r="F753" t="s">
        <v>705</v>
      </c>
      <c r="G753" t="s">
        <v>498</v>
      </c>
      <c r="H753" s="46">
        <f>+VLOOKUP(volumen_dia[[#This Row],[Semana descripcipon]],Codigo_fecha[],2,0)</f>
        <v>44113</v>
      </c>
      <c r="I753" t="s">
        <v>533</v>
      </c>
      <c r="J753">
        <v>550</v>
      </c>
      <c r="K753">
        <f>+volumen_dia[[#This Row],[Volumen (N° de mallas o sacos de 25 kg)]]*25</f>
        <v>13750</v>
      </c>
      <c r="L753">
        <f>+volumen_dia[[#This Row],[Volumen (Kg)]]/1000</f>
        <v>13.75</v>
      </c>
      <c r="M753" s="43">
        <f>+VLOOKUP(volumen_dia[[#This Row],[Concat]],Precio_dia_punto_venta[],7,0)</f>
        <v>7773</v>
      </c>
    </row>
    <row r="754" spans="1:13" x14ac:dyDescent="0.35">
      <c r="A754" s="43" t="str">
        <f>+_xlfn.CONCAT(volumen_dia[[#This Row],[Variedad]],volumen_dia[[#This Row],[Mercado]],volumen_dia[[#This Row],[Día semana]],volumen_dia[[#This Row],[Semana]],volumen_dia[[#This Row],[Unidad]])</f>
        <v>AsterixVega Modelo de TemucoLunes44106malla</v>
      </c>
      <c r="B754" t="s">
        <v>540</v>
      </c>
      <c r="C754" t="s">
        <v>542</v>
      </c>
      <c r="D754" s="43">
        <f>+VLOOKUP(volumen_dia[[#This Row],[Mercado]],Codigos_mercados_mayoristas[],3,0)</f>
        <v>9</v>
      </c>
      <c r="E754" s="43" t="str">
        <f>+VLOOKUP(volumen_dia[[#This Row],[Unidad de
comercialización ]],Tabla16[],2,0)</f>
        <v>malla</v>
      </c>
      <c r="F754" t="s">
        <v>705</v>
      </c>
      <c r="G754" t="s">
        <v>499</v>
      </c>
      <c r="H754" s="46">
        <f>+VLOOKUP(volumen_dia[[#This Row],[Semana descripcipon]],Codigo_fecha[],2,0)</f>
        <v>44106</v>
      </c>
      <c r="I754" t="s">
        <v>535</v>
      </c>
      <c r="J754">
        <v>550</v>
      </c>
      <c r="K754">
        <f>+volumen_dia[[#This Row],[Volumen (N° de mallas o sacos de 25 kg)]]*25</f>
        <v>13750</v>
      </c>
      <c r="L754">
        <f>+volumen_dia[[#This Row],[Volumen (Kg)]]/1000</f>
        <v>13.75</v>
      </c>
      <c r="M754" s="43">
        <f>+VLOOKUP(volumen_dia[[#This Row],[Concat]],Precio_dia_punto_venta[],7,0)</f>
        <v>7455</v>
      </c>
    </row>
    <row r="755" spans="1:13" x14ac:dyDescent="0.35">
      <c r="A755" s="43" t="str">
        <f>+_xlfn.CONCAT(volumen_dia[[#This Row],[Variedad]],volumen_dia[[#This Row],[Mercado]],volumen_dia[[#This Row],[Día semana]],volumen_dia[[#This Row],[Semana]],volumen_dia[[#This Row],[Unidad]])</f>
        <v>PatagoniaVega Modelo de TemucoLunes44057saco</v>
      </c>
      <c r="B755" t="s">
        <v>531</v>
      </c>
      <c r="C755" t="s">
        <v>542</v>
      </c>
      <c r="D755" s="43">
        <f>+VLOOKUP(volumen_dia[[#This Row],[Mercado]],Codigos_mercados_mayoristas[],3,0)</f>
        <v>9</v>
      </c>
      <c r="E755" s="43" t="str">
        <f>+VLOOKUP(volumen_dia[[#This Row],[Unidad de
comercialización ]],Tabla16[],2,0)</f>
        <v>saco</v>
      </c>
      <c r="F755" t="s">
        <v>704</v>
      </c>
      <c r="G755" t="s">
        <v>506</v>
      </c>
      <c r="H755" s="46">
        <f>+VLOOKUP(volumen_dia[[#This Row],[Semana descripcipon]],Codigo_fecha[],2,0)</f>
        <v>44057</v>
      </c>
      <c r="I755" t="s">
        <v>535</v>
      </c>
      <c r="J755">
        <v>550</v>
      </c>
      <c r="K755">
        <f>+volumen_dia[[#This Row],[Volumen (N° de mallas o sacos de 25 kg)]]*25</f>
        <v>13750</v>
      </c>
      <c r="L755">
        <f>+volumen_dia[[#This Row],[Volumen (Kg)]]/1000</f>
        <v>13.75</v>
      </c>
      <c r="M755" s="43">
        <f>+VLOOKUP(volumen_dia[[#This Row],[Concat]],Precio_dia_punto_venta[],7,0)</f>
        <v>6000</v>
      </c>
    </row>
    <row r="756" spans="1:13" x14ac:dyDescent="0.35">
      <c r="A756" s="43" t="str">
        <f>+_xlfn.CONCAT(volumen_dia[[#This Row],[Variedad]],volumen_dia[[#This Row],[Mercado]],volumen_dia[[#This Row],[Día semana]],volumen_dia[[#This Row],[Semana]],volumen_dia[[#This Row],[Unidad]])</f>
        <v>AsterixVega Modelo de TemucoJueves44043saco</v>
      </c>
      <c r="B756" t="s">
        <v>540</v>
      </c>
      <c r="C756" t="s">
        <v>542</v>
      </c>
      <c r="D756" s="43">
        <f>+VLOOKUP(volumen_dia[[#This Row],[Mercado]],Codigos_mercados_mayoristas[],3,0)</f>
        <v>9</v>
      </c>
      <c r="E756" s="43" t="str">
        <f>+VLOOKUP(volumen_dia[[#This Row],[Unidad de
comercialización ]],Tabla16[],2,0)</f>
        <v>saco</v>
      </c>
      <c r="F756" t="s">
        <v>704</v>
      </c>
      <c r="G756" t="s">
        <v>507</v>
      </c>
      <c r="H756" s="46">
        <f>+VLOOKUP(volumen_dia[[#This Row],[Semana descripcipon]],Codigo_fecha[],2,0)</f>
        <v>44043</v>
      </c>
      <c r="I756" t="s">
        <v>530</v>
      </c>
      <c r="J756">
        <v>550</v>
      </c>
      <c r="K756">
        <f>+volumen_dia[[#This Row],[Volumen (N° de mallas o sacos de 25 kg)]]*25</f>
        <v>13750</v>
      </c>
      <c r="L756">
        <f>+volumen_dia[[#This Row],[Volumen (Kg)]]/1000</f>
        <v>13.75</v>
      </c>
      <c r="M756" s="43">
        <f>+VLOOKUP(volumen_dia[[#This Row],[Concat]],Precio_dia_punto_venta[],7,0)</f>
        <v>6000</v>
      </c>
    </row>
    <row r="757" spans="1:13" x14ac:dyDescent="0.35">
      <c r="A757" s="43" t="str">
        <f>+_xlfn.CONCAT(volumen_dia[[#This Row],[Variedad]],volumen_dia[[#This Row],[Mercado]],volumen_dia[[#This Row],[Día semana]],volumen_dia[[#This Row],[Semana]],volumen_dia[[#This Row],[Unidad]])</f>
        <v>AsterixVega Modelo de TemucoViernes44106malla</v>
      </c>
      <c r="B757" t="s">
        <v>540</v>
      </c>
      <c r="C757" t="s">
        <v>542</v>
      </c>
      <c r="D757" s="43">
        <f>+VLOOKUP(volumen_dia[[#This Row],[Mercado]],Codigos_mercados_mayoristas[],3,0)</f>
        <v>9</v>
      </c>
      <c r="E757" s="43" t="str">
        <f>+VLOOKUP(volumen_dia[[#This Row],[Unidad de
comercialización ]],Tabla16[],2,0)</f>
        <v>malla</v>
      </c>
      <c r="F757" t="s">
        <v>705</v>
      </c>
      <c r="G757" t="s">
        <v>499</v>
      </c>
      <c r="H757" s="46">
        <f>+VLOOKUP(volumen_dia[[#This Row],[Semana descripcipon]],Codigo_fecha[],2,0)</f>
        <v>44106</v>
      </c>
      <c r="I757" t="s">
        <v>533</v>
      </c>
      <c r="J757">
        <v>600</v>
      </c>
      <c r="K757">
        <f>+volumen_dia[[#This Row],[Volumen (N° de mallas o sacos de 25 kg)]]*25</f>
        <v>15000</v>
      </c>
      <c r="L757">
        <f>+volumen_dia[[#This Row],[Volumen (Kg)]]/1000</f>
        <v>15</v>
      </c>
      <c r="M757" s="43">
        <f>+VLOOKUP(volumen_dia[[#This Row],[Concat]],Precio_dia_punto_venta[],7,0)</f>
        <v>7708</v>
      </c>
    </row>
    <row r="758" spans="1:13" x14ac:dyDescent="0.35">
      <c r="A758" s="43" t="str">
        <f>+_xlfn.CONCAT(volumen_dia[[#This Row],[Variedad]],volumen_dia[[#This Row],[Mercado]],volumen_dia[[#This Row],[Día semana]],volumen_dia[[#This Row],[Semana]],volumen_dia[[#This Row],[Unidad]])</f>
        <v>PatagoniaVega Modelo de TemucoLunes44036malla</v>
      </c>
      <c r="B758" t="s">
        <v>531</v>
      </c>
      <c r="C758" t="s">
        <v>542</v>
      </c>
      <c r="D758" s="43">
        <f>+VLOOKUP(volumen_dia[[#This Row],[Mercado]],Codigos_mercados_mayoristas[],3,0)</f>
        <v>9</v>
      </c>
      <c r="E758" s="43" t="str">
        <f>+VLOOKUP(volumen_dia[[#This Row],[Unidad de
comercialización ]],Tabla16[],2,0)</f>
        <v>malla</v>
      </c>
      <c r="F758" t="s">
        <v>705</v>
      </c>
      <c r="G758" t="s">
        <v>509</v>
      </c>
      <c r="H758" s="46">
        <f>+VLOOKUP(volumen_dia[[#This Row],[Semana descripcipon]],Codigo_fecha[],2,0)</f>
        <v>44036</v>
      </c>
      <c r="I758" t="s">
        <v>535</v>
      </c>
      <c r="J758">
        <v>600</v>
      </c>
      <c r="K758">
        <f>+volumen_dia[[#This Row],[Volumen (N° de mallas o sacos de 25 kg)]]*25</f>
        <v>15000</v>
      </c>
      <c r="L758">
        <f>+volumen_dia[[#This Row],[Volumen (Kg)]]/1000</f>
        <v>15</v>
      </c>
      <c r="M758" s="43">
        <f>+VLOOKUP(volumen_dia[[#This Row],[Concat]],Precio_dia_punto_venta[],7,0)</f>
        <v>7000</v>
      </c>
    </row>
    <row r="759" spans="1:13" x14ac:dyDescent="0.35">
      <c r="A759" s="43" t="str">
        <f>+_xlfn.CONCAT(volumen_dia[[#This Row],[Variedad]],volumen_dia[[#This Row],[Mercado]],volumen_dia[[#This Row],[Día semana]],volumen_dia[[#This Row],[Semana]],volumen_dia[[#This Row],[Unidad]])</f>
        <v>PatagoniaVega Modelo de TemucoLunes44057malla</v>
      </c>
      <c r="B759" t="s">
        <v>531</v>
      </c>
      <c r="C759" t="s">
        <v>542</v>
      </c>
      <c r="D759" s="43">
        <f>+VLOOKUP(volumen_dia[[#This Row],[Mercado]],Codigos_mercados_mayoristas[],3,0)</f>
        <v>9</v>
      </c>
      <c r="E759" s="43" t="str">
        <f>+VLOOKUP(volumen_dia[[#This Row],[Unidad de
comercialización ]],Tabla16[],2,0)</f>
        <v>malla</v>
      </c>
      <c r="F759" t="s">
        <v>705</v>
      </c>
      <c r="G759" t="s">
        <v>506</v>
      </c>
      <c r="H759" s="46">
        <f>+VLOOKUP(volumen_dia[[#This Row],[Semana descripcipon]],Codigo_fecha[],2,0)</f>
        <v>44057</v>
      </c>
      <c r="I759" t="s">
        <v>535</v>
      </c>
      <c r="J759">
        <v>650</v>
      </c>
      <c r="K759">
        <f>+volumen_dia[[#This Row],[Volumen (N° de mallas o sacos de 25 kg)]]*25</f>
        <v>16250</v>
      </c>
      <c r="L759">
        <f>+volumen_dia[[#This Row],[Volumen (Kg)]]/1000</f>
        <v>16.25</v>
      </c>
      <c r="M759" s="43">
        <f>+VLOOKUP(volumen_dia[[#This Row],[Concat]],Precio_dia_punto_venta[],7,0)</f>
        <v>7000</v>
      </c>
    </row>
    <row r="760" spans="1:13" x14ac:dyDescent="0.35">
      <c r="A760" s="43" t="str">
        <f>+_xlfn.CONCAT(volumen_dia[[#This Row],[Variedad]],volumen_dia[[#This Row],[Mercado]],volumen_dia[[#This Row],[Día semana]],volumen_dia[[#This Row],[Semana]],volumen_dia[[#This Row],[Unidad]])</f>
        <v>PatagoniaVega Modelo de TemucoMartes44057malla</v>
      </c>
      <c r="B760" t="s">
        <v>531</v>
      </c>
      <c r="C760" t="s">
        <v>542</v>
      </c>
      <c r="D760" s="43">
        <f>+VLOOKUP(volumen_dia[[#This Row],[Mercado]],Codigos_mercados_mayoristas[],3,0)</f>
        <v>9</v>
      </c>
      <c r="E760" s="43" t="str">
        <f>+VLOOKUP(volumen_dia[[#This Row],[Unidad de
comercialización ]],Tabla16[],2,0)</f>
        <v>malla</v>
      </c>
      <c r="F760" t="s">
        <v>705</v>
      </c>
      <c r="G760" t="s">
        <v>506</v>
      </c>
      <c r="H760" s="46">
        <f>+VLOOKUP(volumen_dia[[#This Row],[Semana descripcipon]],Codigo_fecha[],2,0)</f>
        <v>44057</v>
      </c>
      <c r="I760" t="s">
        <v>536</v>
      </c>
      <c r="J760">
        <v>650</v>
      </c>
      <c r="K760">
        <f>+volumen_dia[[#This Row],[Volumen (N° de mallas o sacos de 25 kg)]]*25</f>
        <v>16250</v>
      </c>
      <c r="L760">
        <f>+volumen_dia[[#This Row],[Volumen (Kg)]]/1000</f>
        <v>16.25</v>
      </c>
      <c r="M760" s="43">
        <f>+VLOOKUP(volumen_dia[[#This Row],[Concat]],Precio_dia_punto_venta[],7,0)</f>
        <v>7000</v>
      </c>
    </row>
    <row r="761" spans="1:13" x14ac:dyDescent="0.35">
      <c r="A761" s="43" t="str">
        <f>+_xlfn.CONCAT(volumen_dia[[#This Row],[Variedad]],volumen_dia[[#This Row],[Mercado]],volumen_dia[[#This Row],[Día semana]],volumen_dia[[#This Row],[Semana]],volumen_dia[[#This Row],[Unidad]])</f>
        <v>AsterixVega Modelo de TemucoJueves44043malla</v>
      </c>
      <c r="B761" t="s">
        <v>540</v>
      </c>
      <c r="C761" t="s">
        <v>542</v>
      </c>
      <c r="D761" s="43">
        <f>+VLOOKUP(volumen_dia[[#This Row],[Mercado]],Codigos_mercados_mayoristas[],3,0)</f>
        <v>9</v>
      </c>
      <c r="E761" s="43" t="str">
        <f>+VLOOKUP(volumen_dia[[#This Row],[Unidad de
comercialización ]],Tabla16[],2,0)</f>
        <v>malla</v>
      </c>
      <c r="F761" t="s">
        <v>705</v>
      </c>
      <c r="G761" t="s">
        <v>507</v>
      </c>
      <c r="H761" s="46">
        <f>+VLOOKUP(volumen_dia[[#This Row],[Semana descripcipon]],Codigo_fecha[],2,0)</f>
        <v>44043</v>
      </c>
      <c r="I761" t="s">
        <v>530</v>
      </c>
      <c r="J761">
        <v>650</v>
      </c>
      <c r="K761">
        <f>+volumen_dia[[#This Row],[Volumen (N° de mallas o sacos de 25 kg)]]*25</f>
        <v>16250</v>
      </c>
      <c r="L761">
        <f>+volumen_dia[[#This Row],[Volumen (Kg)]]/1000</f>
        <v>16.25</v>
      </c>
      <c r="M761" s="43">
        <f>+VLOOKUP(volumen_dia[[#This Row],[Concat]],Precio_dia_punto_venta[],7,0)</f>
        <v>7000</v>
      </c>
    </row>
    <row r="762" spans="1:13" x14ac:dyDescent="0.35">
      <c r="A762" s="43" t="str">
        <f>+_xlfn.CONCAT(volumen_dia[[#This Row],[Variedad]],volumen_dia[[#This Row],[Mercado]],volumen_dia[[#This Row],[Día semana]],volumen_dia[[#This Row],[Semana]],volumen_dia[[#This Row],[Unidad]])</f>
        <v>AsterixVega Modelo de TemucoLunes44106saco</v>
      </c>
      <c r="B762" t="s">
        <v>540</v>
      </c>
      <c r="C762" t="s">
        <v>542</v>
      </c>
      <c r="D762" s="43">
        <f>+VLOOKUP(volumen_dia[[#This Row],[Mercado]],Codigos_mercados_mayoristas[],3,0)</f>
        <v>9</v>
      </c>
      <c r="E762" s="43" t="str">
        <f>+VLOOKUP(volumen_dia[[#This Row],[Unidad de
comercialización ]],Tabla16[],2,0)</f>
        <v>saco</v>
      </c>
      <c r="F762" t="s">
        <v>704</v>
      </c>
      <c r="G762" t="s">
        <v>499</v>
      </c>
      <c r="H762" s="46">
        <f>+VLOOKUP(volumen_dia[[#This Row],[Semana descripcipon]],Codigo_fecha[],2,0)</f>
        <v>44106</v>
      </c>
      <c r="I762" t="s">
        <v>535</v>
      </c>
      <c r="J762">
        <v>700</v>
      </c>
      <c r="K762">
        <f>+volumen_dia[[#This Row],[Volumen (N° de mallas o sacos de 25 kg)]]*25</f>
        <v>17500</v>
      </c>
      <c r="L762">
        <f>+volumen_dia[[#This Row],[Volumen (Kg)]]/1000</f>
        <v>17.5</v>
      </c>
      <c r="M762" s="43">
        <f>+VLOOKUP(volumen_dia[[#This Row],[Concat]],Precio_dia_punto_venta[],7,0)</f>
        <v>6429</v>
      </c>
    </row>
    <row r="763" spans="1:13" x14ac:dyDescent="0.35">
      <c r="A763" s="43" t="str">
        <f>+_xlfn.CONCAT(volumen_dia[[#This Row],[Variedad]],volumen_dia[[#This Row],[Mercado]],volumen_dia[[#This Row],[Día semana]],volumen_dia[[#This Row],[Semana]],volumen_dia[[#This Row],[Unidad]])</f>
        <v>AsterixVega Modelo de TemucoJueves44106saco</v>
      </c>
      <c r="B763" t="s">
        <v>540</v>
      </c>
      <c r="C763" t="s">
        <v>542</v>
      </c>
      <c r="D763" s="43">
        <f>+VLOOKUP(volumen_dia[[#This Row],[Mercado]],Codigos_mercados_mayoristas[],3,0)</f>
        <v>9</v>
      </c>
      <c r="E763" s="43" t="str">
        <f>+VLOOKUP(volumen_dia[[#This Row],[Unidad de
comercialización ]],Tabla16[],2,0)</f>
        <v>saco</v>
      </c>
      <c r="F763" t="s">
        <v>704</v>
      </c>
      <c r="G763" t="s">
        <v>499</v>
      </c>
      <c r="H763" s="46">
        <f>+VLOOKUP(volumen_dia[[#This Row],[Semana descripcipon]],Codigo_fecha[],2,0)</f>
        <v>44106</v>
      </c>
      <c r="I763" t="s">
        <v>530</v>
      </c>
      <c r="J763">
        <v>700</v>
      </c>
      <c r="K763">
        <f>+volumen_dia[[#This Row],[Volumen (N° de mallas o sacos de 25 kg)]]*25</f>
        <v>17500</v>
      </c>
      <c r="L763">
        <f>+volumen_dia[[#This Row],[Volumen (Kg)]]/1000</f>
        <v>17.5</v>
      </c>
      <c r="M763" s="43">
        <f>+VLOOKUP(volumen_dia[[#This Row],[Concat]],Precio_dia_punto_venta[],7,0)</f>
        <v>6286</v>
      </c>
    </row>
    <row r="764" spans="1:13" x14ac:dyDescent="0.35">
      <c r="A764" s="43" t="str">
        <f>+_xlfn.CONCAT(volumen_dia[[#This Row],[Variedad]],volumen_dia[[#This Row],[Mercado]],volumen_dia[[#This Row],[Día semana]],volumen_dia[[#This Row],[Semana]],volumen_dia[[#This Row],[Unidad]])</f>
        <v>AsterixVega Modelo de TemucoMartes44106malla</v>
      </c>
      <c r="B764" t="s">
        <v>540</v>
      </c>
      <c r="C764" t="s">
        <v>542</v>
      </c>
      <c r="D764" s="43">
        <f>+VLOOKUP(volumen_dia[[#This Row],[Mercado]],Codigos_mercados_mayoristas[],3,0)</f>
        <v>9</v>
      </c>
      <c r="E764" s="43" t="str">
        <f>+VLOOKUP(volumen_dia[[#This Row],[Unidad de
comercialización ]],Tabla16[],2,0)</f>
        <v>malla</v>
      </c>
      <c r="F764" t="s">
        <v>705</v>
      </c>
      <c r="G764" t="s">
        <v>499</v>
      </c>
      <c r="H764" s="46">
        <f>+VLOOKUP(volumen_dia[[#This Row],[Semana descripcipon]],Codigo_fecha[],2,0)</f>
        <v>44106</v>
      </c>
      <c r="I764" t="s">
        <v>536</v>
      </c>
      <c r="J764">
        <v>700</v>
      </c>
      <c r="K764">
        <f>+volumen_dia[[#This Row],[Volumen (N° de mallas o sacos de 25 kg)]]*25</f>
        <v>17500</v>
      </c>
      <c r="L764">
        <f>+volumen_dia[[#This Row],[Volumen (Kg)]]/1000</f>
        <v>17.5</v>
      </c>
      <c r="M764" s="43">
        <f>+VLOOKUP(volumen_dia[[#This Row],[Concat]],Precio_dia_punto_venta[],7,0)</f>
        <v>7786</v>
      </c>
    </row>
    <row r="765" spans="1:13" x14ac:dyDescent="0.35">
      <c r="A765" s="43" t="str">
        <f>+_xlfn.CONCAT(volumen_dia[[#This Row],[Variedad]],volumen_dia[[#This Row],[Mercado]],volumen_dia[[#This Row],[Día semana]],volumen_dia[[#This Row],[Semana]],volumen_dia[[#This Row],[Unidad]])</f>
        <v>AsterixVega Modelo de TemucoViernes44078malla</v>
      </c>
      <c r="B765" t="s">
        <v>540</v>
      </c>
      <c r="C765" t="s">
        <v>542</v>
      </c>
      <c r="D765" s="43">
        <f>+VLOOKUP(volumen_dia[[#This Row],[Mercado]],Codigos_mercados_mayoristas[],3,0)</f>
        <v>9</v>
      </c>
      <c r="E765" s="43" t="str">
        <f>+VLOOKUP(volumen_dia[[#This Row],[Unidad de
comercialización ]],Tabla16[],2,0)</f>
        <v>malla</v>
      </c>
      <c r="F765" t="s">
        <v>705</v>
      </c>
      <c r="G765" t="s">
        <v>500</v>
      </c>
      <c r="H765" s="46">
        <f>+VLOOKUP(volumen_dia[[#This Row],[Semana descripcipon]],Codigo_fecha[],2,0)</f>
        <v>44078</v>
      </c>
      <c r="I765" t="s">
        <v>533</v>
      </c>
      <c r="J765">
        <v>700</v>
      </c>
      <c r="K765">
        <f>+volumen_dia[[#This Row],[Volumen (N° de mallas o sacos de 25 kg)]]*25</f>
        <v>17500</v>
      </c>
      <c r="L765">
        <f>+volumen_dia[[#This Row],[Volumen (Kg)]]/1000</f>
        <v>17.5</v>
      </c>
      <c r="M765" s="43">
        <f>+VLOOKUP(volumen_dia[[#This Row],[Concat]],Precio_dia_punto_venta[],7,0)</f>
        <v>8000</v>
      </c>
    </row>
    <row r="766" spans="1:13" x14ac:dyDescent="0.35">
      <c r="A766" s="43" t="str">
        <f>+_xlfn.CONCAT(volumen_dia[[#This Row],[Variedad]],volumen_dia[[#This Row],[Mercado]],volumen_dia[[#This Row],[Día semana]],volumen_dia[[#This Row],[Semana]],volumen_dia[[#This Row],[Unidad]])</f>
        <v>PatagoniaVega Modelo de TemucoLunes44064saco</v>
      </c>
      <c r="B766" t="s">
        <v>531</v>
      </c>
      <c r="C766" t="s">
        <v>542</v>
      </c>
      <c r="D766" s="43">
        <f>+VLOOKUP(volumen_dia[[#This Row],[Mercado]],Codigos_mercados_mayoristas[],3,0)</f>
        <v>9</v>
      </c>
      <c r="E766" s="43" t="str">
        <f>+VLOOKUP(volumen_dia[[#This Row],[Unidad de
comercialización ]],Tabla16[],2,0)</f>
        <v>saco</v>
      </c>
      <c r="F766" t="s">
        <v>704</v>
      </c>
      <c r="G766" t="s">
        <v>505</v>
      </c>
      <c r="H766" s="46">
        <f>+VLOOKUP(volumen_dia[[#This Row],[Semana descripcipon]],Codigo_fecha[],2,0)</f>
        <v>44064</v>
      </c>
      <c r="I766" t="s">
        <v>535</v>
      </c>
      <c r="J766">
        <v>700</v>
      </c>
      <c r="K766">
        <f>+volumen_dia[[#This Row],[Volumen (N° de mallas o sacos de 25 kg)]]*25</f>
        <v>17500</v>
      </c>
      <c r="L766">
        <f>+volumen_dia[[#This Row],[Volumen (Kg)]]/1000</f>
        <v>17.5</v>
      </c>
      <c r="M766" s="43">
        <f>+VLOOKUP(volumen_dia[[#This Row],[Concat]],Precio_dia_punto_venta[],7,0)</f>
        <v>6000</v>
      </c>
    </row>
    <row r="767" spans="1:13" x14ac:dyDescent="0.35">
      <c r="A767" s="43" t="str">
        <f>+_xlfn.CONCAT(volumen_dia[[#This Row],[Variedad]],volumen_dia[[#This Row],[Mercado]],volumen_dia[[#This Row],[Día semana]],volumen_dia[[#This Row],[Semana]],volumen_dia[[#This Row],[Unidad]])</f>
        <v>PatagoniaVega Modelo de TemucoJueves44078saco</v>
      </c>
      <c r="B767" t="s">
        <v>531</v>
      </c>
      <c r="C767" t="s">
        <v>542</v>
      </c>
      <c r="D767" s="43">
        <f>+VLOOKUP(volumen_dia[[#This Row],[Mercado]],Codigos_mercados_mayoristas[],3,0)</f>
        <v>9</v>
      </c>
      <c r="E767" s="43" t="str">
        <f>+VLOOKUP(volumen_dia[[#This Row],[Unidad de
comercialización ]],Tabla16[],2,0)</f>
        <v>saco</v>
      </c>
      <c r="F767" t="s">
        <v>704</v>
      </c>
      <c r="G767" t="s">
        <v>500</v>
      </c>
      <c r="H767" s="46">
        <f>+VLOOKUP(volumen_dia[[#This Row],[Semana descripcipon]],Codigo_fecha[],2,0)</f>
        <v>44078</v>
      </c>
      <c r="I767" t="s">
        <v>530</v>
      </c>
      <c r="J767">
        <v>780</v>
      </c>
      <c r="K767">
        <f>+volumen_dia[[#This Row],[Volumen (N° de mallas o sacos de 25 kg)]]*25</f>
        <v>19500</v>
      </c>
      <c r="L767">
        <f>+volumen_dia[[#This Row],[Volumen (Kg)]]/1000</f>
        <v>19.5</v>
      </c>
      <c r="M767" s="43">
        <f>+VLOOKUP(volumen_dia[[#This Row],[Concat]],Precio_dia_punto_venta[],7,0)</f>
        <v>6385</v>
      </c>
    </row>
    <row r="768" spans="1:13" x14ac:dyDescent="0.35">
      <c r="A768" s="43" t="str">
        <f>+_xlfn.CONCAT(volumen_dia[[#This Row],[Variedad]],volumen_dia[[#This Row],[Mercado]],volumen_dia[[#This Row],[Día semana]],volumen_dia[[#This Row],[Semana]],volumen_dia[[#This Row],[Unidad]])</f>
        <v>AsterixVega Modelo de TemucoLunes44092malla</v>
      </c>
      <c r="B768" t="s">
        <v>540</v>
      </c>
      <c r="C768" t="s">
        <v>542</v>
      </c>
      <c r="D768" s="43">
        <f>+VLOOKUP(volumen_dia[[#This Row],[Mercado]],Codigos_mercados_mayoristas[],3,0)</f>
        <v>9</v>
      </c>
      <c r="E768" s="43" t="str">
        <f>+VLOOKUP(volumen_dia[[#This Row],[Unidad de
comercialización ]],Tabla16[],2,0)</f>
        <v>malla</v>
      </c>
      <c r="F768" t="s">
        <v>705</v>
      </c>
      <c r="G768" t="s">
        <v>502</v>
      </c>
      <c r="H768" s="46">
        <f>+VLOOKUP(volumen_dia[[#This Row],[Semana descripcipon]],Codigo_fecha[],2,0)</f>
        <v>44092</v>
      </c>
      <c r="I768" t="s">
        <v>535</v>
      </c>
      <c r="J768">
        <v>800</v>
      </c>
      <c r="K768">
        <f>+volumen_dia[[#This Row],[Volumen (N° de mallas o sacos de 25 kg)]]*25</f>
        <v>20000</v>
      </c>
      <c r="L768">
        <f>+volumen_dia[[#This Row],[Volumen (Kg)]]/1000</f>
        <v>20</v>
      </c>
      <c r="M768" s="43">
        <f>+VLOOKUP(volumen_dia[[#This Row],[Concat]],Precio_dia_punto_venta[],7,0)</f>
        <v>8000</v>
      </c>
    </row>
    <row r="769" spans="1:13" x14ac:dyDescent="0.35">
      <c r="A769" s="43" t="str">
        <f>+_xlfn.CONCAT(volumen_dia[[#This Row],[Variedad]],volumen_dia[[#This Row],[Mercado]],volumen_dia[[#This Row],[Día semana]],volumen_dia[[#This Row],[Semana]],volumen_dia[[#This Row],[Unidad]])</f>
        <v>AsterixVega Modelo de TemucoJueves44064saco</v>
      </c>
      <c r="B769" t="s">
        <v>540</v>
      </c>
      <c r="C769" t="s">
        <v>542</v>
      </c>
      <c r="D769" s="43">
        <f>+VLOOKUP(volumen_dia[[#This Row],[Mercado]],Codigos_mercados_mayoristas[],3,0)</f>
        <v>9</v>
      </c>
      <c r="E769" s="43" t="str">
        <f>+VLOOKUP(volumen_dia[[#This Row],[Unidad de
comercialización ]],Tabla16[],2,0)</f>
        <v>saco</v>
      </c>
      <c r="F769" t="s">
        <v>704</v>
      </c>
      <c r="G769" t="s">
        <v>505</v>
      </c>
      <c r="H769" s="46">
        <f>+VLOOKUP(volumen_dia[[#This Row],[Semana descripcipon]],Codigo_fecha[],2,0)</f>
        <v>44064</v>
      </c>
      <c r="I769" t="s">
        <v>530</v>
      </c>
      <c r="J769">
        <v>800</v>
      </c>
      <c r="K769">
        <f>+volumen_dia[[#This Row],[Volumen (N° de mallas o sacos de 25 kg)]]*25</f>
        <v>20000</v>
      </c>
      <c r="L769">
        <f>+volumen_dia[[#This Row],[Volumen (Kg)]]/1000</f>
        <v>20</v>
      </c>
      <c r="M769" s="43">
        <f>+VLOOKUP(volumen_dia[[#This Row],[Concat]],Precio_dia_punto_venta[],7,0)</f>
        <v>6000</v>
      </c>
    </row>
    <row r="770" spans="1:13" x14ac:dyDescent="0.35">
      <c r="A770" s="43" t="str">
        <f>+_xlfn.CONCAT(volumen_dia[[#This Row],[Variedad]],volumen_dia[[#This Row],[Mercado]],volumen_dia[[#This Row],[Día semana]],volumen_dia[[#This Row],[Semana]],volumen_dia[[#This Row],[Unidad]])</f>
        <v>PatagoniaVega Modelo de TemucoLunes44050malla</v>
      </c>
      <c r="B770" t="s">
        <v>531</v>
      </c>
      <c r="C770" t="s">
        <v>542</v>
      </c>
      <c r="D770" s="43">
        <f>+VLOOKUP(volumen_dia[[#This Row],[Mercado]],Codigos_mercados_mayoristas[],3,0)</f>
        <v>9</v>
      </c>
      <c r="E770" s="43" t="str">
        <f>+VLOOKUP(volumen_dia[[#This Row],[Unidad de
comercialización ]],Tabla16[],2,0)</f>
        <v>malla</v>
      </c>
      <c r="F770" t="s">
        <v>705</v>
      </c>
      <c r="G770" t="s">
        <v>508</v>
      </c>
      <c r="H770" s="46">
        <f>+VLOOKUP(volumen_dia[[#This Row],[Semana descripcipon]],Codigo_fecha[],2,0)</f>
        <v>44050</v>
      </c>
      <c r="I770" t="s">
        <v>535</v>
      </c>
      <c r="J770">
        <v>800</v>
      </c>
      <c r="K770">
        <f>+volumen_dia[[#This Row],[Volumen (N° de mallas o sacos de 25 kg)]]*25</f>
        <v>20000</v>
      </c>
      <c r="L770">
        <f>+volumen_dia[[#This Row],[Volumen (Kg)]]/1000</f>
        <v>20</v>
      </c>
      <c r="M770" s="43">
        <f>+VLOOKUP(volumen_dia[[#This Row],[Concat]],Precio_dia_punto_venta[],7,0)</f>
        <v>7000</v>
      </c>
    </row>
    <row r="771" spans="1:13" x14ac:dyDescent="0.35">
      <c r="A771" s="43" t="str">
        <f>+_xlfn.CONCAT(volumen_dia[[#This Row],[Variedad]],volumen_dia[[#This Row],[Mercado]],volumen_dia[[#This Row],[Día semana]],volumen_dia[[#This Row],[Semana]],volumen_dia[[#This Row],[Unidad]])</f>
        <v>AsterixVega Modelo de TemucoJueves44106malla</v>
      </c>
      <c r="B771" t="s">
        <v>540</v>
      </c>
      <c r="C771" t="s">
        <v>542</v>
      </c>
      <c r="D771" s="43">
        <f>+VLOOKUP(volumen_dia[[#This Row],[Mercado]],Codigos_mercados_mayoristas[],3,0)</f>
        <v>9</v>
      </c>
      <c r="E771" s="43" t="str">
        <f>+VLOOKUP(volumen_dia[[#This Row],[Unidad de
comercialización ]],Tabla16[],2,0)</f>
        <v>malla</v>
      </c>
      <c r="F771" t="s">
        <v>705</v>
      </c>
      <c r="G771" t="s">
        <v>499</v>
      </c>
      <c r="H771" s="46">
        <f>+VLOOKUP(volumen_dia[[#This Row],[Semana descripcipon]],Codigo_fecha[],2,0)</f>
        <v>44106</v>
      </c>
      <c r="I771" t="s">
        <v>530</v>
      </c>
      <c r="J771">
        <v>900</v>
      </c>
      <c r="K771">
        <f>+volumen_dia[[#This Row],[Volumen (N° de mallas o sacos de 25 kg)]]*25</f>
        <v>22500</v>
      </c>
      <c r="L771">
        <f>+volumen_dia[[#This Row],[Volumen (Kg)]]/1000</f>
        <v>22.5</v>
      </c>
      <c r="M771" s="43">
        <f>+VLOOKUP(volumen_dia[[#This Row],[Concat]],Precio_dia_punto_venta[],7,0)</f>
        <v>7778</v>
      </c>
    </row>
    <row r="772" spans="1:13" x14ac:dyDescent="0.35">
      <c r="A772" s="43" t="str">
        <f>+_xlfn.CONCAT(volumen_dia[[#This Row],[Variedad]],volumen_dia[[#This Row],[Mercado]],volumen_dia[[#This Row],[Día semana]],volumen_dia[[#This Row],[Semana]],volumen_dia[[#This Row],[Unidad]])</f>
        <v>PatagoniaVega Modelo de TemucoJueves44050malla</v>
      </c>
      <c r="B772" t="s">
        <v>531</v>
      </c>
      <c r="C772" t="s">
        <v>542</v>
      </c>
      <c r="D772" s="43">
        <f>+VLOOKUP(volumen_dia[[#This Row],[Mercado]],Codigos_mercados_mayoristas[],3,0)</f>
        <v>9</v>
      </c>
      <c r="E772" s="43" t="str">
        <f>+VLOOKUP(volumen_dia[[#This Row],[Unidad de
comercialización ]],Tabla16[],2,0)</f>
        <v>malla</v>
      </c>
      <c r="F772" t="s">
        <v>705</v>
      </c>
      <c r="G772" t="s">
        <v>508</v>
      </c>
      <c r="H772" s="46">
        <f>+VLOOKUP(volumen_dia[[#This Row],[Semana descripcipon]],Codigo_fecha[],2,0)</f>
        <v>44050</v>
      </c>
      <c r="I772" t="s">
        <v>530</v>
      </c>
      <c r="J772">
        <v>900</v>
      </c>
      <c r="K772">
        <f>+volumen_dia[[#This Row],[Volumen (N° de mallas o sacos de 25 kg)]]*25</f>
        <v>22500</v>
      </c>
      <c r="L772">
        <f>+volumen_dia[[#This Row],[Volumen (Kg)]]/1000</f>
        <v>22.5</v>
      </c>
      <c r="M772" s="43">
        <f>+VLOOKUP(volumen_dia[[#This Row],[Concat]],Precio_dia_punto_venta[],7,0)</f>
        <v>7000</v>
      </c>
    </row>
    <row r="773" spans="1:13" x14ac:dyDescent="0.35">
      <c r="A773" s="43" t="str">
        <f>+_xlfn.CONCAT(volumen_dia[[#This Row],[Variedad]],volumen_dia[[#This Row],[Mercado]],volumen_dia[[#This Row],[Día semana]],volumen_dia[[#This Row],[Semana]],volumen_dia[[#This Row],[Unidad]])</f>
        <v>PatagoniaVega Modelo de TemucoLunes44169saco</v>
      </c>
      <c r="B773" t="s">
        <v>531</v>
      </c>
      <c r="C773" t="s">
        <v>542</v>
      </c>
      <c r="D773" s="43">
        <f>+VLOOKUP(volumen_dia[[#This Row],[Mercado]],Codigos_mercados_mayoristas[],3,0)</f>
        <v>9</v>
      </c>
      <c r="E773" s="43" t="str">
        <f>+VLOOKUP(volumen_dia[[#This Row],[Unidad de
comercialización ]],Tabla16[],2,0)</f>
        <v>saco</v>
      </c>
      <c r="F773" t="s">
        <v>704</v>
      </c>
      <c r="G773" t="s">
        <v>490</v>
      </c>
      <c r="H773" s="46">
        <f>+VLOOKUP(volumen_dia[[#This Row],[Semana descripcipon]],Codigo_fecha[],2,0)</f>
        <v>44169</v>
      </c>
      <c r="I773" t="s">
        <v>535</v>
      </c>
      <c r="J773">
        <v>950</v>
      </c>
      <c r="K773">
        <f>+volumen_dia[[#This Row],[Volumen (N° de mallas o sacos de 25 kg)]]*25</f>
        <v>23750</v>
      </c>
      <c r="L773">
        <f>+volumen_dia[[#This Row],[Volumen (Kg)]]/1000</f>
        <v>23.75</v>
      </c>
      <c r="M773" s="43">
        <f>+VLOOKUP(volumen_dia[[#This Row],[Concat]],Precio_dia_punto_venta[],7,0)</f>
        <v>10000</v>
      </c>
    </row>
    <row r="774" spans="1:13" x14ac:dyDescent="0.35">
      <c r="A774" s="43" t="str">
        <f>+_xlfn.CONCAT(volumen_dia[[#This Row],[Variedad]],volumen_dia[[#This Row],[Mercado]],volumen_dia[[#This Row],[Día semana]],volumen_dia[[#This Row],[Semana]],volumen_dia[[#This Row],[Unidad]])</f>
        <v>PukaráVega Modelo de TemucoLunes44155malla</v>
      </c>
      <c r="B774" t="s">
        <v>547</v>
      </c>
      <c r="C774" t="s">
        <v>542</v>
      </c>
      <c r="D774" s="43">
        <f>+VLOOKUP(volumen_dia[[#This Row],[Mercado]],Codigos_mercados_mayoristas[],3,0)</f>
        <v>9</v>
      </c>
      <c r="E774" s="43" t="str">
        <f>+VLOOKUP(volumen_dia[[#This Row],[Unidad de
comercialización ]],Tabla16[],2,0)</f>
        <v>malla</v>
      </c>
      <c r="F774" t="s">
        <v>705</v>
      </c>
      <c r="G774" t="s">
        <v>492</v>
      </c>
      <c r="H774" s="46">
        <f>+VLOOKUP(volumen_dia[[#This Row],[Semana descripcipon]],Codigo_fecha[],2,0)</f>
        <v>44155</v>
      </c>
      <c r="I774" t="s">
        <v>535</v>
      </c>
      <c r="J774">
        <v>1650</v>
      </c>
      <c r="K774">
        <f>+volumen_dia[[#This Row],[Volumen (N° de mallas o sacos de 25 kg)]]*25</f>
        <v>41250</v>
      </c>
      <c r="L774">
        <f>+volumen_dia[[#This Row],[Volumen (Kg)]]/1000</f>
        <v>41.25</v>
      </c>
      <c r="M774" s="43">
        <f>+VLOOKUP(volumen_dia[[#This Row],[Concat]],Precio_dia_punto_venta[],7,0)</f>
        <v>15000</v>
      </c>
    </row>
    <row r="775" spans="1:13" x14ac:dyDescent="0.35">
      <c r="A775" s="43" t="str">
        <f>+_xlfn.CONCAT(volumen_dia[[#This Row],[Variedad]],volumen_dia[[#This Row],[Mercado]],volumen_dia[[#This Row],[Día semana]],volumen_dia[[#This Row],[Semana]],volumen_dia[[#This Row],[Unidad]])</f>
        <v>PatagoniaVega Modelo de TemucoMiércoles44162saco</v>
      </c>
      <c r="B775" t="s">
        <v>531</v>
      </c>
      <c r="C775" t="s">
        <v>542</v>
      </c>
      <c r="D775" s="43">
        <f>+VLOOKUP(volumen_dia[[#This Row],[Mercado]],Codigos_mercados_mayoristas[],3,0)</f>
        <v>9</v>
      </c>
      <c r="E775" s="43" t="str">
        <f>+VLOOKUP(volumen_dia[[#This Row],[Unidad de
comercialización ]],Tabla16[],2,0)</f>
        <v>saco</v>
      </c>
      <c r="F775" t="s">
        <v>704</v>
      </c>
      <c r="G775" t="s">
        <v>491</v>
      </c>
      <c r="H775" s="46">
        <f>+VLOOKUP(volumen_dia[[#This Row],[Semana descripcipon]],Codigo_fecha[],2,0)</f>
        <v>44162</v>
      </c>
      <c r="I775" t="s">
        <v>534</v>
      </c>
      <c r="J775">
        <v>2200</v>
      </c>
      <c r="K775">
        <f>+volumen_dia[[#This Row],[Volumen (N° de mallas o sacos de 25 kg)]]*25</f>
        <v>55000</v>
      </c>
      <c r="L775">
        <f>+volumen_dia[[#This Row],[Volumen (Kg)]]/1000</f>
        <v>55</v>
      </c>
      <c r="M775" s="43">
        <f>+VLOOKUP(volumen_dia[[#This Row],[Concat]],Precio_dia_punto_venta[],7,0)</f>
        <v>12545</v>
      </c>
    </row>
    <row r="776" spans="1:13" x14ac:dyDescent="0.35">
      <c r="A776" s="43" t="str">
        <f>+_xlfn.CONCAT(volumen_dia[[#This Row],[Variedad]],volumen_dia[[#This Row],[Mercado]],volumen_dia[[#This Row],[Día semana]],volumen_dia[[#This Row],[Semana]],volumen_dia[[#This Row],[Unidad]])</f>
        <v>PatagoniaVega Modelo de TemucoViernes44162saco</v>
      </c>
      <c r="B776" t="s">
        <v>531</v>
      </c>
      <c r="C776" t="s">
        <v>542</v>
      </c>
      <c r="D776" s="43">
        <f>+VLOOKUP(volumen_dia[[#This Row],[Mercado]],Codigos_mercados_mayoristas[],3,0)</f>
        <v>9</v>
      </c>
      <c r="E776" s="43" t="str">
        <f>+VLOOKUP(volumen_dia[[#This Row],[Unidad de
comercialización ]],Tabla16[],2,0)</f>
        <v>saco</v>
      </c>
      <c r="F776" t="s">
        <v>704</v>
      </c>
      <c r="G776" t="s">
        <v>491</v>
      </c>
      <c r="H776" s="46">
        <f>+VLOOKUP(volumen_dia[[#This Row],[Semana descripcipon]],Codigo_fecha[],2,0)</f>
        <v>44162</v>
      </c>
      <c r="I776" t="s">
        <v>533</v>
      </c>
      <c r="J776">
        <v>2200</v>
      </c>
      <c r="K776">
        <f>+volumen_dia[[#This Row],[Volumen (N° de mallas o sacos de 25 kg)]]*25</f>
        <v>55000</v>
      </c>
      <c r="L776">
        <f>+volumen_dia[[#This Row],[Volumen (Kg)]]/1000</f>
        <v>55</v>
      </c>
      <c r="M776" s="43">
        <f>+VLOOKUP(volumen_dia[[#This Row],[Concat]],Precio_dia_punto_venta[],7,0)</f>
        <v>11545</v>
      </c>
    </row>
    <row r="777" spans="1:13" x14ac:dyDescent="0.35">
      <c r="A777" s="43" t="str">
        <f>+_xlfn.CONCAT(volumen_dia[[#This Row],[Variedad]],volumen_dia[[#This Row],[Mercado]],volumen_dia[[#This Row],[Día semana]],volumen_dia[[#This Row],[Semana]],volumen_dia[[#This Row],[Unidad]])</f>
        <v>PatagoniaVega Modelo de TemucoJueves44176saco</v>
      </c>
      <c r="B777" t="s">
        <v>531</v>
      </c>
      <c r="C777" t="s">
        <v>542</v>
      </c>
      <c r="D777" s="43">
        <f>+VLOOKUP(volumen_dia[[#This Row],[Mercado]],Codigos_mercados_mayoristas[],3,0)</f>
        <v>9</v>
      </c>
      <c r="E777" s="43" t="str">
        <f>+VLOOKUP(volumen_dia[[#This Row],[Unidad de
comercialización ]],Tabla16[],2,0)</f>
        <v>saco</v>
      </c>
      <c r="F777" t="s">
        <v>704</v>
      </c>
      <c r="G777" t="s">
        <v>700</v>
      </c>
      <c r="H777" s="46">
        <f>+VLOOKUP(volumen_dia[[#This Row],[Semana descripcipon]],Codigo_fecha[],2,0)</f>
        <v>44176</v>
      </c>
      <c r="I777" t="s">
        <v>530</v>
      </c>
      <c r="J777">
        <v>2600</v>
      </c>
      <c r="K777">
        <f>+volumen_dia[[#This Row],[Volumen (N° de mallas o sacos de 25 kg)]]*25</f>
        <v>65000</v>
      </c>
      <c r="L777">
        <f>+volumen_dia[[#This Row],[Volumen (Kg)]]/1000</f>
        <v>65</v>
      </c>
      <c r="M777" s="43">
        <f>+VLOOKUP(volumen_dia[[#This Row],[Concat]],Precio_dia_punto_venta[],7,0)</f>
        <v>10462</v>
      </c>
    </row>
    <row r="778" spans="1:13" x14ac:dyDescent="0.35">
      <c r="A778" s="43" t="str">
        <f>+_xlfn.CONCAT(volumen_dia[[#This Row],[Variedad]],volumen_dia[[#This Row],[Mercado]],volumen_dia[[#This Row],[Día semana]],volumen_dia[[#This Row],[Semana]],volumen_dia[[#This Row],[Unidad]])</f>
        <v>PatagoniaVega Modelo de TemucoJueves44162saco</v>
      </c>
      <c r="B778" t="s">
        <v>531</v>
      </c>
      <c r="C778" t="s">
        <v>542</v>
      </c>
      <c r="D778" s="43">
        <f>+VLOOKUP(volumen_dia[[#This Row],[Mercado]],Codigos_mercados_mayoristas[],3,0)</f>
        <v>9</v>
      </c>
      <c r="E778" s="43" t="str">
        <f>+VLOOKUP(volumen_dia[[#This Row],[Unidad de
comercialización ]],Tabla16[],2,0)</f>
        <v>saco</v>
      </c>
      <c r="F778" t="s">
        <v>704</v>
      </c>
      <c r="G778" t="s">
        <v>491</v>
      </c>
      <c r="H778" s="46">
        <f>+VLOOKUP(volumen_dia[[#This Row],[Semana descripcipon]],Codigo_fecha[],2,0)</f>
        <v>44162</v>
      </c>
      <c r="I778" t="s">
        <v>530</v>
      </c>
      <c r="J778">
        <v>2700</v>
      </c>
      <c r="K778">
        <f>+volumen_dia[[#This Row],[Volumen (N° de mallas o sacos de 25 kg)]]*25</f>
        <v>67500</v>
      </c>
      <c r="L778">
        <f>+volumen_dia[[#This Row],[Volumen (Kg)]]/1000</f>
        <v>67.5</v>
      </c>
      <c r="M778" s="43">
        <f>+VLOOKUP(volumen_dia[[#This Row],[Concat]],Precio_dia_punto_venta[],7,0)</f>
        <v>11111</v>
      </c>
    </row>
    <row r="779" spans="1:13" x14ac:dyDescent="0.35">
      <c r="A779" s="43" t="str">
        <f>+_xlfn.CONCAT(volumen_dia[[#This Row],[Variedad]],volumen_dia[[#This Row],[Mercado]],volumen_dia[[#This Row],[Día semana]],volumen_dia[[#This Row],[Semana]],volumen_dia[[#This Row],[Unidad]])</f>
        <v>AsterixVega Monumental ConcepciónJueves44148saco</v>
      </c>
      <c r="B779" t="s">
        <v>540</v>
      </c>
      <c r="C779" t="s">
        <v>546</v>
      </c>
      <c r="D779" s="43">
        <f>+VLOOKUP(volumen_dia[[#This Row],[Mercado]],Codigos_mercados_mayoristas[],3,0)</f>
        <v>8</v>
      </c>
      <c r="E779" s="43" t="str">
        <f>+VLOOKUP(volumen_dia[[#This Row],[Unidad de
comercialización ]],Tabla16[],2,0)</f>
        <v>saco</v>
      </c>
      <c r="F779" t="s">
        <v>704</v>
      </c>
      <c r="G779" t="s">
        <v>493</v>
      </c>
      <c r="H779" s="46">
        <f>+VLOOKUP(volumen_dia[[#This Row],[Semana descripcipon]],Codigo_fecha[],2,0)</f>
        <v>44148</v>
      </c>
      <c r="I779" t="s">
        <v>530</v>
      </c>
      <c r="J779">
        <v>500</v>
      </c>
      <c r="K779">
        <f>+volumen_dia[[#This Row],[Volumen (N° de mallas o sacos de 25 kg)]]*25</f>
        <v>12500</v>
      </c>
      <c r="L779">
        <f>+volumen_dia[[#This Row],[Volumen (Kg)]]/1000</f>
        <v>12.5</v>
      </c>
      <c r="M779" s="43">
        <f>+VLOOKUP(volumen_dia[[#This Row],[Concat]],Precio_dia_punto_venta[],7,0)</f>
        <v>10500</v>
      </c>
    </row>
    <row r="780" spans="1:13" x14ac:dyDescent="0.35">
      <c r="A780" s="43" t="str">
        <f>+_xlfn.CONCAT(volumen_dia[[#This Row],[Variedad]],volumen_dia[[#This Row],[Mercado]],volumen_dia[[#This Row],[Día semana]],volumen_dia[[#This Row],[Semana]],volumen_dia[[#This Row],[Unidad]])</f>
        <v>AsterixVega Monumental ConcepciónMartes44155saco</v>
      </c>
      <c r="B780" t="s">
        <v>540</v>
      </c>
      <c r="C780" t="s">
        <v>546</v>
      </c>
      <c r="D780" s="43">
        <f>+VLOOKUP(volumen_dia[[#This Row],[Mercado]],Codigos_mercados_mayoristas[],3,0)</f>
        <v>8</v>
      </c>
      <c r="E780" s="43" t="str">
        <f>+VLOOKUP(volumen_dia[[#This Row],[Unidad de
comercialización ]],Tabla16[],2,0)</f>
        <v>saco</v>
      </c>
      <c r="F780" t="s">
        <v>704</v>
      </c>
      <c r="G780" t="s">
        <v>492</v>
      </c>
      <c r="H780" s="46">
        <f>+VLOOKUP(volumen_dia[[#This Row],[Semana descripcipon]],Codigo_fecha[],2,0)</f>
        <v>44155</v>
      </c>
      <c r="I780" t="s">
        <v>536</v>
      </c>
      <c r="J780">
        <v>1000</v>
      </c>
      <c r="K780">
        <f>+volumen_dia[[#This Row],[Volumen (N° de mallas o sacos de 25 kg)]]*25</f>
        <v>25000</v>
      </c>
      <c r="L780">
        <f>+volumen_dia[[#This Row],[Volumen (Kg)]]/1000</f>
        <v>25</v>
      </c>
      <c r="M780" s="43">
        <f>+VLOOKUP(volumen_dia[[#This Row],[Concat]],Precio_dia_punto_venta[],7,0)</f>
        <v>10500</v>
      </c>
    </row>
    <row r="781" spans="1:13" x14ac:dyDescent="0.35">
      <c r="A781" s="43" t="str">
        <f>+_xlfn.CONCAT(volumen_dia[[#This Row],[Variedad]],volumen_dia[[#This Row],[Mercado]],volumen_dia[[#This Row],[Día semana]],volumen_dia[[#This Row],[Semana]],volumen_dia[[#This Row],[Unidad]])</f>
        <v>AsterixVega Monumental ConcepciónMiércoles44155saco</v>
      </c>
      <c r="B781" t="s">
        <v>540</v>
      </c>
      <c r="C781" t="s">
        <v>546</v>
      </c>
      <c r="D781" s="43">
        <f>+VLOOKUP(volumen_dia[[#This Row],[Mercado]],Codigos_mercados_mayoristas[],3,0)</f>
        <v>8</v>
      </c>
      <c r="E781" s="43" t="str">
        <f>+VLOOKUP(volumen_dia[[#This Row],[Unidad de
comercialización ]],Tabla16[],2,0)</f>
        <v>saco</v>
      </c>
      <c r="F781" t="s">
        <v>704</v>
      </c>
      <c r="G781" t="s">
        <v>492</v>
      </c>
      <c r="H781" s="46">
        <f>+VLOOKUP(volumen_dia[[#This Row],[Semana descripcipon]],Codigo_fecha[],2,0)</f>
        <v>44155</v>
      </c>
      <c r="I781" t="s">
        <v>534</v>
      </c>
      <c r="J781">
        <v>1000</v>
      </c>
      <c r="K781">
        <f>+volumen_dia[[#This Row],[Volumen (N° de mallas o sacos de 25 kg)]]*25</f>
        <v>25000</v>
      </c>
      <c r="L781">
        <f>+volumen_dia[[#This Row],[Volumen (Kg)]]/1000</f>
        <v>25</v>
      </c>
      <c r="M781" s="43">
        <f>+VLOOKUP(volumen_dia[[#This Row],[Concat]],Precio_dia_punto_venta[],7,0)</f>
        <v>9500</v>
      </c>
    </row>
    <row r="782" spans="1:13" x14ac:dyDescent="0.35">
      <c r="A782" s="43" t="str">
        <f>+_xlfn.CONCAT(volumen_dia[[#This Row],[Variedad]],volumen_dia[[#This Row],[Mercado]],volumen_dia[[#This Row],[Día semana]],volumen_dia[[#This Row],[Semana]],volumen_dia[[#This Row],[Unidad]])</f>
        <v>AsterixVega Monumental ConcepciónJueves44155saco</v>
      </c>
      <c r="B782" t="s">
        <v>540</v>
      </c>
      <c r="C782" t="s">
        <v>546</v>
      </c>
      <c r="D782" s="43">
        <f>+VLOOKUP(volumen_dia[[#This Row],[Mercado]],Codigos_mercados_mayoristas[],3,0)</f>
        <v>8</v>
      </c>
      <c r="E782" s="43" t="str">
        <f>+VLOOKUP(volumen_dia[[#This Row],[Unidad de
comercialización ]],Tabla16[],2,0)</f>
        <v>saco</v>
      </c>
      <c r="F782" t="s">
        <v>704</v>
      </c>
      <c r="G782" t="s">
        <v>492</v>
      </c>
      <c r="H782" s="46">
        <f>+VLOOKUP(volumen_dia[[#This Row],[Semana descripcipon]],Codigo_fecha[],2,0)</f>
        <v>44155</v>
      </c>
      <c r="I782" t="s">
        <v>530</v>
      </c>
      <c r="J782">
        <v>1000</v>
      </c>
      <c r="K782">
        <f>+volumen_dia[[#This Row],[Volumen (N° de mallas o sacos de 25 kg)]]*25</f>
        <v>25000</v>
      </c>
      <c r="L782">
        <f>+volumen_dia[[#This Row],[Volumen (Kg)]]/1000</f>
        <v>25</v>
      </c>
      <c r="M782" s="43">
        <f>+VLOOKUP(volumen_dia[[#This Row],[Concat]],Precio_dia_punto_venta[],7,0)</f>
        <v>9750</v>
      </c>
    </row>
    <row r="783" spans="1:13" x14ac:dyDescent="0.35">
      <c r="A783" s="43" t="str">
        <f>+_xlfn.CONCAT(volumen_dia[[#This Row],[Variedad]],volumen_dia[[#This Row],[Mercado]],volumen_dia[[#This Row],[Día semana]],volumen_dia[[#This Row],[Semana]],volumen_dia[[#This Row],[Unidad]])</f>
        <v>AsterixVega Monumental ConcepciónViernes44155saco</v>
      </c>
      <c r="B783" t="s">
        <v>540</v>
      </c>
      <c r="C783" t="s">
        <v>546</v>
      </c>
      <c r="D783" s="43">
        <f>+VLOOKUP(volumen_dia[[#This Row],[Mercado]],Codigos_mercados_mayoristas[],3,0)</f>
        <v>8</v>
      </c>
      <c r="E783" s="43" t="str">
        <f>+VLOOKUP(volumen_dia[[#This Row],[Unidad de
comercialización ]],Tabla16[],2,0)</f>
        <v>saco</v>
      </c>
      <c r="F783" t="s">
        <v>704</v>
      </c>
      <c r="G783" t="s">
        <v>492</v>
      </c>
      <c r="H783" s="46">
        <f>+VLOOKUP(volumen_dia[[#This Row],[Semana descripcipon]],Codigo_fecha[],2,0)</f>
        <v>44155</v>
      </c>
      <c r="I783" t="s">
        <v>533</v>
      </c>
      <c r="J783">
        <v>1000</v>
      </c>
      <c r="K783">
        <f>+volumen_dia[[#This Row],[Volumen (N° de mallas o sacos de 25 kg)]]*25</f>
        <v>25000</v>
      </c>
      <c r="L783">
        <f>+volumen_dia[[#This Row],[Volumen (Kg)]]/1000</f>
        <v>25</v>
      </c>
      <c r="M783" s="43">
        <f>+VLOOKUP(volumen_dia[[#This Row],[Concat]],Precio_dia_punto_venta[],7,0)</f>
        <v>9750</v>
      </c>
    </row>
    <row r="784" spans="1:13" x14ac:dyDescent="0.35">
      <c r="A784" s="43" t="str">
        <f>+_xlfn.CONCAT(volumen_dia[[#This Row],[Variedad]],volumen_dia[[#This Row],[Mercado]],volumen_dia[[#This Row],[Día semana]],volumen_dia[[#This Row],[Semana]],volumen_dia[[#This Row],[Unidad]])</f>
        <v>AsterixVega Monumental ConcepciónViernes44148saco</v>
      </c>
      <c r="B784" t="s">
        <v>540</v>
      </c>
      <c r="C784" t="s">
        <v>546</v>
      </c>
      <c r="D784" s="43">
        <f>+VLOOKUP(volumen_dia[[#This Row],[Mercado]],Codigos_mercados_mayoristas[],3,0)</f>
        <v>8</v>
      </c>
      <c r="E784" s="43" t="str">
        <f>+VLOOKUP(volumen_dia[[#This Row],[Unidad de
comercialización ]],Tabla16[],2,0)</f>
        <v>saco</v>
      </c>
      <c r="F784" t="s">
        <v>704</v>
      </c>
      <c r="G784" t="s">
        <v>493</v>
      </c>
      <c r="H784" s="46">
        <f>+VLOOKUP(volumen_dia[[#This Row],[Semana descripcipon]],Codigo_fecha[],2,0)</f>
        <v>44148</v>
      </c>
      <c r="I784" t="s">
        <v>533</v>
      </c>
      <c r="J784">
        <v>1000</v>
      </c>
      <c r="K784">
        <f>+volumen_dia[[#This Row],[Volumen (N° de mallas o sacos de 25 kg)]]*25</f>
        <v>25000</v>
      </c>
      <c r="L784">
        <f>+volumen_dia[[#This Row],[Volumen (Kg)]]/1000</f>
        <v>25</v>
      </c>
      <c r="M784" s="43">
        <f>+VLOOKUP(volumen_dia[[#This Row],[Concat]],Precio_dia_punto_venta[],7,0)</f>
        <v>10500</v>
      </c>
    </row>
    <row r="785" spans="1:13" x14ac:dyDescent="0.35">
      <c r="A785" s="43" t="str">
        <f>+_xlfn.CONCAT(volumen_dia[[#This Row],[Variedad]],volumen_dia[[#This Row],[Mercado]],volumen_dia[[#This Row],[Día semana]],volumen_dia[[#This Row],[Semana]],volumen_dia[[#This Row],[Unidad]])</f>
        <v>AsterixVega Monumental ConcepciónMartes44106saco</v>
      </c>
      <c r="B785" t="s">
        <v>540</v>
      </c>
      <c r="C785" t="s">
        <v>546</v>
      </c>
      <c r="D785" s="43">
        <f>+VLOOKUP(volumen_dia[[#This Row],[Mercado]],Codigos_mercados_mayoristas[],3,0)</f>
        <v>8</v>
      </c>
      <c r="E785" s="43" t="str">
        <f>+VLOOKUP(volumen_dia[[#This Row],[Unidad de
comercialización ]],Tabla16[],2,0)</f>
        <v>saco</v>
      </c>
      <c r="F785" t="s">
        <v>704</v>
      </c>
      <c r="G785" t="s">
        <v>499</v>
      </c>
      <c r="H785" s="46">
        <f>+VLOOKUP(volumen_dia[[#This Row],[Semana descripcipon]],Codigo_fecha[],2,0)</f>
        <v>44106</v>
      </c>
      <c r="I785" t="s">
        <v>536</v>
      </c>
      <c r="J785">
        <v>1000</v>
      </c>
      <c r="K785">
        <f>+volumen_dia[[#This Row],[Volumen (N° de mallas o sacos de 25 kg)]]*25</f>
        <v>25000</v>
      </c>
      <c r="L785">
        <f>+volumen_dia[[#This Row],[Volumen (Kg)]]/1000</f>
        <v>25</v>
      </c>
      <c r="M785" s="43">
        <f>+VLOOKUP(volumen_dia[[#This Row],[Concat]],Precio_dia_punto_venta[],7,0)</f>
        <v>8250</v>
      </c>
    </row>
    <row r="786" spans="1:13" x14ac:dyDescent="0.35">
      <c r="A786" s="43" t="str">
        <f>+_xlfn.CONCAT(volumen_dia[[#This Row],[Variedad]],volumen_dia[[#This Row],[Mercado]],volumen_dia[[#This Row],[Día semana]],volumen_dia[[#This Row],[Semana]],volumen_dia[[#This Row],[Unidad]])</f>
        <v>AsterixVega Monumental ConcepciónMiércoles44106saco</v>
      </c>
      <c r="B786" t="s">
        <v>540</v>
      </c>
      <c r="C786" t="s">
        <v>546</v>
      </c>
      <c r="D786" s="43">
        <f>+VLOOKUP(volumen_dia[[#This Row],[Mercado]],Codigos_mercados_mayoristas[],3,0)</f>
        <v>8</v>
      </c>
      <c r="E786" s="43" t="str">
        <f>+VLOOKUP(volumen_dia[[#This Row],[Unidad de
comercialización ]],Tabla16[],2,0)</f>
        <v>saco</v>
      </c>
      <c r="F786" t="s">
        <v>704</v>
      </c>
      <c r="G786" t="s">
        <v>499</v>
      </c>
      <c r="H786" s="46">
        <f>+VLOOKUP(volumen_dia[[#This Row],[Semana descripcipon]],Codigo_fecha[],2,0)</f>
        <v>44106</v>
      </c>
      <c r="I786" t="s">
        <v>534</v>
      </c>
      <c r="J786">
        <v>1000</v>
      </c>
      <c r="K786">
        <f>+volumen_dia[[#This Row],[Volumen (N° de mallas o sacos de 25 kg)]]*25</f>
        <v>25000</v>
      </c>
      <c r="L786">
        <f>+volumen_dia[[#This Row],[Volumen (Kg)]]/1000</f>
        <v>25</v>
      </c>
      <c r="M786" s="43">
        <f>+VLOOKUP(volumen_dia[[#This Row],[Concat]],Precio_dia_punto_venta[],7,0)</f>
        <v>8250</v>
      </c>
    </row>
    <row r="787" spans="1:13" x14ac:dyDescent="0.35">
      <c r="A787" s="43" t="str">
        <f>+_xlfn.CONCAT(volumen_dia[[#This Row],[Variedad]],volumen_dia[[#This Row],[Mercado]],volumen_dia[[#This Row],[Día semana]],volumen_dia[[#This Row],[Semana]],volumen_dia[[#This Row],[Unidad]])</f>
        <v>AsterixVega Monumental ConcepciónMartes44085saco</v>
      </c>
      <c r="B787" t="s">
        <v>540</v>
      </c>
      <c r="C787" t="s">
        <v>546</v>
      </c>
      <c r="D787" s="43">
        <f>+VLOOKUP(volumen_dia[[#This Row],[Mercado]],Codigos_mercados_mayoristas[],3,0)</f>
        <v>8</v>
      </c>
      <c r="E787" s="43" t="str">
        <f>+VLOOKUP(volumen_dia[[#This Row],[Unidad de
comercialización ]],Tabla16[],2,0)</f>
        <v>saco</v>
      </c>
      <c r="F787" t="s">
        <v>704</v>
      </c>
      <c r="G787" t="s">
        <v>503</v>
      </c>
      <c r="H787" s="46">
        <f>+VLOOKUP(volumen_dia[[#This Row],[Semana descripcipon]],Codigo_fecha[],2,0)</f>
        <v>44085</v>
      </c>
      <c r="I787" t="s">
        <v>536</v>
      </c>
      <c r="J787">
        <v>1000</v>
      </c>
      <c r="K787">
        <f>+volumen_dia[[#This Row],[Volumen (N° de mallas o sacos de 25 kg)]]*25</f>
        <v>25000</v>
      </c>
      <c r="L787">
        <f>+volumen_dia[[#This Row],[Volumen (Kg)]]/1000</f>
        <v>25</v>
      </c>
      <c r="M787" s="43">
        <f>+VLOOKUP(volumen_dia[[#This Row],[Concat]],Precio_dia_punto_venta[],7,0)</f>
        <v>9750</v>
      </c>
    </row>
    <row r="788" spans="1:13" x14ac:dyDescent="0.35">
      <c r="A788" s="43" t="str">
        <f>+_xlfn.CONCAT(volumen_dia[[#This Row],[Variedad]],volumen_dia[[#This Row],[Mercado]],volumen_dia[[#This Row],[Día semana]],volumen_dia[[#This Row],[Semana]],volumen_dia[[#This Row],[Unidad]])</f>
        <v>AsterixVega Monumental ConcepciónMartes44071saco</v>
      </c>
      <c r="B788" t="s">
        <v>540</v>
      </c>
      <c r="C788" t="s">
        <v>546</v>
      </c>
      <c r="D788" s="43">
        <f>+VLOOKUP(volumen_dia[[#This Row],[Mercado]],Codigos_mercados_mayoristas[],3,0)</f>
        <v>8</v>
      </c>
      <c r="E788" s="43" t="str">
        <f>+VLOOKUP(volumen_dia[[#This Row],[Unidad de
comercialización ]],Tabla16[],2,0)</f>
        <v>saco</v>
      </c>
      <c r="F788" t="s">
        <v>704</v>
      </c>
      <c r="G788" t="s">
        <v>501</v>
      </c>
      <c r="H788" s="46">
        <f>+VLOOKUP(volumen_dia[[#This Row],[Semana descripcipon]],Codigo_fecha[],2,0)</f>
        <v>44071</v>
      </c>
      <c r="I788" t="s">
        <v>536</v>
      </c>
      <c r="J788">
        <v>1000</v>
      </c>
      <c r="K788">
        <f>+volumen_dia[[#This Row],[Volumen (N° de mallas o sacos de 25 kg)]]*25</f>
        <v>25000</v>
      </c>
      <c r="L788">
        <f>+volumen_dia[[#This Row],[Volumen (Kg)]]/1000</f>
        <v>25</v>
      </c>
      <c r="M788" s="43">
        <f>+VLOOKUP(volumen_dia[[#This Row],[Concat]],Precio_dia_punto_venta[],7,0)</f>
        <v>6750</v>
      </c>
    </row>
    <row r="789" spans="1:13" x14ac:dyDescent="0.35">
      <c r="A789" s="43" t="str">
        <f>+_xlfn.CONCAT(volumen_dia[[#This Row],[Variedad]],volumen_dia[[#This Row],[Mercado]],volumen_dia[[#This Row],[Día semana]],volumen_dia[[#This Row],[Semana]],volumen_dia[[#This Row],[Unidad]])</f>
        <v>AsterixVega Monumental ConcepciónMiércoles44071saco</v>
      </c>
      <c r="B789" t="s">
        <v>540</v>
      </c>
      <c r="C789" t="s">
        <v>546</v>
      </c>
      <c r="D789" s="43">
        <f>+VLOOKUP(volumen_dia[[#This Row],[Mercado]],Codigos_mercados_mayoristas[],3,0)</f>
        <v>8</v>
      </c>
      <c r="E789" s="43" t="str">
        <f>+VLOOKUP(volumen_dia[[#This Row],[Unidad de
comercialización ]],Tabla16[],2,0)</f>
        <v>saco</v>
      </c>
      <c r="F789" t="s">
        <v>704</v>
      </c>
      <c r="G789" t="s">
        <v>501</v>
      </c>
      <c r="H789" s="46">
        <f>+VLOOKUP(volumen_dia[[#This Row],[Semana descripcipon]],Codigo_fecha[],2,0)</f>
        <v>44071</v>
      </c>
      <c r="I789" t="s">
        <v>534</v>
      </c>
      <c r="J789">
        <v>1000</v>
      </c>
      <c r="K789">
        <f>+volumen_dia[[#This Row],[Volumen (N° de mallas o sacos de 25 kg)]]*25</f>
        <v>25000</v>
      </c>
      <c r="L789">
        <f>+volumen_dia[[#This Row],[Volumen (Kg)]]/1000</f>
        <v>25</v>
      </c>
      <c r="M789" s="43">
        <f>+VLOOKUP(volumen_dia[[#This Row],[Concat]],Precio_dia_punto_venta[],7,0)</f>
        <v>6250</v>
      </c>
    </row>
    <row r="790" spans="1:13" x14ac:dyDescent="0.35">
      <c r="A790" s="43" t="str">
        <f>+_xlfn.CONCAT(volumen_dia[[#This Row],[Variedad]],volumen_dia[[#This Row],[Mercado]],volumen_dia[[#This Row],[Día semana]],volumen_dia[[#This Row],[Semana]],volumen_dia[[#This Row],[Unidad]])</f>
        <v>AsterixVega Monumental ConcepciónViernes44071saco</v>
      </c>
      <c r="B790" t="s">
        <v>540</v>
      </c>
      <c r="C790" t="s">
        <v>546</v>
      </c>
      <c r="D790" s="43">
        <f>+VLOOKUP(volumen_dia[[#This Row],[Mercado]],Codigos_mercados_mayoristas[],3,0)</f>
        <v>8</v>
      </c>
      <c r="E790" s="43" t="str">
        <f>+VLOOKUP(volumen_dia[[#This Row],[Unidad de
comercialización ]],Tabla16[],2,0)</f>
        <v>saco</v>
      </c>
      <c r="F790" t="s">
        <v>704</v>
      </c>
      <c r="G790" t="s">
        <v>501</v>
      </c>
      <c r="H790" s="46">
        <f>+VLOOKUP(volumen_dia[[#This Row],[Semana descripcipon]],Codigo_fecha[],2,0)</f>
        <v>44071</v>
      </c>
      <c r="I790" t="s">
        <v>533</v>
      </c>
      <c r="J790">
        <v>1000</v>
      </c>
      <c r="K790">
        <f>+volumen_dia[[#This Row],[Volumen (N° de mallas o sacos de 25 kg)]]*25</f>
        <v>25000</v>
      </c>
      <c r="L790">
        <f>+volumen_dia[[#This Row],[Volumen (Kg)]]/1000</f>
        <v>25</v>
      </c>
      <c r="M790" s="43">
        <f>+VLOOKUP(volumen_dia[[#This Row],[Concat]],Precio_dia_punto_venta[],7,0)</f>
        <v>6750</v>
      </c>
    </row>
    <row r="791" spans="1:13" x14ac:dyDescent="0.35">
      <c r="A791" s="43" t="str">
        <f>+_xlfn.CONCAT(volumen_dia[[#This Row],[Variedad]],volumen_dia[[#This Row],[Mercado]],volumen_dia[[#This Row],[Día semana]],volumen_dia[[#This Row],[Semana]],volumen_dia[[#This Row],[Unidad]])</f>
        <v>AsterixVega Monumental ConcepciónMiércoles44064saco</v>
      </c>
      <c r="B791" t="s">
        <v>540</v>
      </c>
      <c r="C791" t="s">
        <v>546</v>
      </c>
      <c r="D791" s="43">
        <f>+VLOOKUP(volumen_dia[[#This Row],[Mercado]],Codigos_mercados_mayoristas[],3,0)</f>
        <v>8</v>
      </c>
      <c r="E791" s="43" t="str">
        <f>+VLOOKUP(volumen_dia[[#This Row],[Unidad de
comercialización ]],Tabla16[],2,0)</f>
        <v>saco</v>
      </c>
      <c r="F791" t="s">
        <v>704</v>
      </c>
      <c r="G791" t="s">
        <v>505</v>
      </c>
      <c r="H791" s="46">
        <f>+VLOOKUP(volumen_dia[[#This Row],[Semana descripcipon]],Codigo_fecha[],2,0)</f>
        <v>44064</v>
      </c>
      <c r="I791" t="s">
        <v>534</v>
      </c>
      <c r="J791">
        <v>1000</v>
      </c>
      <c r="K791">
        <f>+volumen_dia[[#This Row],[Volumen (N° de mallas o sacos de 25 kg)]]*25</f>
        <v>25000</v>
      </c>
      <c r="L791">
        <f>+volumen_dia[[#This Row],[Volumen (Kg)]]/1000</f>
        <v>25</v>
      </c>
      <c r="M791" s="43">
        <f>+VLOOKUP(volumen_dia[[#This Row],[Concat]],Precio_dia_punto_venta[],7,0)</f>
        <v>6250</v>
      </c>
    </row>
    <row r="792" spans="1:13" x14ac:dyDescent="0.35">
      <c r="A792" s="43" t="str">
        <f>+_xlfn.CONCAT(volumen_dia[[#This Row],[Variedad]],volumen_dia[[#This Row],[Mercado]],volumen_dia[[#This Row],[Día semana]],volumen_dia[[#This Row],[Semana]],volumen_dia[[#This Row],[Unidad]])</f>
        <v>AsterixVega Monumental ConcepciónMartes44057saco</v>
      </c>
      <c r="B792" t="s">
        <v>540</v>
      </c>
      <c r="C792" t="s">
        <v>546</v>
      </c>
      <c r="D792" s="43">
        <f>+VLOOKUP(volumen_dia[[#This Row],[Mercado]],Codigos_mercados_mayoristas[],3,0)</f>
        <v>8</v>
      </c>
      <c r="E792" s="43" t="str">
        <f>+VLOOKUP(volumen_dia[[#This Row],[Unidad de
comercialización ]],Tabla16[],2,0)</f>
        <v>saco</v>
      </c>
      <c r="F792" t="s">
        <v>704</v>
      </c>
      <c r="G792" t="s">
        <v>506</v>
      </c>
      <c r="H792" s="46">
        <f>+VLOOKUP(volumen_dia[[#This Row],[Semana descripcipon]],Codigo_fecha[],2,0)</f>
        <v>44057</v>
      </c>
      <c r="I792" t="s">
        <v>536</v>
      </c>
      <c r="J792">
        <v>1000</v>
      </c>
      <c r="K792">
        <f>+volumen_dia[[#This Row],[Volumen (N° de mallas o sacos de 25 kg)]]*25</f>
        <v>25000</v>
      </c>
      <c r="L792">
        <f>+volumen_dia[[#This Row],[Volumen (Kg)]]/1000</f>
        <v>25</v>
      </c>
      <c r="M792" s="43">
        <f>+VLOOKUP(volumen_dia[[#This Row],[Concat]],Precio_dia_punto_venta[],7,0)</f>
        <v>6250</v>
      </c>
    </row>
    <row r="793" spans="1:13" x14ac:dyDescent="0.35">
      <c r="A793" s="43" t="str">
        <f>+_xlfn.CONCAT(volumen_dia[[#This Row],[Variedad]],volumen_dia[[#This Row],[Mercado]],volumen_dia[[#This Row],[Día semana]],volumen_dia[[#This Row],[Semana]],volumen_dia[[#This Row],[Unidad]])</f>
        <v>AsterixVega Monumental ConcepciónMiércoles44057saco</v>
      </c>
      <c r="B793" t="s">
        <v>540</v>
      </c>
      <c r="C793" t="s">
        <v>546</v>
      </c>
      <c r="D793" s="43">
        <f>+VLOOKUP(volumen_dia[[#This Row],[Mercado]],Codigos_mercados_mayoristas[],3,0)</f>
        <v>8</v>
      </c>
      <c r="E793" s="43" t="str">
        <f>+VLOOKUP(volumen_dia[[#This Row],[Unidad de
comercialización ]],Tabla16[],2,0)</f>
        <v>saco</v>
      </c>
      <c r="F793" t="s">
        <v>704</v>
      </c>
      <c r="G793" t="s">
        <v>506</v>
      </c>
      <c r="H793" s="46">
        <f>+VLOOKUP(volumen_dia[[#This Row],[Semana descripcipon]],Codigo_fecha[],2,0)</f>
        <v>44057</v>
      </c>
      <c r="I793" t="s">
        <v>534</v>
      </c>
      <c r="J793">
        <v>1000</v>
      </c>
      <c r="K793">
        <f>+volumen_dia[[#This Row],[Volumen (N° de mallas o sacos de 25 kg)]]*25</f>
        <v>25000</v>
      </c>
      <c r="L793">
        <f>+volumen_dia[[#This Row],[Volumen (Kg)]]/1000</f>
        <v>25</v>
      </c>
      <c r="M793" s="43">
        <f>+VLOOKUP(volumen_dia[[#This Row],[Concat]],Precio_dia_punto_venta[],7,0)</f>
        <v>6250</v>
      </c>
    </row>
    <row r="794" spans="1:13" x14ac:dyDescent="0.35">
      <c r="A794" s="43" t="str">
        <f>+_xlfn.CONCAT(volumen_dia[[#This Row],[Variedad]],volumen_dia[[#This Row],[Mercado]],volumen_dia[[#This Row],[Día semana]],volumen_dia[[#This Row],[Semana]],volumen_dia[[#This Row],[Unidad]])</f>
        <v>AsterixVega Monumental ConcepciónViernes44057saco</v>
      </c>
      <c r="B794" t="s">
        <v>540</v>
      </c>
      <c r="C794" t="s">
        <v>546</v>
      </c>
      <c r="D794" s="43">
        <f>+VLOOKUP(volumen_dia[[#This Row],[Mercado]],Codigos_mercados_mayoristas[],3,0)</f>
        <v>8</v>
      </c>
      <c r="E794" s="43" t="str">
        <f>+VLOOKUP(volumen_dia[[#This Row],[Unidad de
comercialización ]],Tabla16[],2,0)</f>
        <v>saco</v>
      </c>
      <c r="F794" t="s">
        <v>704</v>
      </c>
      <c r="G794" t="s">
        <v>506</v>
      </c>
      <c r="H794" s="46">
        <f>+VLOOKUP(volumen_dia[[#This Row],[Semana descripcipon]],Codigo_fecha[],2,0)</f>
        <v>44057</v>
      </c>
      <c r="I794" t="s">
        <v>533</v>
      </c>
      <c r="J794">
        <v>1000</v>
      </c>
      <c r="K794">
        <f>+volumen_dia[[#This Row],[Volumen (N° de mallas o sacos de 25 kg)]]*25</f>
        <v>25000</v>
      </c>
      <c r="L794">
        <f>+volumen_dia[[#This Row],[Volumen (Kg)]]/1000</f>
        <v>25</v>
      </c>
      <c r="M794" s="43">
        <f>+VLOOKUP(volumen_dia[[#This Row],[Concat]],Precio_dia_punto_venta[],7,0)</f>
        <v>6250</v>
      </c>
    </row>
    <row r="795" spans="1:13" x14ac:dyDescent="0.35">
      <c r="A795" s="43" t="str">
        <f>+_xlfn.CONCAT(volumen_dia[[#This Row],[Variedad]],volumen_dia[[#This Row],[Mercado]],volumen_dia[[#This Row],[Día semana]],volumen_dia[[#This Row],[Semana]],volumen_dia[[#This Row],[Unidad]])</f>
        <v>AsterixVega Monumental ConcepciónMartes44050saco</v>
      </c>
      <c r="B795" t="s">
        <v>540</v>
      </c>
      <c r="C795" t="s">
        <v>546</v>
      </c>
      <c r="D795" s="43">
        <f>+VLOOKUP(volumen_dia[[#This Row],[Mercado]],Codigos_mercados_mayoristas[],3,0)</f>
        <v>8</v>
      </c>
      <c r="E795" s="43" t="str">
        <f>+VLOOKUP(volumen_dia[[#This Row],[Unidad de
comercialización ]],Tabla16[],2,0)</f>
        <v>saco</v>
      </c>
      <c r="F795" t="s">
        <v>704</v>
      </c>
      <c r="G795" t="s">
        <v>508</v>
      </c>
      <c r="H795" s="46">
        <f>+VLOOKUP(volumen_dia[[#This Row],[Semana descripcipon]],Codigo_fecha[],2,0)</f>
        <v>44050</v>
      </c>
      <c r="I795" t="s">
        <v>536</v>
      </c>
      <c r="J795">
        <v>1000</v>
      </c>
      <c r="K795">
        <f>+volumen_dia[[#This Row],[Volumen (N° de mallas o sacos de 25 kg)]]*25</f>
        <v>25000</v>
      </c>
      <c r="L795">
        <f>+volumen_dia[[#This Row],[Volumen (Kg)]]/1000</f>
        <v>25</v>
      </c>
      <c r="M795" s="43">
        <f>+VLOOKUP(volumen_dia[[#This Row],[Concat]],Precio_dia_punto_venta[],7,0)</f>
        <v>6250</v>
      </c>
    </row>
    <row r="796" spans="1:13" x14ac:dyDescent="0.35">
      <c r="A796" s="43" t="str">
        <f>+_xlfn.CONCAT(volumen_dia[[#This Row],[Variedad]],volumen_dia[[#This Row],[Mercado]],volumen_dia[[#This Row],[Día semana]],volumen_dia[[#This Row],[Semana]],volumen_dia[[#This Row],[Unidad]])</f>
        <v>AsterixVega Monumental ConcepciónViernes44050saco</v>
      </c>
      <c r="B796" t="s">
        <v>540</v>
      </c>
      <c r="C796" t="s">
        <v>546</v>
      </c>
      <c r="D796" s="43">
        <f>+VLOOKUP(volumen_dia[[#This Row],[Mercado]],Codigos_mercados_mayoristas[],3,0)</f>
        <v>8</v>
      </c>
      <c r="E796" s="43" t="str">
        <f>+VLOOKUP(volumen_dia[[#This Row],[Unidad de
comercialización ]],Tabla16[],2,0)</f>
        <v>saco</v>
      </c>
      <c r="F796" t="s">
        <v>704</v>
      </c>
      <c r="G796" t="s">
        <v>508</v>
      </c>
      <c r="H796" s="46">
        <f>+VLOOKUP(volumen_dia[[#This Row],[Semana descripcipon]],Codigo_fecha[],2,0)</f>
        <v>44050</v>
      </c>
      <c r="I796" t="s">
        <v>533</v>
      </c>
      <c r="J796">
        <v>1000</v>
      </c>
      <c r="K796">
        <f>+volumen_dia[[#This Row],[Volumen (N° de mallas o sacos de 25 kg)]]*25</f>
        <v>25000</v>
      </c>
      <c r="L796">
        <f>+volumen_dia[[#This Row],[Volumen (Kg)]]/1000</f>
        <v>25</v>
      </c>
      <c r="M796" s="43">
        <f>+VLOOKUP(volumen_dia[[#This Row],[Concat]],Precio_dia_punto_venta[],7,0)</f>
        <v>6250</v>
      </c>
    </row>
    <row r="797" spans="1:13" x14ac:dyDescent="0.35">
      <c r="A797" s="43" t="str">
        <f>+_xlfn.CONCAT(volumen_dia[[#This Row],[Variedad]],volumen_dia[[#This Row],[Mercado]],volumen_dia[[#This Row],[Día semana]],volumen_dia[[#This Row],[Semana]],volumen_dia[[#This Row],[Unidad]])</f>
        <v>AsterixVega Monumental ConcepciónMiércoles44043saco</v>
      </c>
      <c r="B797" t="s">
        <v>540</v>
      </c>
      <c r="C797" t="s">
        <v>546</v>
      </c>
      <c r="D797" s="43">
        <f>+VLOOKUP(volumen_dia[[#This Row],[Mercado]],Codigos_mercados_mayoristas[],3,0)</f>
        <v>8</v>
      </c>
      <c r="E797" s="43" t="str">
        <f>+VLOOKUP(volumen_dia[[#This Row],[Unidad de
comercialización ]],Tabla16[],2,0)</f>
        <v>saco</v>
      </c>
      <c r="F797" t="s">
        <v>704</v>
      </c>
      <c r="G797" t="s">
        <v>507</v>
      </c>
      <c r="H797" s="46">
        <f>+VLOOKUP(volumen_dia[[#This Row],[Semana descripcipon]],Codigo_fecha[],2,0)</f>
        <v>44043</v>
      </c>
      <c r="I797" t="s">
        <v>534</v>
      </c>
      <c r="J797">
        <v>1000</v>
      </c>
      <c r="K797">
        <f>+volumen_dia[[#This Row],[Volumen (N° de mallas o sacos de 25 kg)]]*25</f>
        <v>25000</v>
      </c>
      <c r="L797">
        <f>+volumen_dia[[#This Row],[Volumen (Kg)]]/1000</f>
        <v>25</v>
      </c>
      <c r="M797" s="43">
        <f>+VLOOKUP(volumen_dia[[#This Row],[Concat]],Precio_dia_punto_venta[],7,0)</f>
        <v>6750</v>
      </c>
    </row>
    <row r="798" spans="1:13" x14ac:dyDescent="0.35">
      <c r="A798" s="43" t="str">
        <f>+_xlfn.CONCAT(volumen_dia[[#This Row],[Variedad]],volumen_dia[[#This Row],[Mercado]],volumen_dia[[#This Row],[Día semana]],volumen_dia[[#This Row],[Semana]],volumen_dia[[#This Row],[Unidad]])</f>
        <v>AsterixVega Monumental ConcepciónJueves44043saco</v>
      </c>
      <c r="B798" t="s">
        <v>540</v>
      </c>
      <c r="C798" t="s">
        <v>546</v>
      </c>
      <c r="D798" s="43">
        <f>+VLOOKUP(volumen_dia[[#This Row],[Mercado]],Codigos_mercados_mayoristas[],3,0)</f>
        <v>8</v>
      </c>
      <c r="E798" s="43" t="str">
        <f>+VLOOKUP(volumen_dia[[#This Row],[Unidad de
comercialización ]],Tabla16[],2,0)</f>
        <v>saco</v>
      </c>
      <c r="F798" t="s">
        <v>704</v>
      </c>
      <c r="G798" t="s">
        <v>507</v>
      </c>
      <c r="H798" s="46">
        <f>+VLOOKUP(volumen_dia[[#This Row],[Semana descripcipon]],Codigo_fecha[],2,0)</f>
        <v>44043</v>
      </c>
      <c r="I798" t="s">
        <v>530</v>
      </c>
      <c r="J798">
        <v>1000</v>
      </c>
      <c r="K798">
        <f>+volumen_dia[[#This Row],[Volumen (N° de mallas o sacos de 25 kg)]]*25</f>
        <v>25000</v>
      </c>
      <c r="L798">
        <f>+volumen_dia[[#This Row],[Volumen (Kg)]]/1000</f>
        <v>25</v>
      </c>
      <c r="M798" s="43">
        <f>+VLOOKUP(volumen_dia[[#This Row],[Concat]],Precio_dia_punto_venta[],7,0)</f>
        <v>6750</v>
      </c>
    </row>
    <row r="799" spans="1:13" x14ac:dyDescent="0.35">
      <c r="A799" s="43" t="str">
        <f>+_xlfn.CONCAT(volumen_dia[[#This Row],[Variedad]],volumen_dia[[#This Row],[Mercado]],volumen_dia[[#This Row],[Día semana]],volumen_dia[[#This Row],[Semana]],volumen_dia[[#This Row],[Unidad]])</f>
        <v>AsterixVega Monumental ConcepciónMartes44036saco</v>
      </c>
      <c r="B799" t="s">
        <v>540</v>
      </c>
      <c r="C799" t="s">
        <v>546</v>
      </c>
      <c r="D799" s="43">
        <f>+VLOOKUP(volumen_dia[[#This Row],[Mercado]],Codigos_mercados_mayoristas[],3,0)</f>
        <v>8</v>
      </c>
      <c r="E799" s="43" t="str">
        <f>+VLOOKUP(volumen_dia[[#This Row],[Unidad de
comercialización ]],Tabla16[],2,0)</f>
        <v>saco</v>
      </c>
      <c r="F799" t="s">
        <v>704</v>
      </c>
      <c r="G799" t="s">
        <v>509</v>
      </c>
      <c r="H799" s="46">
        <f>+VLOOKUP(volumen_dia[[#This Row],[Semana descripcipon]],Codigo_fecha[],2,0)</f>
        <v>44036</v>
      </c>
      <c r="I799" t="s">
        <v>536</v>
      </c>
      <c r="J799">
        <v>1000</v>
      </c>
      <c r="K799">
        <f>+volumen_dia[[#This Row],[Volumen (N° de mallas o sacos de 25 kg)]]*25</f>
        <v>25000</v>
      </c>
      <c r="L799">
        <f>+volumen_dia[[#This Row],[Volumen (Kg)]]/1000</f>
        <v>25</v>
      </c>
      <c r="M799" s="43">
        <f>+VLOOKUP(volumen_dia[[#This Row],[Concat]],Precio_dia_punto_venta[],7,0)</f>
        <v>6250</v>
      </c>
    </row>
    <row r="800" spans="1:13" x14ac:dyDescent="0.35">
      <c r="A800" s="43" t="str">
        <f>+_xlfn.CONCAT(volumen_dia[[#This Row],[Variedad]],volumen_dia[[#This Row],[Mercado]],volumen_dia[[#This Row],[Día semana]],volumen_dia[[#This Row],[Semana]],volumen_dia[[#This Row],[Unidad]])</f>
        <v>AsterixVega Monumental ConcepciónViernes44036saco</v>
      </c>
      <c r="B800" t="s">
        <v>540</v>
      </c>
      <c r="C800" t="s">
        <v>546</v>
      </c>
      <c r="D800" s="43">
        <f>+VLOOKUP(volumen_dia[[#This Row],[Mercado]],Codigos_mercados_mayoristas[],3,0)</f>
        <v>8</v>
      </c>
      <c r="E800" s="43" t="str">
        <f>+VLOOKUP(volumen_dia[[#This Row],[Unidad de
comercialización ]],Tabla16[],2,0)</f>
        <v>saco</v>
      </c>
      <c r="F800" t="s">
        <v>704</v>
      </c>
      <c r="G800" t="s">
        <v>509</v>
      </c>
      <c r="H800" s="46">
        <f>+VLOOKUP(volumen_dia[[#This Row],[Semana descripcipon]],Codigo_fecha[],2,0)</f>
        <v>44036</v>
      </c>
      <c r="I800" t="s">
        <v>533</v>
      </c>
      <c r="J800">
        <v>1000</v>
      </c>
      <c r="K800">
        <f>+volumen_dia[[#This Row],[Volumen (N° de mallas o sacos de 25 kg)]]*25</f>
        <v>25000</v>
      </c>
      <c r="L800">
        <f>+volumen_dia[[#This Row],[Volumen (Kg)]]/1000</f>
        <v>25</v>
      </c>
      <c r="M800" s="43">
        <f>+VLOOKUP(volumen_dia[[#This Row],[Concat]],Precio_dia_punto_venta[],7,0)</f>
        <v>6250</v>
      </c>
    </row>
    <row r="801" spans="1:13" x14ac:dyDescent="0.35">
      <c r="A801" s="43" t="str">
        <f>+_xlfn.CONCAT(volumen_dia[[#This Row],[Variedad]],volumen_dia[[#This Row],[Mercado]],volumen_dia[[#This Row],[Día semana]],volumen_dia[[#This Row],[Semana]],volumen_dia[[#This Row],[Unidad]])</f>
        <v>PatagoniaVega Monumental ConcepciónJueves44036saco</v>
      </c>
      <c r="B801" t="s">
        <v>531</v>
      </c>
      <c r="C801" t="s">
        <v>546</v>
      </c>
      <c r="D801" s="43">
        <f>+VLOOKUP(volumen_dia[[#This Row],[Mercado]],Codigos_mercados_mayoristas[],3,0)</f>
        <v>8</v>
      </c>
      <c r="E801" s="43" t="str">
        <f>+VLOOKUP(volumen_dia[[#This Row],[Unidad de
comercialización ]],Tabla16[],2,0)</f>
        <v>saco</v>
      </c>
      <c r="F801" t="s">
        <v>704</v>
      </c>
      <c r="G801" t="s">
        <v>509</v>
      </c>
      <c r="H801" s="46">
        <f>+VLOOKUP(volumen_dia[[#This Row],[Semana descripcipon]],Codigo_fecha[],2,0)</f>
        <v>44036</v>
      </c>
      <c r="I801" t="s">
        <v>530</v>
      </c>
      <c r="J801">
        <v>1000</v>
      </c>
      <c r="K801">
        <f>+volumen_dia[[#This Row],[Volumen (N° de mallas o sacos de 25 kg)]]*25</f>
        <v>25000</v>
      </c>
      <c r="L801">
        <f>+volumen_dia[[#This Row],[Volumen (Kg)]]/1000</f>
        <v>25</v>
      </c>
      <c r="M801" s="43">
        <f>+VLOOKUP(volumen_dia[[#This Row],[Concat]],Precio_dia_punto_venta[],7,0)</f>
        <v>6750</v>
      </c>
    </row>
    <row r="802" spans="1:13" x14ac:dyDescent="0.35">
      <c r="A802" s="43" t="str">
        <f>+_xlfn.CONCAT(volumen_dia[[#This Row],[Variedad]],volumen_dia[[#This Row],[Mercado]],volumen_dia[[#This Row],[Día semana]],volumen_dia[[#This Row],[Semana]],volumen_dia[[#This Row],[Unidad]])</f>
        <v>AsterixVega Monumental ConcepciónJueves44057saco</v>
      </c>
      <c r="B802" t="s">
        <v>540</v>
      </c>
      <c r="C802" t="s">
        <v>546</v>
      </c>
      <c r="D802" s="43">
        <f>+VLOOKUP(volumen_dia[[#This Row],[Mercado]],Codigos_mercados_mayoristas[],3,0)</f>
        <v>8</v>
      </c>
      <c r="E802" s="43" t="str">
        <f>+VLOOKUP(volumen_dia[[#This Row],[Unidad de
comercialización ]],Tabla16[],2,0)</f>
        <v>saco</v>
      </c>
      <c r="F802" t="s">
        <v>704</v>
      </c>
      <c r="G802" t="s">
        <v>506</v>
      </c>
      <c r="H802" s="46">
        <f>+VLOOKUP(volumen_dia[[#This Row],[Semana descripcipon]],Codigo_fecha[],2,0)</f>
        <v>44057</v>
      </c>
      <c r="I802" t="s">
        <v>530</v>
      </c>
      <c r="J802">
        <v>1500</v>
      </c>
      <c r="K802">
        <f>+volumen_dia[[#This Row],[Volumen (N° de mallas o sacos de 25 kg)]]*25</f>
        <v>37500</v>
      </c>
      <c r="L802">
        <f>+volumen_dia[[#This Row],[Volumen (Kg)]]/1000</f>
        <v>37.5</v>
      </c>
      <c r="M802" s="43">
        <f>+VLOOKUP(volumen_dia[[#This Row],[Concat]],Precio_dia_punto_venta[],7,0)</f>
        <v>6167</v>
      </c>
    </row>
    <row r="803" spans="1:13" x14ac:dyDescent="0.35">
      <c r="A803" s="43" t="str">
        <f>+_xlfn.CONCAT(volumen_dia[[#This Row],[Variedad]],volumen_dia[[#This Row],[Mercado]],volumen_dia[[#This Row],[Día semana]],volumen_dia[[#This Row],[Semana]],volumen_dia[[#This Row],[Unidad]])</f>
        <v>AsterixVega Monumental ConcepciónMartes44169saco</v>
      </c>
      <c r="B803" t="s">
        <v>540</v>
      </c>
      <c r="C803" t="s">
        <v>546</v>
      </c>
      <c r="D803" s="43">
        <f>+VLOOKUP(volumen_dia[[#This Row],[Mercado]],Codigos_mercados_mayoristas[],3,0)</f>
        <v>8</v>
      </c>
      <c r="E803" s="43" t="str">
        <f>+VLOOKUP(volumen_dia[[#This Row],[Unidad de
comercialización ]],Tabla16[],2,0)</f>
        <v>saco</v>
      </c>
      <c r="F803" t="s">
        <v>704</v>
      </c>
      <c r="G803" t="s">
        <v>490</v>
      </c>
      <c r="H803" s="46">
        <f>+VLOOKUP(volumen_dia[[#This Row],[Semana descripcipon]],Codigo_fecha[],2,0)</f>
        <v>44169</v>
      </c>
      <c r="I803" t="s">
        <v>536</v>
      </c>
      <c r="J803">
        <v>2000</v>
      </c>
      <c r="K803">
        <f>+volumen_dia[[#This Row],[Volumen (N° de mallas o sacos de 25 kg)]]*25</f>
        <v>50000</v>
      </c>
      <c r="L803">
        <f>+volumen_dia[[#This Row],[Volumen (Kg)]]/1000</f>
        <v>50</v>
      </c>
      <c r="M803" s="43">
        <f>+VLOOKUP(volumen_dia[[#This Row],[Concat]],Precio_dia_punto_venta[],7,0)</f>
        <v>10500</v>
      </c>
    </row>
    <row r="804" spans="1:13" x14ac:dyDescent="0.35">
      <c r="A804" s="43" t="str">
        <f>+_xlfn.CONCAT(volumen_dia[[#This Row],[Variedad]],volumen_dia[[#This Row],[Mercado]],volumen_dia[[#This Row],[Día semana]],volumen_dia[[#This Row],[Semana]],volumen_dia[[#This Row],[Unidad]])</f>
        <v>AsterixVega Monumental ConcepciónJueves44169saco</v>
      </c>
      <c r="B804" t="s">
        <v>540</v>
      </c>
      <c r="C804" t="s">
        <v>546</v>
      </c>
      <c r="D804" s="43">
        <f>+VLOOKUP(volumen_dia[[#This Row],[Mercado]],Codigos_mercados_mayoristas[],3,0)</f>
        <v>8</v>
      </c>
      <c r="E804" s="43" t="str">
        <f>+VLOOKUP(volumen_dia[[#This Row],[Unidad de
comercialización ]],Tabla16[],2,0)</f>
        <v>saco</v>
      </c>
      <c r="F804" t="s">
        <v>704</v>
      </c>
      <c r="G804" t="s">
        <v>490</v>
      </c>
      <c r="H804" s="46">
        <f>+VLOOKUP(volumen_dia[[#This Row],[Semana descripcipon]],Codigo_fecha[],2,0)</f>
        <v>44169</v>
      </c>
      <c r="I804" t="s">
        <v>530</v>
      </c>
      <c r="J804">
        <v>2000</v>
      </c>
      <c r="K804">
        <f>+volumen_dia[[#This Row],[Volumen (N° de mallas o sacos de 25 kg)]]*25</f>
        <v>50000</v>
      </c>
      <c r="L804">
        <f>+volumen_dia[[#This Row],[Volumen (Kg)]]/1000</f>
        <v>50</v>
      </c>
      <c r="M804" s="43">
        <f>+VLOOKUP(volumen_dia[[#This Row],[Concat]],Precio_dia_punto_venta[],7,0)</f>
        <v>10250</v>
      </c>
    </row>
    <row r="805" spans="1:13" x14ac:dyDescent="0.35">
      <c r="A805" s="43" t="str">
        <f>+_xlfn.CONCAT(volumen_dia[[#This Row],[Variedad]],volumen_dia[[#This Row],[Mercado]],volumen_dia[[#This Row],[Día semana]],volumen_dia[[#This Row],[Semana]],volumen_dia[[#This Row],[Unidad]])</f>
        <v>AsterixVega Monumental ConcepciónMartes44162saco</v>
      </c>
      <c r="B805" t="s">
        <v>540</v>
      </c>
      <c r="C805" t="s">
        <v>546</v>
      </c>
      <c r="D805" s="43">
        <f>+VLOOKUP(volumen_dia[[#This Row],[Mercado]],Codigos_mercados_mayoristas[],3,0)</f>
        <v>8</v>
      </c>
      <c r="E805" s="43" t="str">
        <f>+VLOOKUP(volumen_dia[[#This Row],[Unidad de
comercialización ]],Tabla16[],2,0)</f>
        <v>saco</v>
      </c>
      <c r="F805" t="s">
        <v>704</v>
      </c>
      <c r="G805" t="s">
        <v>491</v>
      </c>
      <c r="H805" s="46">
        <f>+VLOOKUP(volumen_dia[[#This Row],[Semana descripcipon]],Codigo_fecha[],2,0)</f>
        <v>44162</v>
      </c>
      <c r="I805" t="s">
        <v>536</v>
      </c>
      <c r="J805">
        <v>2000</v>
      </c>
      <c r="K805">
        <f>+volumen_dia[[#This Row],[Volumen (N° de mallas o sacos de 25 kg)]]*25</f>
        <v>50000</v>
      </c>
      <c r="L805">
        <f>+volumen_dia[[#This Row],[Volumen (Kg)]]/1000</f>
        <v>50</v>
      </c>
      <c r="M805" s="43">
        <f>+VLOOKUP(volumen_dia[[#This Row],[Concat]],Precio_dia_punto_venta[],7,0)</f>
        <v>10500</v>
      </c>
    </row>
    <row r="806" spans="1:13" x14ac:dyDescent="0.35">
      <c r="A806" s="43" t="str">
        <f>+_xlfn.CONCAT(volumen_dia[[#This Row],[Variedad]],volumen_dia[[#This Row],[Mercado]],volumen_dia[[#This Row],[Día semana]],volumen_dia[[#This Row],[Semana]],volumen_dia[[#This Row],[Unidad]])</f>
        <v>AsterixVega Monumental ConcepciónJueves44162saco</v>
      </c>
      <c r="B806" t="s">
        <v>540</v>
      </c>
      <c r="C806" t="s">
        <v>546</v>
      </c>
      <c r="D806" s="43">
        <f>+VLOOKUP(volumen_dia[[#This Row],[Mercado]],Codigos_mercados_mayoristas[],3,0)</f>
        <v>8</v>
      </c>
      <c r="E806" s="43" t="str">
        <f>+VLOOKUP(volumen_dia[[#This Row],[Unidad de
comercialización ]],Tabla16[],2,0)</f>
        <v>saco</v>
      </c>
      <c r="F806" t="s">
        <v>704</v>
      </c>
      <c r="G806" t="s">
        <v>491</v>
      </c>
      <c r="H806" s="46">
        <f>+VLOOKUP(volumen_dia[[#This Row],[Semana descripcipon]],Codigo_fecha[],2,0)</f>
        <v>44162</v>
      </c>
      <c r="I806" t="s">
        <v>530</v>
      </c>
      <c r="J806">
        <v>2000</v>
      </c>
      <c r="K806">
        <f>+volumen_dia[[#This Row],[Volumen (N° de mallas o sacos de 25 kg)]]*25</f>
        <v>50000</v>
      </c>
      <c r="L806">
        <f>+volumen_dia[[#This Row],[Volumen (Kg)]]/1000</f>
        <v>50</v>
      </c>
      <c r="M806" s="43">
        <f>+VLOOKUP(volumen_dia[[#This Row],[Concat]],Precio_dia_punto_venta[],7,0)</f>
        <v>9750</v>
      </c>
    </row>
    <row r="807" spans="1:13" x14ac:dyDescent="0.35">
      <c r="A807" s="43" t="str">
        <f>+_xlfn.CONCAT(volumen_dia[[#This Row],[Variedad]],volumen_dia[[#This Row],[Mercado]],volumen_dia[[#This Row],[Día semana]],volumen_dia[[#This Row],[Semana]],volumen_dia[[#This Row],[Unidad]])</f>
        <v>AsterixVega Monumental ConcepciónViernes44162saco</v>
      </c>
      <c r="B807" t="s">
        <v>540</v>
      </c>
      <c r="C807" t="s">
        <v>546</v>
      </c>
      <c r="D807" s="43">
        <f>+VLOOKUP(volumen_dia[[#This Row],[Mercado]],Codigos_mercados_mayoristas[],3,0)</f>
        <v>8</v>
      </c>
      <c r="E807" s="43" t="str">
        <f>+VLOOKUP(volumen_dia[[#This Row],[Unidad de
comercialización ]],Tabla16[],2,0)</f>
        <v>saco</v>
      </c>
      <c r="F807" t="s">
        <v>704</v>
      </c>
      <c r="G807" t="s">
        <v>491</v>
      </c>
      <c r="H807" s="46">
        <f>+VLOOKUP(volumen_dia[[#This Row],[Semana descripcipon]],Codigo_fecha[],2,0)</f>
        <v>44162</v>
      </c>
      <c r="I807" t="s">
        <v>533</v>
      </c>
      <c r="J807">
        <v>2000</v>
      </c>
      <c r="K807">
        <f>+volumen_dia[[#This Row],[Volumen (N° de mallas o sacos de 25 kg)]]*25</f>
        <v>50000</v>
      </c>
      <c r="L807">
        <f>+volumen_dia[[#This Row],[Volumen (Kg)]]/1000</f>
        <v>50</v>
      </c>
      <c r="M807" s="43">
        <f>+VLOOKUP(volumen_dia[[#This Row],[Concat]],Precio_dia_punto_venta[],7,0)</f>
        <v>9250</v>
      </c>
    </row>
    <row r="808" spans="1:13" x14ac:dyDescent="0.35">
      <c r="A808" s="43" t="str">
        <f>+_xlfn.CONCAT(volumen_dia[[#This Row],[Variedad]],volumen_dia[[#This Row],[Mercado]],volumen_dia[[#This Row],[Día semana]],volumen_dia[[#This Row],[Semana]],volumen_dia[[#This Row],[Unidad]])</f>
        <v>AsterixVega Monumental ConcepciónMartes44113saco</v>
      </c>
      <c r="B808" t="s">
        <v>540</v>
      </c>
      <c r="C808" t="s">
        <v>546</v>
      </c>
      <c r="D808" s="43">
        <f>+VLOOKUP(volumen_dia[[#This Row],[Mercado]],Codigos_mercados_mayoristas[],3,0)</f>
        <v>8</v>
      </c>
      <c r="E808" s="43" t="str">
        <f>+VLOOKUP(volumen_dia[[#This Row],[Unidad de
comercialización ]],Tabla16[],2,0)</f>
        <v>saco</v>
      </c>
      <c r="F808" t="s">
        <v>704</v>
      </c>
      <c r="G808" t="s">
        <v>498</v>
      </c>
      <c r="H808" s="46">
        <f>+VLOOKUP(volumen_dia[[#This Row],[Semana descripcipon]],Codigo_fecha[],2,0)</f>
        <v>44113</v>
      </c>
      <c r="I808" t="s">
        <v>536</v>
      </c>
      <c r="J808">
        <v>2000</v>
      </c>
      <c r="K808">
        <f>+volumen_dia[[#This Row],[Volumen (N° de mallas o sacos de 25 kg)]]*25</f>
        <v>50000</v>
      </c>
      <c r="L808">
        <f>+volumen_dia[[#This Row],[Volumen (Kg)]]/1000</f>
        <v>50</v>
      </c>
      <c r="M808" s="43">
        <f>+VLOOKUP(volumen_dia[[#This Row],[Concat]],Precio_dia_punto_venta[],7,0)</f>
        <v>8250</v>
      </c>
    </row>
    <row r="809" spans="1:13" x14ac:dyDescent="0.35">
      <c r="A809" s="43" t="str">
        <f>+_xlfn.CONCAT(volumen_dia[[#This Row],[Variedad]],volumen_dia[[#This Row],[Mercado]],volumen_dia[[#This Row],[Día semana]],volumen_dia[[#This Row],[Semana]],volumen_dia[[#This Row],[Unidad]])</f>
        <v>AsterixVega Monumental ConcepciónJueves44113saco</v>
      </c>
      <c r="B809" t="s">
        <v>540</v>
      </c>
      <c r="C809" t="s">
        <v>546</v>
      </c>
      <c r="D809" s="43">
        <f>+VLOOKUP(volumen_dia[[#This Row],[Mercado]],Codigos_mercados_mayoristas[],3,0)</f>
        <v>8</v>
      </c>
      <c r="E809" s="43" t="str">
        <f>+VLOOKUP(volumen_dia[[#This Row],[Unidad de
comercialización ]],Tabla16[],2,0)</f>
        <v>saco</v>
      </c>
      <c r="F809" t="s">
        <v>704</v>
      </c>
      <c r="G809" t="s">
        <v>498</v>
      </c>
      <c r="H809" s="46">
        <f>+VLOOKUP(volumen_dia[[#This Row],[Semana descripcipon]],Codigo_fecha[],2,0)</f>
        <v>44113</v>
      </c>
      <c r="I809" t="s">
        <v>530</v>
      </c>
      <c r="J809">
        <v>2000</v>
      </c>
      <c r="K809">
        <f>+volumen_dia[[#This Row],[Volumen (N° de mallas o sacos de 25 kg)]]*25</f>
        <v>50000</v>
      </c>
      <c r="L809">
        <f>+volumen_dia[[#This Row],[Volumen (Kg)]]/1000</f>
        <v>50</v>
      </c>
      <c r="M809" s="43">
        <f>+VLOOKUP(volumen_dia[[#This Row],[Concat]],Precio_dia_punto_venta[],7,0)</f>
        <v>8250</v>
      </c>
    </row>
    <row r="810" spans="1:13" x14ac:dyDescent="0.35">
      <c r="A810" s="43" t="str">
        <f>+_xlfn.CONCAT(volumen_dia[[#This Row],[Variedad]],volumen_dia[[#This Row],[Mercado]],volumen_dia[[#This Row],[Día semana]],volumen_dia[[#This Row],[Semana]],volumen_dia[[#This Row],[Unidad]])</f>
        <v>AsterixVega Monumental ConcepciónJueves44106saco</v>
      </c>
      <c r="B810" t="s">
        <v>540</v>
      </c>
      <c r="C810" t="s">
        <v>546</v>
      </c>
      <c r="D810" s="43">
        <f>+VLOOKUP(volumen_dia[[#This Row],[Mercado]],Codigos_mercados_mayoristas[],3,0)</f>
        <v>8</v>
      </c>
      <c r="E810" s="43" t="str">
        <f>+VLOOKUP(volumen_dia[[#This Row],[Unidad de
comercialización ]],Tabla16[],2,0)</f>
        <v>saco</v>
      </c>
      <c r="F810" t="s">
        <v>704</v>
      </c>
      <c r="G810" t="s">
        <v>499</v>
      </c>
      <c r="H810" s="46">
        <f>+VLOOKUP(volumen_dia[[#This Row],[Semana descripcipon]],Codigo_fecha[],2,0)</f>
        <v>44106</v>
      </c>
      <c r="I810" t="s">
        <v>530</v>
      </c>
      <c r="J810">
        <v>2000</v>
      </c>
      <c r="K810">
        <f>+volumen_dia[[#This Row],[Volumen (N° de mallas o sacos de 25 kg)]]*25</f>
        <v>50000</v>
      </c>
      <c r="L810">
        <f>+volumen_dia[[#This Row],[Volumen (Kg)]]/1000</f>
        <v>50</v>
      </c>
      <c r="M810" s="43">
        <f>+VLOOKUP(volumen_dia[[#This Row],[Concat]],Precio_dia_punto_venta[],7,0)</f>
        <v>8250</v>
      </c>
    </row>
    <row r="811" spans="1:13" x14ac:dyDescent="0.35">
      <c r="A811" s="43" t="str">
        <f>+_xlfn.CONCAT(volumen_dia[[#This Row],[Variedad]],volumen_dia[[#This Row],[Mercado]],volumen_dia[[#This Row],[Día semana]],volumen_dia[[#This Row],[Semana]],volumen_dia[[#This Row],[Unidad]])</f>
        <v>AsterixVega Monumental ConcepciónJueves44092saco</v>
      </c>
      <c r="B811" t="s">
        <v>540</v>
      </c>
      <c r="C811" t="s">
        <v>546</v>
      </c>
      <c r="D811" s="43">
        <f>+VLOOKUP(volumen_dia[[#This Row],[Mercado]],Codigos_mercados_mayoristas[],3,0)</f>
        <v>8</v>
      </c>
      <c r="E811" s="43" t="str">
        <f>+VLOOKUP(volumen_dia[[#This Row],[Unidad de
comercialización ]],Tabla16[],2,0)</f>
        <v>saco</v>
      </c>
      <c r="F811" t="s">
        <v>704</v>
      </c>
      <c r="G811" t="s">
        <v>502</v>
      </c>
      <c r="H811" s="46">
        <f>+VLOOKUP(volumen_dia[[#This Row],[Semana descripcipon]],Codigo_fecha[],2,0)</f>
        <v>44092</v>
      </c>
      <c r="I811" t="s">
        <v>530</v>
      </c>
      <c r="J811">
        <v>2000</v>
      </c>
      <c r="K811">
        <f>+volumen_dia[[#This Row],[Volumen (N° de mallas o sacos de 25 kg)]]*25</f>
        <v>50000</v>
      </c>
      <c r="L811">
        <f>+volumen_dia[[#This Row],[Volumen (Kg)]]/1000</f>
        <v>50</v>
      </c>
      <c r="M811" s="43">
        <f>+VLOOKUP(volumen_dia[[#This Row],[Concat]],Precio_dia_punto_venta[],7,0)</f>
        <v>8750</v>
      </c>
    </row>
    <row r="812" spans="1:13" x14ac:dyDescent="0.35">
      <c r="A812" s="43" t="str">
        <f>+_xlfn.CONCAT(volumen_dia[[#This Row],[Variedad]],volumen_dia[[#This Row],[Mercado]],volumen_dia[[#This Row],[Día semana]],volumen_dia[[#This Row],[Semana]],volumen_dia[[#This Row],[Unidad]])</f>
        <v>AsterixVega Monumental ConcepciónViernes44085saco</v>
      </c>
      <c r="B812" t="s">
        <v>540</v>
      </c>
      <c r="C812" t="s">
        <v>546</v>
      </c>
      <c r="D812" s="43">
        <f>+VLOOKUP(volumen_dia[[#This Row],[Mercado]],Codigos_mercados_mayoristas[],3,0)</f>
        <v>8</v>
      </c>
      <c r="E812" s="43" t="str">
        <f>+VLOOKUP(volumen_dia[[#This Row],[Unidad de
comercialización ]],Tabla16[],2,0)</f>
        <v>saco</v>
      </c>
      <c r="F812" t="s">
        <v>704</v>
      </c>
      <c r="G812" t="s">
        <v>503</v>
      </c>
      <c r="H812" s="46">
        <f>+VLOOKUP(volumen_dia[[#This Row],[Semana descripcipon]],Codigo_fecha[],2,0)</f>
        <v>44085</v>
      </c>
      <c r="I812" t="s">
        <v>533</v>
      </c>
      <c r="J812">
        <v>2000</v>
      </c>
      <c r="K812">
        <f>+volumen_dia[[#This Row],[Volumen (N° de mallas o sacos de 25 kg)]]*25</f>
        <v>50000</v>
      </c>
      <c r="L812">
        <f>+volumen_dia[[#This Row],[Volumen (Kg)]]/1000</f>
        <v>50</v>
      </c>
      <c r="M812" s="43">
        <f>+VLOOKUP(volumen_dia[[#This Row],[Concat]],Precio_dia_punto_venta[],7,0)</f>
        <v>8750</v>
      </c>
    </row>
    <row r="813" spans="1:13" x14ac:dyDescent="0.35">
      <c r="A813" s="43" t="str">
        <f>+_xlfn.CONCAT(volumen_dia[[#This Row],[Variedad]],volumen_dia[[#This Row],[Mercado]],volumen_dia[[#This Row],[Día semana]],volumen_dia[[#This Row],[Semana]],volumen_dia[[#This Row],[Unidad]])</f>
        <v>AsterixVega Monumental ConcepciónMartes44078saco</v>
      </c>
      <c r="B813" t="s">
        <v>540</v>
      </c>
      <c r="C813" t="s">
        <v>546</v>
      </c>
      <c r="D813" s="43">
        <f>+VLOOKUP(volumen_dia[[#This Row],[Mercado]],Codigos_mercados_mayoristas[],3,0)</f>
        <v>8</v>
      </c>
      <c r="E813" s="43" t="str">
        <f>+VLOOKUP(volumen_dia[[#This Row],[Unidad de
comercialización ]],Tabla16[],2,0)</f>
        <v>saco</v>
      </c>
      <c r="F813" t="s">
        <v>704</v>
      </c>
      <c r="G813" t="s">
        <v>500</v>
      </c>
      <c r="H813" s="46">
        <f>+VLOOKUP(volumen_dia[[#This Row],[Semana descripcipon]],Codigo_fecha[],2,0)</f>
        <v>44078</v>
      </c>
      <c r="I813" t="s">
        <v>536</v>
      </c>
      <c r="J813">
        <v>2000</v>
      </c>
      <c r="K813">
        <f>+volumen_dia[[#This Row],[Volumen (N° de mallas o sacos de 25 kg)]]*25</f>
        <v>50000</v>
      </c>
      <c r="L813">
        <f>+volumen_dia[[#This Row],[Volumen (Kg)]]/1000</f>
        <v>50</v>
      </c>
      <c r="M813" s="43">
        <f>+VLOOKUP(volumen_dia[[#This Row],[Concat]],Precio_dia_punto_venta[],7,0)</f>
        <v>7750</v>
      </c>
    </row>
    <row r="814" spans="1:13" x14ac:dyDescent="0.35">
      <c r="A814" s="43" t="str">
        <f>+_xlfn.CONCAT(volumen_dia[[#This Row],[Variedad]],volumen_dia[[#This Row],[Mercado]],volumen_dia[[#This Row],[Día semana]],volumen_dia[[#This Row],[Semana]],volumen_dia[[#This Row],[Unidad]])</f>
        <v>AsterixVega Monumental ConcepciónJueves44071saco</v>
      </c>
      <c r="B814" t="s">
        <v>540</v>
      </c>
      <c r="C814" t="s">
        <v>546</v>
      </c>
      <c r="D814" s="43">
        <f>+VLOOKUP(volumen_dia[[#This Row],[Mercado]],Codigos_mercados_mayoristas[],3,0)</f>
        <v>8</v>
      </c>
      <c r="E814" s="43" t="str">
        <f>+VLOOKUP(volumen_dia[[#This Row],[Unidad de
comercialización ]],Tabla16[],2,0)</f>
        <v>saco</v>
      </c>
      <c r="F814" t="s">
        <v>704</v>
      </c>
      <c r="G814" t="s">
        <v>501</v>
      </c>
      <c r="H814" s="46">
        <f>+VLOOKUP(volumen_dia[[#This Row],[Semana descripcipon]],Codigo_fecha[],2,0)</f>
        <v>44071</v>
      </c>
      <c r="I814" t="s">
        <v>530</v>
      </c>
      <c r="J814">
        <v>2000</v>
      </c>
      <c r="K814">
        <f>+volumen_dia[[#This Row],[Volumen (N° de mallas o sacos de 25 kg)]]*25</f>
        <v>50000</v>
      </c>
      <c r="L814">
        <f>+volumen_dia[[#This Row],[Volumen (Kg)]]/1000</f>
        <v>50</v>
      </c>
      <c r="M814" s="43">
        <f>+VLOOKUP(volumen_dia[[#This Row],[Concat]],Precio_dia_punto_venta[],7,0)</f>
        <v>6750</v>
      </c>
    </row>
    <row r="815" spans="1:13" x14ac:dyDescent="0.35">
      <c r="A815" s="43" t="str">
        <f>+_xlfn.CONCAT(volumen_dia[[#This Row],[Variedad]],volumen_dia[[#This Row],[Mercado]],volumen_dia[[#This Row],[Día semana]],volumen_dia[[#This Row],[Semana]],volumen_dia[[#This Row],[Unidad]])</f>
        <v>AsterixVega Monumental ConcepciónJueves44064saco</v>
      </c>
      <c r="B815" t="s">
        <v>540</v>
      </c>
      <c r="C815" t="s">
        <v>546</v>
      </c>
      <c r="D815" s="43">
        <f>+VLOOKUP(volumen_dia[[#This Row],[Mercado]],Codigos_mercados_mayoristas[],3,0)</f>
        <v>8</v>
      </c>
      <c r="E815" s="43" t="str">
        <f>+VLOOKUP(volumen_dia[[#This Row],[Unidad de
comercialización ]],Tabla16[],2,0)</f>
        <v>saco</v>
      </c>
      <c r="F815" t="s">
        <v>704</v>
      </c>
      <c r="G815" t="s">
        <v>505</v>
      </c>
      <c r="H815" s="46">
        <f>+VLOOKUP(volumen_dia[[#This Row],[Semana descripcipon]],Codigo_fecha[],2,0)</f>
        <v>44064</v>
      </c>
      <c r="I815" t="s">
        <v>530</v>
      </c>
      <c r="J815">
        <v>2000</v>
      </c>
      <c r="K815">
        <f>+volumen_dia[[#This Row],[Volumen (N° de mallas o sacos de 25 kg)]]*25</f>
        <v>50000</v>
      </c>
      <c r="L815">
        <f>+volumen_dia[[#This Row],[Volumen (Kg)]]/1000</f>
        <v>50</v>
      </c>
      <c r="M815" s="43">
        <f>+VLOOKUP(volumen_dia[[#This Row],[Concat]],Precio_dia_punto_venta[],7,0)</f>
        <v>6250</v>
      </c>
    </row>
    <row r="816" spans="1:13" x14ac:dyDescent="0.35">
      <c r="A816" s="43" t="str">
        <f>+_xlfn.CONCAT(volumen_dia[[#This Row],[Variedad]],volumen_dia[[#This Row],[Mercado]],volumen_dia[[#This Row],[Día semana]],volumen_dia[[#This Row],[Semana]],volumen_dia[[#This Row],[Unidad]])</f>
        <v>AsterixVega Monumental ConcepciónViernes44064saco</v>
      </c>
      <c r="B816" t="s">
        <v>540</v>
      </c>
      <c r="C816" t="s">
        <v>546</v>
      </c>
      <c r="D816" s="43">
        <f>+VLOOKUP(volumen_dia[[#This Row],[Mercado]],Codigos_mercados_mayoristas[],3,0)</f>
        <v>8</v>
      </c>
      <c r="E816" s="43" t="str">
        <f>+VLOOKUP(volumen_dia[[#This Row],[Unidad de
comercialización ]],Tabla16[],2,0)</f>
        <v>saco</v>
      </c>
      <c r="F816" t="s">
        <v>704</v>
      </c>
      <c r="G816" t="s">
        <v>505</v>
      </c>
      <c r="H816" s="46">
        <f>+VLOOKUP(volumen_dia[[#This Row],[Semana descripcipon]],Codigo_fecha[],2,0)</f>
        <v>44064</v>
      </c>
      <c r="I816" t="s">
        <v>533</v>
      </c>
      <c r="J816">
        <v>2000</v>
      </c>
      <c r="K816">
        <f>+volumen_dia[[#This Row],[Volumen (N° de mallas o sacos de 25 kg)]]*25</f>
        <v>50000</v>
      </c>
      <c r="L816">
        <f>+volumen_dia[[#This Row],[Volumen (Kg)]]/1000</f>
        <v>50</v>
      </c>
      <c r="M816" s="43">
        <f>+VLOOKUP(volumen_dia[[#This Row],[Concat]],Precio_dia_punto_venta[],7,0)</f>
        <v>6250</v>
      </c>
    </row>
    <row r="817" spans="1:13" x14ac:dyDescent="0.35">
      <c r="A817" s="43" t="str">
        <f>+_xlfn.CONCAT(volumen_dia[[#This Row],[Variedad]],volumen_dia[[#This Row],[Mercado]],volumen_dia[[#This Row],[Día semana]],volumen_dia[[#This Row],[Semana]],volumen_dia[[#This Row],[Unidad]])</f>
        <v>PatagoniaVega Monumental ConcepciónMartes44064saco</v>
      </c>
      <c r="B817" t="s">
        <v>531</v>
      </c>
      <c r="C817" t="s">
        <v>546</v>
      </c>
      <c r="D817" s="43">
        <f>+VLOOKUP(volumen_dia[[#This Row],[Mercado]],Codigos_mercados_mayoristas[],3,0)</f>
        <v>8</v>
      </c>
      <c r="E817" s="43" t="str">
        <f>+VLOOKUP(volumen_dia[[#This Row],[Unidad de
comercialización ]],Tabla16[],2,0)</f>
        <v>saco</v>
      </c>
      <c r="F817" t="s">
        <v>704</v>
      </c>
      <c r="G817" t="s">
        <v>505</v>
      </c>
      <c r="H817" s="46">
        <f>+VLOOKUP(volumen_dia[[#This Row],[Semana descripcipon]],Codigo_fecha[],2,0)</f>
        <v>44064</v>
      </c>
      <c r="I817" t="s">
        <v>536</v>
      </c>
      <c r="J817">
        <v>2000</v>
      </c>
      <c r="K817">
        <f>+volumen_dia[[#This Row],[Volumen (N° de mallas o sacos de 25 kg)]]*25</f>
        <v>50000</v>
      </c>
      <c r="L817">
        <f>+volumen_dia[[#This Row],[Volumen (Kg)]]/1000</f>
        <v>50</v>
      </c>
      <c r="M817" s="43">
        <f>+VLOOKUP(volumen_dia[[#This Row],[Concat]],Precio_dia_punto_venta[],7,0)</f>
        <v>6250</v>
      </c>
    </row>
    <row r="818" spans="1:13" x14ac:dyDescent="0.35">
      <c r="A818" s="43" t="str">
        <f>+_xlfn.CONCAT(volumen_dia[[#This Row],[Variedad]],volumen_dia[[#This Row],[Mercado]],volumen_dia[[#This Row],[Día semana]],volumen_dia[[#This Row],[Semana]],volumen_dia[[#This Row],[Unidad]])</f>
        <v>AsterixVega Monumental ConcepciónJueves44050saco</v>
      </c>
      <c r="B818" t="s">
        <v>540</v>
      </c>
      <c r="C818" t="s">
        <v>546</v>
      </c>
      <c r="D818" s="43">
        <f>+VLOOKUP(volumen_dia[[#This Row],[Mercado]],Codigos_mercados_mayoristas[],3,0)</f>
        <v>8</v>
      </c>
      <c r="E818" s="43" t="str">
        <f>+VLOOKUP(volumen_dia[[#This Row],[Unidad de
comercialización ]],Tabla16[],2,0)</f>
        <v>saco</v>
      </c>
      <c r="F818" t="s">
        <v>704</v>
      </c>
      <c r="G818" t="s">
        <v>508</v>
      </c>
      <c r="H818" s="46">
        <f>+VLOOKUP(volumen_dia[[#This Row],[Semana descripcipon]],Codigo_fecha[],2,0)</f>
        <v>44050</v>
      </c>
      <c r="I818" t="s">
        <v>530</v>
      </c>
      <c r="J818">
        <v>2000</v>
      </c>
      <c r="K818">
        <f>+volumen_dia[[#This Row],[Volumen (N° de mallas o sacos de 25 kg)]]*25</f>
        <v>50000</v>
      </c>
      <c r="L818">
        <f>+volumen_dia[[#This Row],[Volumen (Kg)]]/1000</f>
        <v>50</v>
      </c>
      <c r="M818" s="43">
        <f>+VLOOKUP(volumen_dia[[#This Row],[Concat]],Precio_dia_punto_venta[],7,0)</f>
        <v>6250</v>
      </c>
    </row>
    <row r="819" spans="1:13" x14ac:dyDescent="0.35">
      <c r="A819" s="43" t="str">
        <f>+_xlfn.CONCAT(volumen_dia[[#This Row],[Variedad]],volumen_dia[[#This Row],[Mercado]],volumen_dia[[#This Row],[Día semana]],volumen_dia[[#This Row],[Semana]],volumen_dia[[#This Row],[Unidad]])</f>
        <v>AsterixVega Monumental ConcepciónMartes44043saco</v>
      </c>
      <c r="B819" t="s">
        <v>540</v>
      </c>
      <c r="C819" t="s">
        <v>546</v>
      </c>
      <c r="D819" s="43">
        <f>+VLOOKUP(volumen_dia[[#This Row],[Mercado]],Codigos_mercados_mayoristas[],3,0)</f>
        <v>8</v>
      </c>
      <c r="E819" s="43" t="str">
        <f>+VLOOKUP(volumen_dia[[#This Row],[Unidad de
comercialización ]],Tabla16[],2,0)</f>
        <v>saco</v>
      </c>
      <c r="F819" t="s">
        <v>704</v>
      </c>
      <c r="G819" t="s">
        <v>507</v>
      </c>
      <c r="H819" s="46">
        <f>+VLOOKUP(volumen_dia[[#This Row],[Semana descripcipon]],Codigo_fecha[],2,0)</f>
        <v>44043</v>
      </c>
      <c r="I819" t="s">
        <v>536</v>
      </c>
      <c r="J819">
        <v>2000</v>
      </c>
      <c r="K819">
        <f>+volumen_dia[[#This Row],[Volumen (N° de mallas o sacos de 25 kg)]]*25</f>
        <v>50000</v>
      </c>
      <c r="L819">
        <f>+volumen_dia[[#This Row],[Volumen (Kg)]]/1000</f>
        <v>50</v>
      </c>
      <c r="M819" s="43">
        <f>+VLOOKUP(volumen_dia[[#This Row],[Concat]],Precio_dia_punto_venta[],7,0)</f>
        <v>6750</v>
      </c>
    </row>
    <row r="820" spans="1:13" x14ac:dyDescent="0.35">
      <c r="A820" s="43" t="str">
        <f>+_xlfn.CONCAT(volumen_dia[[#This Row],[Variedad]],volumen_dia[[#This Row],[Mercado]],volumen_dia[[#This Row],[Día semana]],volumen_dia[[#This Row],[Semana]],volumen_dia[[#This Row],[Unidad]])</f>
        <v>AsterixVega Monumental ConcepciónMartes44092saco</v>
      </c>
      <c r="B820" t="s">
        <v>540</v>
      </c>
      <c r="C820" t="s">
        <v>546</v>
      </c>
      <c r="D820" s="43">
        <f>+VLOOKUP(volumen_dia[[#This Row],[Mercado]],Codigos_mercados_mayoristas[],3,0)</f>
        <v>8</v>
      </c>
      <c r="E820" s="43" t="str">
        <f>+VLOOKUP(volumen_dia[[#This Row],[Unidad de
comercialización ]],Tabla16[],2,0)</f>
        <v>saco</v>
      </c>
      <c r="F820" t="s">
        <v>704</v>
      </c>
      <c r="G820" t="s">
        <v>502</v>
      </c>
      <c r="H820" s="46">
        <f>+VLOOKUP(volumen_dia[[#This Row],[Semana descripcipon]],Codigo_fecha[],2,0)</f>
        <v>44092</v>
      </c>
      <c r="I820" t="s">
        <v>536</v>
      </c>
      <c r="J820">
        <v>3000</v>
      </c>
      <c r="K820">
        <f>+volumen_dia[[#This Row],[Volumen (N° de mallas o sacos de 25 kg)]]*25</f>
        <v>75000</v>
      </c>
      <c r="L820">
        <f>+volumen_dia[[#This Row],[Volumen (Kg)]]/1000</f>
        <v>75</v>
      </c>
      <c r="M820" s="43">
        <f>+VLOOKUP(volumen_dia[[#This Row],[Concat]],Precio_dia_punto_venta[],7,0)</f>
        <v>8917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6856-F813-4F51-88D0-8943F2A7102F}">
  <dimension ref="A1:G117"/>
  <sheetViews>
    <sheetView topLeftCell="A22" workbookViewId="0">
      <selection activeCell="F4" sqref="F4"/>
    </sheetView>
  </sheetViews>
  <sheetFormatPr baseColWidth="10" defaultRowHeight="14.5" x14ac:dyDescent="0.35"/>
  <cols>
    <col min="1" max="1" width="10.90625" customWidth="1"/>
    <col min="2" max="2" width="23.90625" customWidth="1"/>
    <col min="3" max="3" width="20.08984375" customWidth="1"/>
    <col min="5" max="5" width="10.90625" customWidth="1"/>
    <col min="7" max="7" width="10.90625" style="50"/>
  </cols>
  <sheetData>
    <row r="1" spans="1:7" x14ac:dyDescent="0.35">
      <c r="A1" t="s">
        <v>106</v>
      </c>
      <c r="B1" t="s">
        <v>77</v>
      </c>
      <c r="C1" t="s">
        <v>78</v>
      </c>
      <c r="D1" t="s">
        <v>2</v>
      </c>
      <c r="E1" t="s">
        <v>79</v>
      </c>
      <c r="F1" t="s">
        <v>80</v>
      </c>
      <c r="G1" s="50" t="s">
        <v>679</v>
      </c>
    </row>
    <row r="2" spans="1:7" x14ac:dyDescent="0.35">
      <c r="A2" t="s">
        <v>107</v>
      </c>
      <c r="B2" t="s">
        <v>98</v>
      </c>
      <c r="C2" t="s">
        <v>104</v>
      </c>
      <c r="D2" t="s">
        <v>83</v>
      </c>
      <c r="E2">
        <v>5.5780000000000003</v>
      </c>
      <c r="F2">
        <v>56.2</v>
      </c>
      <c r="G2" s="50">
        <f>+Exportaciones_2015_2020[[#This Row],[USD FOB]]/Exportaciones_2015_2020[[#This Row],[Kg]]</f>
        <v>10.075295804948009</v>
      </c>
    </row>
    <row r="3" spans="1:7" x14ac:dyDescent="0.35">
      <c r="A3" t="s">
        <v>107</v>
      </c>
      <c r="B3" t="s">
        <v>91</v>
      </c>
      <c r="C3" t="s">
        <v>90</v>
      </c>
      <c r="D3">
        <v>2016</v>
      </c>
      <c r="E3">
        <v>10.42</v>
      </c>
      <c r="F3">
        <v>31.85</v>
      </c>
      <c r="G3" s="50">
        <f>+Exportaciones_2015_2020[[#This Row],[USD FOB]]/Exportaciones_2015_2020[[#This Row],[Kg]]</f>
        <v>3.056621880998081</v>
      </c>
    </row>
    <row r="4" spans="1:7" x14ac:dyDescent="0.35">
      <c r="A4" t="s">
        <v>107</v>
      </c>
      <c r="B4" t="s">
        <v>91</v>
      </c>
      <c r="C4" t="s">
        <v>92</v>
      </c>
      <c r="D4" t="s">
        <v>83</v>
      </c>
      <c r="E4">
        <v>12</v>
      </c>
      <c r="F4">
        <v>27.31</v>
      </c>
      <c r="G4" s="50">
        <f>+Exportaciones_2015_2020[[#This Row],[USD FOB]]/Exportaciones_2015_2020[[#This Row],[Kg]]</f>
        <v>2.2758333333333334</v>
      </c>
    </row>
    <row r="5" spans="1:7" x14ac:dyDescent="0.35">
      <c r="A5" t="s">
        <v>107</v>
      </c>
      <c r="B5" t="s">
        <v>98</v>
      </c>
      <c r="C5" t="s">
        <v>565</v>
      </c>
      <c r="D5">
        <v>2016</v>
      </c>
      <c r="E5">
        <v>12.6</v>
      </c>
      <c r="F5">
        <v>35.35</v>
      </c>
      <c r="G5" s="50">
        <f>+Exportaciones_2015_2020[[#This Row],[USD FOB]]/Exportaciones_2015_2020[[#This Row],[Kg]]</f>
        <v>2.8055555555555558</v>
      </c>
    </row>
    <row r="6" spans="1:7" x14ac:dyDescent="0.35">
      <c r="A6" t="s">
        <v>107</v>
      </c>
      <c r="B6" t="s">
        <v>98</v>
      </c>
      <c r="C6" t="s">
        <v>123</v>
      </c>
      <c r="D6">
        <v>2015</v>
      </c>
      <c r="E6">
        <v>20</v>
      </c>
      <c r="F6">
        <v>100</v>
      </c>
      <c r="G6" s="50">
        <f>+Exportaciones_2015_2020[[#This Row],[USD FOB]]/Exportaciones_2015_2020[[#This Row],[Kg]]</f>
        <v>5</v>
      </c>
    </row>
    <row r="7" spans="1:7" x14ac:dyDescent="0.35">
      <c r="A7" t="s">
        <v>107</v>
      </c>
      <c r="B7" t="s">
        <v>97</v>
      </c>
      <c r="C7" t="s">
        <v>89</v>
      </c>
      <c r="D7">
        <v>2019</v>
      </c>
      <c r="E7">
        <v>20.92</v>
      </c>
      <c r="F7">
        <v>747.82</v>
      </c>
      <c r="G7" s="50">
        <f>+Exportaciones_2015_2020[[#This Row],[USD FOB]]/Exportaciones_2015_2020[[#This Row],[Kg]]</f>
        <v>35.746653919694069</v>
      </c>
    </row>
    <row r="8" spans="1:7" x14ac:dyDescent="0.35">
      <c r="A8" t="s">
        <v>107</v>
      </c>
      <c r="B8" t="s">
        <v>98</v>
      </c>
      <c r="C8" t="s">
        <v>125</v>
      </c>
      <c r="D8">
        <v>2015</v>
      </c>
      <c r="E8">
        <v>25.56</v>
      </c>
      <c r="F8">
        <v>648</v>
      </c>
      <c r="G8" s="50">
        <f>+Exportaciones_2015_2020[[#This Row],[USD FOB]]/Exportaciones_2015_2020[[#This Row],[Kg]]</f>
        <v>25.35211267605634</v>
      </c>
    </row>
    <row r="9" spans="1:7" x14ac:dyDescent="0.35">
      <c r="A9" t="s">
        <v>107</v>
      </c>
      <c r="B9" t="s">
        <v>98</v>
      </c>
      <c r="C9" t="s">
        <v>105</v>
      </c>
      <c r="D9" t="s">
        <v>83</v>
      </c>
      <c r="E9">
        <v>26</v>
      </c>
      <c r="F9">
        <v>166.3</v>
      </c>
      <c r="G9" s="50">
        <f>+Exportaciones_2015_2020[[#This Row],[USD FOB]]/Exportaciones_2015_2020[[#This Row],[Kg]]</f>
        <v>6.3961538461538465</v>
      </c>
    </row>
    <row r="10" spans="1:7" x14ac:dyDescent="0.35">
      <c r="A10" t="s">
        <v>107</v>
      </c>
      <c r="B10" t="s">
        <v>87</v>
      </c>
      <c r="C10" t="s">
        <v>90</v>
      </c>
      <c r="D10">
        <v>2017</v>
      </c>
      <c r="E10">
        <v>31.65</v>
      </c>
      <c r="F10">
        <v>71.36</v>
      </c>
      <c r="G10" s="50">
        <f>+Exportaciones_2015_2020[[#This Row],[USD FOB]]/Exportaciones_2015_2020[[#This Row],[Kg]]</f>
        <v>2.2546603475513427</v>
      </c>
    </row>
    <row r="11" spans="1:7" x14ac:dyDescent="0.35">
      <c r="A11" t="s">
        <v>107</v>
      </c>
      <c r="B11" t="s">
        <v>93</v>
      </c>
      <c r="C11" t="s">
        <v>90</v>
      </c>
      <c r="D11">
        <v>2019</v>
      </c>
      <c r="E11">
        <v>33.75</v>
      </c>
      <c r="F11">
        <v>181.65</v>
      </c>
      <c r="G11" s="50">
        <f>+Exportaciones_2015_2020[[#This Row],[USD FOB]]/Exportaciones_2015_2020[[#This Row],[Kg]]</f>
        <v>5.3822222222222225</v>
      </c>
    </row>
    <row r="12" spans="1:7" x14ac:dyDescent="0.35">
      <c r="A12" t="s">
        <v>107</v>
      </c>
      <c r="B12" t="s">
        <v>93</v>
      </c>
      <c r="C12" t="s">
        <v>125</v>
      </c>
      <c r="D12">
        <v>2015</v>
      </c>
      <c r="E12">
        <v>45.26</v>
      </c>
      <c r="F12">
        <v>300</v>
      </c>
      <c r="G12" s="50">
        <f>+Exportaciones_2015_2020[[#This Row],[USD FOB]]/Exportaciones_2015_2020[[#This Row],[Kg]]</f>
        <v>6.6283694211224038</v>
      </c>
    </row>
    <row r="13" spans="1:7" x14ac:dyDescent="0.35">
      <c r="A13" t="s">
        <v>107</v>
      </c>
      <c r="B13" t="s">
        <v>98</v>
      </c>
      <c r="C13" t="s">
        <v>125</v>
      </c>
      <c r="D13">
        <v>2016</v>
      </c>
      <c r="E13">
        <v>50</v>
      </c>
      <c r="F13">
        <v>242</v>
      </c>
      <c r="G13" s="50">
        <f>+Exportaciones_2015_2020[[#This Row],[USD FOB]]/Exportaciones_2015_2020[[#This Row],[Kg]]</f>
        <v>4.84</v>
      </c>
    </row>
    <row r="14" spans="1:7" x14ac:dyDescent="0.35">
      <c r="A14" t="s">
        <v>107</v>
      </c>
      <c r="B14" t="s">
        <v>87</v>
      </c>
      <c r="C14" t="s">
        <v>92</v>
      </c>
      <c r="D14">
        <v>2017</v>
      </c>
      <c r="E14">
        <v>63.26</v>
      </c>
      <c r="F14">
        <v>137.54</v>
      </c>
      <c r="G14" s="50">
        <f>+Exportaciones_2015_2020[[#This Row],[USD FOB]]/Exportaciones_2015_2020[[#This Row],[Kg]]</f>
        <v>2.1742017072399622</v>
      </c>
    </row>
    <row r="15" spans="1:7" x14ac:dyDescent="0.35">
      <c r="A15" s="43" t="s">
        <v>107</v>
      </c>
      <c r="B15" t="s">
        <v>98</v>
      </c>
      <c r="C15" t="s">
        <v>563</v>
      </c>
      <c r="D15">
        <v>2016</v>
      </c>
      <c r="E15">
        <v>98</v>
      </c>
      <c r="F15">
        <v>687</v>
      </c>
      <c r="G15" s="50">
        <f>+Exportaciones_2015_2020[[#This Row],[USD FOB]]/Exportaciones_2015_2020[[#This Row],[Kg]]</f>
        <v>7.0102040816326534</v>
      </c>
    </row>
    <row r="16" spans="1:7" x14ac:dyDescent="0.35">
      <c r="A16" s="43" t="s">
        <v>107</v>
      </c>
      <c r="B16" s="43" t="s">
        <v>87</v>
      </c>
      <c r="C16" t="s">
        <v>90</v>
      </c>
      <c r="D16" s="43">
        <v>2019</v>
      </c>
      <c r="E16">
        <v>101.25</v>
      </c>
      <c r="F16">
        <v>544.94000000000005</v>
      </c>
      <c r="G16" s="50">
        <f>+Exportaciones_2015_2020[[#This Row],[USD FOB]]/Exportaciones_2015_2020[[#This Row],[Kg]]</f>
        <v>5.3821234567901239</v>
      </c>
    </row>
    <row r="17" spans="1:7" x14ac:dyDescent="0.35">
      <c r="A17" s="43" t="s">
        <v>107</v>
      </c>
      <c r="B17" s="43" t="s">
        <v>98</v>
      </c>
      <c r="C17" t="s">
        <v>564</v>
      </c>
      <c r="D17" s="43">
        <v>2015</v>
      </c>
      <c r="E17">
        <v>104.2</v>
      </c>
      <c r="F17">
        <v>1514.68</v>
      </c>
      <c r="G17" s="50">
        <f>+Exportaciones_2015_2020[[#This Row],[USD FOB]]/Exportaciones_2015_2020[[#This Row],[Kg]]</f>
        <v>14.536276391554702</v>
      </c>
    </row>
    <row r="18" spans="1:7" x14ac:dyDescent="0.35">
      <c r="A18" s="43" t="s">
        <v>107</v>
      </c>
      <c r="B18" s="43" t="s">
        <v>97</v>
      </c>
      <c r="C18" t="s">
        <v>564</v>
      </c>
      <c r="D18" s="43">
        <v>2016</v>
      </c>
      <c r="E18">
        <v>107.82</v>
      </c>
      <c r="F18">
        <v>1402.68</v>
      </c>
      <c r="G18" s="50">
        <f>+Exportaciones_2015_2020[[#This Row],[USD FOB]]/Exportaciones_2015_2020[[#This Row],[Kg]]</f>
        <v>13.009460211463551</v>
      </c>
    </row>
    <row r="19" spans="1:7" x14ac:dyDescent="0.35">
      <c r="A19" s="43" t="s">
        <v>107</v>
      </c>
      <c r="B19" s="43" t="s">
        <v>98</v>
      </c>
      <c r="C19" t="s">
        <v>562</v>
      </c>
      <c r="D19" s="43">
        <v>2016</v>
      </c>
      <c r="E19">
        <v>121.52</v>
      </c>
      <c r="F19">
        <v>851.16</v>
      </c>
      <c r="G19" s="50">
        <f>+Exportaciones_2015_2020[[#This Row],[USD FOB]]/Exportaciones_2015_2020[[#This Row],[Kg]]</f>
        <v>7.0042791310072419</v>
      </c>
    </row>
    <row r="20" spans="1:7" x14ac:dyDescent="0.35">
      <c r="A20" s="43" t="s">
        <v>107</v>
      </c>
      <c r="B20" s="43" t="s">
        <v>87</v>
      </c>
      <c r="C20" s="52" t="s">
        <v>90</v>
      </c>
      <c r="D20" s="43">
        <v>2018</v>
      </c>
      <c r="E20" s="61">
        <v>129</v>
      </c>
      <c r="F20" s="57">
        <v>702.36</v>
      </c>
      <c r="G20" s="50">
        <f>+Exportaciones_2015_2020[[#This Row],[USD FOB]]/Exportaciones_2015_2020[[#This Row],[Kg]]</f>
        <v>5.4446511627906977</v>
      </c>
    </row>
    <row r="21" spans="1:7" x14ac:dyDescent="0.35">
      <c r="A21" s="43" t="s">
        <v>107</v>
      </c>
      <c r="B21" s="43" t="s">
        <v>98</v>
      </c>
      <c r="C21" t="s">
        <v>85</v>
      </c>
      <c r="D21" s="43">
        <v>2016</v>
      </c>
      <c r="E21">
        <v>137.30000000000001</v>
      </c>
      <c r="F21">
        <v>846.56</v>
      </c>
      <c r="G21" s="50">
        <f>+Exportaciones_2015_2020[[#This Row],[USD FOB]]/Exportaciones_2015_2020[[#This Row],[Kg]]</f>
        <v>6.165768390386015</v>
      </c>
    </row>
    <row r="22" spans="1:7" x14ac:dyDescent="0.35">
      <c r="A22" s="43" t="s">
        <v>107</v>
      </c>
      <c r="B22" s="43" t="s">
        <v>98</v>
      </c>
      <c r="C22" t="s">
        <v>88</v>
      </c>
      <c r="D22" s="43">
        <v>2017</v>
      </c>
      <c r="E22">
        <v>138</v>
      </c>
      <c r="F22">
        <v>184</v>
      </c>
      <c r="G22" s="50">
        <f>+Exportaciones_2015_2020[[#This Row],[USD FOB]]/Exportaciones_2015_2020[[#This Row],[Kg]]</f>
        <v>1.3333333333333333</v>
      </c>
    </row>
    <row r="23" spans="1:7" x14ac:dyDescent="0.35">
      <c r="A23" s="43" t="s">
        <v>107</v>
      </c>
      <c r="B23" t="s">
        <v>87</v>
      </c>
      <c r="C23" t="s">
        <v>90</v>
      </c>
      <c r="D23" s="43">
        <v>2016</v>
      </c>
      <c r="E23">
        <v>140</v>
      </c>
      <c r="F23">
        <v>417.21</v>
      </c>
      <c r="G23" s="50">
        <f>+Exportaciones_2015_2020[[#This Row],[USD FOB]]/Exportaciones_2015_2020[[#This Row],[Kg]]</f>
        <v>2.9800714285714283</v>
      </c>
    </row>
    <row r="24" spans="1:7" x14ac:dyDescent="0.35">
      <c r="A24" s="43" t="s">
        <v>107</v>
      </c>
      <c r="B24" s="43" t="s">
        <v>98</v>
      </c>
      <c r="C24" t="s">
        <v>103</v>
      </c>
      <c r="D24" s="43">
        <v>2019</v>
      </c>
      <c r="E24">
        <v>170.1</v>
      </c>
      <c r="F24">
        <v>1386</v>
      </c>
      <c r="G24" s="50">
        <f>+Exportaciones_2015_2020[[#This Row],[USD FOB]]/Exportaciones_2015_2020[[#This Row],[Kg]]</f>
        <v>8.1481481481481488</v>
      </c>
    </row>
    <row r="25" spans="1:7" x14ac:dyDescent="0.35">
      <c r="A25" s="43" t="s">
        <v>107</v>
      </c>
      <c r="B25" t="s">
        <v>98</v>
      </c>
      <c r="C25" t="s">
        <v>564</v>
      </c>
      <c r="D25" s="43">
        <v>2016</v>
      </c>
      <c r="E25">
        <v>205.6</v>
      </c>
      <c r="F25">
        <v>2159.6999999999998</v>
      </c>
      <c r="G25" s="50">
        <f>+Exportaciones_2015_2020[[#This Row],[USD FOB]]/Exportaciones_2015_2020[[#This Row],[Kg]]</f>
        <v>10.504377431906613</v>
      </c>
    </row>
    <row r="26" spans="1:7" x14ac:dyDescent="0.35">
      <c r="A26" s="43" t="s">
        <v>107</v>
      </c>
      <c r="B26" s="43" t="s">
        <v>93</v>
      </c>
      <c r="C26" t="s">
        <v>88</v>
      </c>
      <c r="D26" s="43">
        <v>2018</v>
      </c>
      <c r="E26" s="61">
        <v>255</v>
      </c>
      <c r="F26" s="61">
        <v>170</v>
      </c>
      <c r="G26" s="50">
        <f>+Exportaciones_2015_2020[[#This Row],[USD FOB]]/Exportaciones_2015_2020[[#This Row],[Kg]]</f>
        <v>0.66666666666666663</v>
      </c>
    </row>
    <row r="27" spans="1:7" x14ac:dyDescent="0.35">
      <c r="A27" s="43" t="s">
        <v>107</v>
      </c>
      <c r="B27" t="s">
        <v>87</v>
      </c>
      <c r="C27" t="s">
        <v>89</v>
      </c>
      <c r="D27" s="43">
        <v>2016</v>
      </c>
      <c r="E27">
        <v>255</v>
      </c>
      <c r="F27">
        <v>355</v>
      </c>
      <c r="G27" s="50">
        <f>+Exportaciones_2015_2020[[#This Row],[USD FOB]]/Exportaciones_2015_2020[[#This Row],[Kg]]</f>
        <v>1.392156862745098</v>
      </c>
    </row>
    <row r="28" spans="1:7" x14ac:dyDescent="0.35">
      <c r="A28" s="43" t="s">
        <v>107</v>
      </c>
      <c r="B28" s="43" t="s">
        <v>97</v>
      </c>
      <c r="C28" t="s">
        <v>553</v>
      </c>
      <c r="D28" s="43">
        <v>2016</v>
      </c>
      <c r="E28">
        <v>290</v>
      </c>
      <c r="F28">
        <v>524.38</v>
      </c>
      <c r="G28" s="50">
        <f>+Exportaciones_2015_2020[[#This Row],[USD FOB]]/Exportaciones_2015_2020[[#This Row],[Kg]]</f>
        <v>1.8082068965517242</v>
      </c>
    </row>
    <row r="29" spans="1:7" x14ac:dyDescent="0.35">
      <c r="A29" s="43" t="s">
        <v>107</v>
      </c>
      <c r="B29" s="43" t="s">
        <v>87</v>
      </c>
      <c r="C29" t="s">
        <v>100</v>
      </c>
      <c r="D29" s="43">
        <v>2017</v>
      </c>
      <c r="E29">
        <v>300</v>
      </c>
      <c r="F29">
        <v>2488.7600000000002</v>
      </c>
      <c r="G29" s="50">
        <f>+Exportaciones_2015_2020[[#This Row],[USD FOB]]/Exportaciones_2015_2020[[#This Row],[Kg]]</f>
        <v>8.2958666666666669</v>
      </c>
    </row>
    <row r="30" spans="1:7" x14ac:dyDescent="0.35">
      <c r="A30" s="43" t="s">
        <v>107</v>
      </c>
      <c r="B30" s="43" t="s">
        <v>97</v>
      </c>
      <c r="C30" t="s">
        <v>553</v>
      </c>
      <c r="D30" s="43">
        <v>2015</v>
      </c>
      <c r="E30">
        <v>300</v>
      </c>
      <c r="F30">
        <v>561</v>
      </c>
      <c r="G30" s="50">
        <f>+Exportaciones_2015_2020[[#This Row],[USD FOB]]/Exportaciones_2015_2020[[#This Row],[Kg]]</f>
        <v>1.87</v>
      </c>
    </row>
    <row r="31" spans="1:7" x14ac:dyDescent="0.35">
      <c r="A31" s="43" t="s">
        <v>107</v>
      </c>
      <c r="B31" s="43" t="s">
        <v>84</v>
      </c>
      <c r="C31" t="s">
        <v>564</v>
      </c>
      <c r="D31" s="43">
        <v>2016</v>
      </c>
      <c r="E31">
        <v>300</v>
      </c>
      <c r="F31">
        <v>297</v>
      </c>
      <c r="G31" s="50">
        <f>+Exportaciones_2015_2020[[#This Row],[USD FOB]]/Exportaciones_2015_2020[[#This Row],[Kg]]</f>
        <v>0.99</v>
      </c>
    </row>
    <row r="32" spans="1:7" x14ac:dyDescent="0.35">
      <c r="A32" s="43" t="s">
        <v>107</v>
      </c>
      <c r="B32" s="52" t="s">
        <v>91</v>
      </c>
      <c r="C32" s="52" t="s">
        <v>89</v>
      </c>
      <c r="D32" s="43">
        <v>2018</v>
      </c>
      <c r="E32" s="61">
        <v>350</v>
      </c>
      <c r="F32" s="61">
        <v>798.93</v>
      </c>
      <c r="G32" s="50">
        <f>+Exportaciones_2015_2020[[#This Row],[USD FOB]]/Exportaciones_2015_2020[[#This Row],[Kg]]</f>
        <v>2.2826571428571425</v>
      </c>
    </row>
    <row r="33" spans="1:7" x14ac:dyDescent="0.35">
      <c r="A33" s="43" t="s">
        <v>107</v>
      </c>
      <c r="B33" t="s">
        <v>98</v>
      </c>
      <c r="C33" t="s">
        <v>90</v>
      </c>
      <c r="D33">
        <v>2016</v>
      </c>
      <c r="E33">
        <v>373.5</v>
      </c>
      <c r="F33">
        <v>536.5</v>
      </c>
      <c r="G33" s="50">
        <f>+Exportaciones_2015_2020[[#This Row],[USD FOB]]/Exportaciones_2015_2020[[#This Row],[Kg]]</f>
        <v>1.4364123159303883</v>
      </c>
    </row>
    <row r="34" spans="1:7" x14ac:dyDescent="0.35">
      <c r="A34" s="43" t="s">
        <v>107</v>
      </c>
      <c r="B34" s="43" t="s">
        <v>98</v>
      </c>
      <c r="C34" t="s">
        <v>563</v>
      </c>
      <c r="D34" s="43">
        <v>2015</v>
      </c>
      <c r="E34">
        <v>509.6</v>
      </c>
      <c r="F34">
        <v>3562</v>
      </c>
      <c r="G34" s="50">
        <f>+Exportaciones_2015_2020[[#This Row],[USD FOB]]/Exportaciones_2015_2020[[#This Row],[Kg]]</f>
        <v>6.9897959183673466</v>
      </c>
    </row>
    <row r="35" spans="1:7" x14ac:dyDescent="0.35">
      <c r="A35" s="43" t="s">
        <v>107</v>
      </c>
      <c r="B35" s="43" t="s">
        <v>84</v>
      </c>
      <c r="C35" t="s">
        <v>564</v>
      </c>
      <c r="D35" s="43">
        <v>2015</v>
      </c>
      <c r="E35">
        <v>600</v>
      </c>
      <c r="F35">
        <v>1092</v>
      </c>
      <c r="G35" s="50">
        <f>+Exportaciones_2015_2020[[#This Row],[USD FOB]]/Exportaciones_2015_2020[[#This Row],[Kg]]</f>
        <v>1.82</v>
      </c>
    </row>
    <row r="36" spans="1:7" x14ac:dyDescent="0.35">
      <c r="A36" s="43" t="s">
        <v>107</v>
      </c>
      <c r="B36" s="43" t="s">
        <v>98</v>
      </c>
      <c r="C36" t="s">
        <v>88</v>
      </c>
      <c r="D36" s="43">
        <v>2016</v>
      </c>
      <c r="E36">
        <v>600</v>
      </c>
      <c r="F36">
        <v>700</v>
      </c>
      <c r="G36" s="50">
        <f>+Exportaciones_2015_2020[[#This Row],[USD FOB]]/Exportaciones_2015_2020[[#This Row],[Kg]]</f>
        <v>1.1666666666666667</v>
      </c>
    </row>
    <row r="37" spans="1:7" x14ac:dyDescent="0.35">
      <c r="A37" s="43" t="s">
        <v>107</v>
      </c>
      <c r="B37" s="43" t="s">
        <v>87</v>
      </c>
      <c r="C37" t="s">
        <v>100</v>
      </c>
      <c r="D37" s="43">
        <v>2016</v>
      </c>
      <c r="E37">
        <v>600</v>
      </c>
      <c r="F37">
        <v>4819.46</v>
      </c>
      <c r="G37" s="50">
        <f>+Exportaciones_2015_2020[[#This Row],[USD FOB]]/Exportaciones_2015_2020[[#This Row],[Kg]]</f>
        <v>8.0324333333333335</v>
      </c>
    </row>
    <row r="38" spans="1:7" x14ac:dyDescent="0.35">
      <c r="A38" s="43" t="s">
        <v>107</v>
      </c>
      <c r="B38" s="43" t="s">
        <v>87</v>
      </c>
      <c r="C38" t="s">
        <v>89</v>
      </c>
      <c r="D38" s="43">
        <v>2015</v>
      </c>
      <c r="E38">
        <v>630</v>
      </c>
      <c r="F38">
        <v>1156</v>
      </c>
      <c r="G38" s="50">
        <f>+Exportaciones_2015_2020[[#This Row],[USD FOB]]/Exportaciones_2015_2020[[#This Row],[Kg]]</f>
        <v>1.8349206349206348</v>
      </c>
    </row>
    <row r="39" spans="1:7" x14ac:dyDescent="0.35">
      <c r="A39" s="43" t="s">
        <v>107</v>
      </c>
      <c r="B39" s="43" t="s">
        <v>98</v>
      </c>
      <c r="C39" t="s">
        <v>105</v>
      </c>
      <c r="D39" s="43">
        <v>2015</v>
      </c>
      <c r="E39">
        <v>826.4</v>
      </c>
      <c r="F39">
        <v>4804.8</v>
      </c>
      <c r="G39" s="50">
        <f>+Exportaciones_2015_2020[[#This Row],[USD FOB]]/Exportaciones_2015_2020[[#This Row],[Kg]]</f>
        <v>5.8141335914811236</v>
      </c>
    </row>
    <row r="40" spans="1:7" x14ac:dyDescent="0.35">
      <c r="A40" s="43" t="s">
        <v>107</v>
      </c>
      <c r="B40" s="43" t="s">
        <v>97</v>
      </c>
      <c r="C40" t="s">
        <v>88</v>
      </c>
      <c r="D40" s="43">
        <v>2016</v>
      </c>
      <c r="E40">
        <v>870</v>
      </c>
      <c r="F40">
        <v>770</v>
      </c>
      <c r="G40" s="50">
        <f>+Exportaciones_2015_2020[[#This Row],[USD FOB]]/Exportaciones_2015_2020[[#This Row],[Kg]]</f>
        <v>0.88505747126436785</v>
      </c>
    </row>
    <row r="41" spans="1:7" x14ac:dyDescent="0.35">
      <c r="A41" s="43" t="s">
        <v>107</v>
      </c>
      <c r="B41" s="43" t="s">
        <v>81</v>
      </c>
      <c r="C41" t="s">
        <v>82</v>
      </c>
      <c r="D41" s="43">
        <v>2019</v>
      </c>
      <c r="E41">
        <v>1008</v>
      </c>
      <c r="F41">
        <v>1400</v>
      </c>
      <c r="G41" s="50">
        <f>+Exportaciones_2015_2020[[#This Row],[USD FOB]]/Exportaciones_2015_2020[[#This Row],[Kg]]</f>
        <v>1.3888888888888888</v>
      </c>
    </row>
    <row r="42" spans="1:7" x14ac:dyDescent="0.35">
      <c r="A42" s="43" t="s">
        <v>107</v>
      </c>
      <c r="B42" s="43" t="s">
        <v>87</v>
      </c>
      <c r="C42" t="s">
        <v>100</v>
      </c>
      <c r="D42" s="43">
        <v>2015</v>
      </c>
      <c r="E42">
        <v>1200</v>
      </c>
      <c r="F42">
        <v>3526.82</v>
      </c>
      <c r="G42" s="50">
        <f>+Exportaciones_2015_2020[[#This Row],[USD FOB]]/Exportaciones_2015_2020[[#This Row],[Kg]]</f>
        <v>2.9390166666666668</v>
      </c>
    </row>
    <row r="43" spans="1:7" x14ac:dyDescent="0.35">
      <c r="A43" s="43" t="s">
        <v>107</v>
      </c>
      <c r="B43" t="s">
        <v>98</v>
      </c>
      <c r="C43" t="s">
        <v>92</v>
      </c>
      <c r="D43" s="43">
        <v>2018</v>
      </c>
      <c r="E43">
        <v>1295</v>
      </c>
      <c r="F43" s="64">
        <v>3165.66</v>
      </c>
      <c r="G43" s="50">
        <f>+Exportaciones_2015_2020[[#This Row],[USD FOB]]/Exportaciones_2015_2020[[#This Row],[Kg]]</f>
        <v>2.4445250965250964</v>
      </c>
    </row>
    <row r="44" spans="1:7" x14ac:dyDescent="0.35">
      <c r="A44" s="43" t="s">
        <v>107</v>
      </c>
      <c r="B44" t="s">
        <v>98</v>
      </c>
      <c r="C44" s="55" t="s">
        <v>103</v>
      </c>
      <c r="D44" s="43" t="s">
        <v>83</v>
      </c>
      <c r="E44" s="63">
        <v>1360.8</v>
      </c>
      <c r="F44" s="64">
        <v>10332</v>
      </c>
      <c r="G44" s="50">
        <f>+Exportaciones_2015_2020[[#This Row],[USD FOB]]/Exportaciones_2015_2020[[#This Row],[Kg]]</f>
        <v>7.5925925925925926</v>
      </c>
    </row>
    <row r="45" spans="1:7" x14ac:dyDescent="0.35">
      <c r="A45" s="43" t="s">
        <v>107</v>
      </c>
      <c r="B45" s="43" t="s">
        <v>98</v>
      </c>
      <c r="C45" s="56" t="s">
        <v>102</v>
      </c>
      <c r="D45" s="43">
        <v>2019</v>
      </c>
      <c r="E45" s="62">
        <v>1500</v>
      </c>
      <c r="F45" s="43">
        <v>7393.26</v>
      </c>
      <c r="G45" s="50">
        <f>+Exportaciones_2015_2020[[#This Row],[USD FOB]]/Exportaciones_2015_2020[[#This Row],[Kg]]</f>
        <v>4.9288400000000001</v>
      </c>
    </row>
    <row r="46" spans="1:7" x14ac:dyDescent="0.35">
      <c r="A46" s="43" t="s">
        <v>107</v>
      </c>
      <c r="B46" t="s">
        <v>98</v>
      </c>
      <c r="C46" s="55" t="s">
        <v>101</v>
      </c>
      <c r="D46" s="43">
        <v>2019</v>
      </c>
      <c r="E46" s="63">
        <v>1543.36</v>
      </c>
      <c r="F46" s="64">
        <v>13832</v>
      </c>
      <c r="G46" s="50">
        <f>+Exportaciones_2015_2020[[#This Row],[USD FOB]]/Exportaciones_2015_2020[[#This Row],[Kg]]</f>
        <v>8.9622641509433976</v>
      </c>
    </row>
    <row r="47" spans="1:7" x14ac:dyDescent="0.35">
      <c r="A47" s="43" t="s">
        <v>107</v>
      </c>
      <c r="B47" s="43" t="s">
        <v>98</v>
      </c>
      <c r="C47" s="58" t="s">
        <v>89</v>
      </c>
      <c r="D47" s="43" t="s">
        <v>83</v>
      </c>
      <c r="E47" s="62">
        <v>1624</v>
      </c>
      <c r="F47" s="43">
        <v>9390</v>
      </c>
      <c r="G47" s="50">
        <f>+Exportaciones_2015_2020[[#This Row],[USD FOB]]/Exportaciones_2015_2020[[#This Row],[Kg]]</f>
        <v>5.7820197044334973</v>
      </c>
    </row>
    <row r="48" spans="1:7" x14ac:dyDescent="0.35">
      <c r="A48" s="43" t="s">
        <v>107</v>
      </c>
      <c r="B48" s="43" t="s">
        <v>98</v>
      </c>
      <c r="C48" s="56" t="s">
        <v>88</v>
      </c>
      <c r="D48" s="43">
        <v>2018</v>
      </c>
      <c r="E48" s="62">
        <v>1960</v>
      </c>
      <c r="F48" s="43">
        <v>13429.18</v>
      </c>
      <c r="G48" s="50">
        <f>+Exportaciones_2015_2020[[#This Row],[USD FOB]]/Exportaciones_2015_2020[[#This Row],[Kg]]</f>
        <v>6.8516224489795921</v>
      </c>
    </row>
    <row r="49" spans="1:7" x14ac:dyDescent="0.35">
      <c r="A49" s="43" t="s">
        <v>107</v>
      </c>
      <c r="B49" s="55" t="s">
        <v>81</v>
      </c>
      <c r="C49" s="55" t="s">
        <v>82</v>
      </c>
      <c r="D49" s="43" t="s">
        <v>83</v>
      </c>
      <c r="E49" s="63">
        <v>2004</v>
      </c>
      <c r="F49" s="64">
        <v>2805.6</v>
      </c>
      <c r="G49" s="50">
        <f>+Exportaciones_2015_2020[[#This Row],[USD FOB]]/Exportaciones_2015_2020[[#This Row],[Kg]]</f>
        <v>1.4</v>
      </c>
    </row>
    <row r="50" spans="1:7" x14ac:dyDescent="0.35">
      <c r="A50" s="43" t="s">
        <v>107</v>
      </c>
      <c r="B50" t="s">
        <v>97</v>
      </c>
      <c r="C50" t="s">
        <v>99</v>
      </c>
      <c r="D50" s="43">
        <v>2015</v>
      </c>
      <c r="E50" s="63">
        <v>2519.6999999999998</v>
      </c>
      <c r="F50" s="64">
        <v>5541.57</v>
      </c>
      <c r="G50" s="50">
        <f>+Exportaciones_2015_2020[[#This Row],[USD FOB]]/Exportaciones_2015_2020[[#This Row],[Kg]]</f>
        <v>2.1992975354208837</v>
      </c>
    </row>
    <row r="51" spans="1:7" x14ac:dyDescent="0.35">
      <c r="A51" s="43" t="s">
        <v>107</v>
      </c>
      <c r="B51" s="43" t="s">
        <v>98</v>
      </c>
      <c r="C51" t="s">
        <v>112</v>
      </c>
      <c r="D51" s="43">
        <v>2018</v>
      </c>
      <c r="E51" s="62">
        <v>2553.1999999999998</v>
      </c>
      <c r="F51" s="43">
        <v>16450.099999999999</v>
      </c>
      <c r="G51" s="50">
        <f>+Exportaciones_2015_2020[[#This Row],[USD FOB]]/Exportaciones_2015_2020[[#This Row],[Kg]]</f>
        <v>6.4429343568854769</v>
      </c>
    </row>
    <row r="52" spans="1:7" x14ac:dyDescent="0.35">
      <c r="A52" s="43" t="s">
        <v>107</v>
      </c>
      <c r="B52" t="s">
        <v>97</v>
      </c>
      <c r="C52" t="s">
        <v>89</v>
      </c>
      <c r="D52">
        <v>2016</v>
      </c>
      <c r="E52">
        <v>3330</v>
      </c>
      <c r="F52">
        <v>5843.75</v>
      </c>
      <c r="G52" s="50">
        <f>+Exportaciones_2015_2020[[#This Row],[USD FOB]]/Exportaciones_2015_2020[[#This Row],[Kg]]</f>
        <v>1.7548798798798799</v>
      </c>
    </row>
    <row r="53" spans="1:7" x14ac:dyDescent="0.35">
      <c r="A53" s="43" t="s">
        <v>107</v>
      </c>
      <c r="B53" s="43" t="s">
        <v>98</v>
      </c>
      <c r="C53" t="s">
        <v>562</v>
      </c>
      <c r="D53" s="43">
        <v>2015</v>
      </c>
      <c r="E53">
        <v>3841.6</v>
      </c>
      <c r="F53">
        <v>26718.37</v>
      </c>
      <c r="G53" s="50">
        <f>+Exportaciones_2015_2020[[#This Row],[USD FOB]]/Exportaciones_2015_2020[[#This Row],[Kg]]</f>
        <v>6.9550109329446066</v>
      </c>
    </row>
    <row r="54" spans="1:7" x14ac:dyDescent="0.35">
      <c r="A54" s="43" t="s">
        <v>107</v>
      </c>
      <c r="B54" s="43" t="s">
        <v>98</v>
      </c>
      <c r="C54" t="s">
        <v>92</v>
      </c>
      <c r="D54" s="43">
        <v>2017</v>
      </c>
      <c r="E54">
        <v>4466.66</v>
      </c>
      <c r="F54">
        <v>17271.400000000001</v>
      </c>
      <c r="G54" s="50">
        <f>+Exportaciones_2015_2020[[#This Row],[USD FOB]]/Exportaciones_2015_2020[[#This Row],[Kg]]</f>
        <v>3.8667371145330072</v>
      </c>
    </row>
    <row r="55" spans="1:7" x14ac:dyDescent="0.35">
      <c r="A55" s="43" t="s">
        <v>107</v>
      </c>
      <c r="B55" s="43" t="s">
        <v>98</v>
      </c>
      <c r="C55" t="s">
        <v>89</v>
      </c>
      <c r="D55" s="43">
        <v>2018</v>
      </c>
      <c r="E55">
        <v>4816</v>
      </c>
      <c r="F55">
        <v>40346.199999999997</v>
      </c>
      <c r="G55" s="50">
        <f>+Exportaciones_2015_2020[[#This Row],[USD FOB]]/Exportaciones_2015_2020[[#This Row],[Kg]]</f>
        <v>8.3775332225913619</v>
      </c>
    </row>
    <row r="56" spans="1:7" x14ac:dyDescent="0.35">
      <c r="A56" s="43" t="s">
        <v>107</v>
      </c>
      <c r="B56" s="43" t="s">
        <v>87</v>
      </c>
      <c r="C56" s="52" t="s">
        <v>553</v>
      </c>
      <c r="D56" s="43">
        <v>2018</v>
      </c>
      <c r="E56" s="61">
        <v>5040</v>
      </c>
      <c r="F56" s="57">
        <v>8754.7900000000009</v>
      </c>
      <c r="G56" s="50">
        <f>+Exportaciones_2015_2020[[#This Row],[USD FOB]]/Exportaciones_2015_2020[[#This Row],[Kg]]</f>
        <v>1.7370615079365082</v>
      </c>
    </row>
    <row r="57" spans="1:7" x14ac:dyDescent="0.35">
      <c r="A57" s="43" t="s">
        <v>107</v>
      </c>
      <c r="B57" s="43" t="s">
        <v>98</v>
      </c>
      <c r="C57" t="s">
        <v>89</v>
      </c>
      <c r="D57" s="43">
        <v>2017</v>
      </c>
      <c r="E57">
        <v>5625.2</v>
      </c>
      <c r="F57">
        <v>50530.9</v>
      </c>
      <c r="G57" s="50">
        <f>+Exportaciones_2015_2020[[#This Row],[USD FOB]]/Exportaciones_2015_2020[[#This Row],[Kg]]</f>
        <v>8.9829517172722753</v>
      </c>
    </row>
    <row r="58" spans="1:7" x14ac:dyDescent="0.35">
      <c r="A58" s="43" t="s">
        <v>107</v>
      </c>
      <c r="B58" s="43" t="s">
        <v>98</v>
      </c>
      <c r="C58" t="s">
        <v>89</v>
      </c>
      <c r="D58" s="43">
        <v>2019</v>
      </c>
      <c r="E58">
        <v>6216</v>
      </c>
      <c r="F58">
        <v>40140</v>
      </c>
      <c r="G58" s="50">
        <f>+Exportaciones_2015_2020[[#This Row],[USD FOB]]/Exportaciones_2015_2020[[#This Row],[Kg]]</f>
        <v>6.4575289575289574</v>
      </c>
    </row>
    <row r="59" spans="1:7" x14ac:dyDescent="0.35">
      <c r="A59" s="43" t="s">
        <v>107</v>
      </c>
      <c r="B59" s="43" t="s">
        <v>98</v>
      </c>
      <c r="C59" t="s">
        <v>89</v>
      </c>
      <c r="D59" s="43">
        <v>2015</v>
      </c>
      <c r="E59">
        <v>7991.14</v>
      </c>
      <c r="F59">
        <v>50755.05</v>
      </c>
      <c r="G59" s="50">
        <f>+Exportaciones_2015_2020[[#This Row],[USD FOB]]/Exportaciones_2015_2020[[#This Row],[Kg]]</f>
        <v>6.3514154426026828</v>
      </c>
    </row>
    <row r="60" spans="1:7" x14ac:dyDescent="0.35">
      <c r="A60" s="43" t="s">
        <v>107</v>
      </c>
      <c r="B60" s="43" t="s">
        <v>98</v>
      </c>
      <c r="C60" t="s">
        <v>112</v>
      </c>
      <c r="D60" s="43">
        <v>2017</v>
      </c>
      <c r="E60">
        <v>10693.76</v>
      </c>
      <c r="F60">
        <v>69276</v>
      </c>
      <c r="G60" s="50">
        <f>+Exportaciones_2015_2020[[#This Row],[USD FOB]]/Exportaciones_2015_2020[[#This Row],[Kg]]</f>
        <v>6.4781704470644561</v>
      </c>
    </row>
    <row r="61" spans="1:7" x14ac:dyDescent="0.35">
      <c r="A61" s="43" t="s">
        <v>107</v>
      </c>
      <c r="B61" s="43" t="s">
        <v>98</v>
      </c>
      <c r="C61" t="s">
        <v>92</v>
      </c>
      <c r="D61" s="43">
        <v>2019</v>
      </c>
      <c r="E61">
        <v>11600.04</v>
      </c>
      <c r="F61">
        <v>32165.51</v>
      </c>
      <c r="G61" s="50">
        <f>+Exportaciones_2015_2020[[#This Row],[USD FOB]]/Exportaciones_2015_2020[[#This Row],[Kg]]</f>
        <v>2.7728792314509256</v>
      </c>
    </row>
    <row r="62" spans="1:7" x14ac:dyDescent="0.35">
      <c r="A62" s="43" t="s">
        <v>107</v>
      </c>
      <c r="B62" s="43" t="s">
        <v>98</v>
      </c>
      <c r="C62" t="s">
        <v>92</v>
      </c>
      <c r="D62" s="43" t="s">
        <v>83</v>
      </c>
      <c r="E62">
        <v>11800</v>
      </c>
      <c r="F62">
        <v>23584.07</v>
      </c>
      <c r="G62" s="50">
        <f>+Exportaciones_2015_2020[[#This Row],[USD FOB]]/Exportaciones_2015_2020[[#This Row],[Kg]]</f>
        <v>1.99865</v>
      </c>
    </row>
    <row r="63" spans="1:7" x14ac:dyDescent="0.35">
      <c r="A63" s="43" t="s">
        <v>107</v>
      </c>
      <c r="B63" s="43" t="s">
        <v>98</v>
      </c>
      <c r="C63" t="s">
        <v>92</v>
      </c>
      <c r="D63" s="43">
        <v>2016</v>
      </c>
      <c r="E63">
        <v>12506.88</v>
      </c>
      <c r="F63">
        <v>30755.9</v>
      </c>
      <c r="G63" s="50">
        <f>+Exportaciones_2015_2020[[#This Row],[USD FOB]]/Exportaciones_2015_2020[[#This Row],[Kg]]</f>
        <v>2.4591185011769525</v>
      </c>
    </row>
    <row r="64" spans="1:7" x14ac:dyDescent="0.35">
      <c r="A64" s="43" t="s">
        <v>107</v>
      </c>
      <c r="B64" s="43" t="s">
        <v>98</v>
      </c>
      <c r="C64" t="s">
        <v>89</v>
      </c>
      <c r="D64" s="43">
        <v>2016</v>
      </c>
      <c r="E64">
        <v>13053.04</v>
      </c>
      <c r="F64">
        <v>106789.83</v>
      </c>
      <c r="G64" s="50">
        <f>+Exportaciones_2015_2020[[#This Row],[USD FOB]]/Exportaciones_2015_2020[[#This Row],[Kg]]</f>
        <v>8.1812229181861085</v>
      </c>
    </row>
    <row r="65" spans="1:7" x14ac:dyDescent="0.35">
      <c r="A65" s="43" t="s">
        <v>107</v>
      </c>
      <c r="B65" s="43" t="s">
        <v>98</v>
      </c>
      <c r="C65" t="s">
        <v>99</v>
      </c>
      <c r="D65" s="43" t="s">
        <v>83</v>
      </c>
      <c r="E65">
        <v>14220.65</v>
      </c>
      <c r="F65">
        <v>104205.15</v>
      </c>
      <c r="G65" s="50">
        <f>+Exportaciones_2015_2020[[#This Row],[USD FOB]]/Exportaciones_2015_2020[[#This Row],[Kg]]</f>
        <v>7.3277346675433259</v>
      </c>
    </row>
    <row r="66" spans="1:7" x14ac:dyDescent="0.35">
      <c r="A66" s="43" t="s">
        <v>107</v>
      </c>
      <c r="B66" s="43" t="s">
        <v>98</v>
      </c>
      <c r="C66" t="s">
        <v>99</v>
      </c>
      <c r="D66" s="43">
        <v>2017</v>
      </c>
      <c r="E66">
        <v>15248.12</v>
      </c>
      <c r="F66">
        <v>97619.7</v>
      </c>
      <c r="G66" s="50">
        <f>+Exportaciones_2015_2020[[#This Row],[USD FOB]]/Exportaciones_2015_2020[[#This Row],[Kg]]</f>
        <v>6.4020810434335509</v>
      </c>
    </row>
    <row r="67" spans="1:7" x14ac:dyDescent="0.35">
      <c r="A67" s="43" t="s">
        <v>107</v>
      </c>
      <c r="B67" t="s">
        <v>87</v>
      </c>
      <c r="C67" t="s">
        <v>88</v>
      </c>
      <c r="D67" s="43">
        <v>2019</v>
      </c>
      <c r="E67">
        <v>15540</v>
      </c>
      <c r="F67">
        <v>51906.37</v>
      </c>
      <c r="G67" s="50">
        <f>+Exportaciones_2015_2020[[#This Row],[USD FOB]]/Exportaciones_2015_2020[[#This Row],[Kg]]</f>
        <v>3.3401782496782499</v>
      </c>
    </row>
    <row r="68" spans="1:7" x14ac:dyDescent="0.35">
      <c r="A68" s="43" t="s">
        <v>107</v>
      </c>
      <c r="B68" s="43" t="s">
        <v>554</v>
      </c>
      <c r="C68" t="s">
        <v>89</v>
      </c>
      <c r="D68" s="43">
        <v>2017</v>
      </c>
      <c r="E68">
        <v>15600</v>
      </c>
      <c r="F68">
        <v>52572</v>
      </c>
      <c r="G68" s="50">
        <f>+Exportaciones_2015_2020[[#This Row],[USD FOB]]/Exportaciones_2015_2020[[#This Row],[Kg]]</f>
        <v>3.37</v>
      </c>
    </row>
    <row r="69" spans="1:7" x14ac:dyDescent="0.35">
      <c r="A69" s="43" t="s">
        <v>107</v>
      </c>
      <c r="B69" t="s">
        <v>98</v>
      </c>
      <c r="C69" t="s">
        <v>99</v>
      </c>
      <c r="D69" s="43">
        <v>2019</v>
      </c>
      <c r="E69">
        <v>16964.02</v>
      </c>
      <c r="F69">
        <v>147706.6</v>
      </c>
      <c r="G69" s="50">
        <f>+Exportaciones_2015_2020[[#This Row],[USD FOB]]/Exportaciones_2015_2020[[#This Row],[Kg]]</f>
        <v>8.7070517483473839</v>
      </c>
    </row>
    <row r="70" spans="1:7" x14ac:dyDescent="0.35">
      <c r="A70" s="43" t="s">
        <v>107</v>
      </c>
      <c r="B70" s="43" t="s">
        <v>98</v>
      </c>
      <c r="C70" t="s">
        <v>99</v>
      </c>
      <c r="D70" s="43">
        <v>2016</v>
      </c>
      <c r="E70">
        <v>17916.32</v>
      </c>
      <c r="F70">
        <v>117060.66</v>
      </c>
      <c r="G70" s="50">
        <f>+Exportaciones_2015_2020[[#This Row],[USD FOB]]/Exportaciones_2015_2020[[#This Row],[Kg]]</f>
        <v>6.533744652919796</v>
      </c>
    </row>
    <row r="71" spans="1:7" x14ac:dyDescent="0.35">
      <c r="A71" s="43" t="s">
        <v>107</v>
      </c>
      <c r="B71" s="43" t="s">
        <v>98</v>
      </c>
      <c r="C71" t="s">
        <v>99</v>
      </c>
      <c r="D71" s="43">
        <v>2015</v>
      </c>
      <c r="E71">
        <v>18144.63</v>
      </c>
      <c r="F71">
        <v>105131.04</v>
      </c>
      <c r="G71" s="50">
        <f>+Exportaciones_2015_2020[[#This Row],[USD FOB]]/Exportaciones_2015_2020[[#This Row],[Kg]]</f>
        <v>5.7940580766871514</v>
      </c>
    </row>
    <row r="72" spans="1:7" x14ac:dyDescent="0.35">
      <c r="A72" s="43" t="s">
        <v>107</v>
      </c>
      <c r="B72" s="43" t="s">
        <v>87</v>
      </c>
      <c r="C72" t="s">
        <v>88</v>
      </c>
      <c r="D72" s="43" t="s">
        <v>83</v>
      </c>
      <c r="E72">
        <v>19125</v>
      </c>
      <c r="F72">
        <v>61585</v>
      </c>
      <c r="G72" s="50">
        <f>+Exportaciones_2015_2020[[#This Row],[USD FOB]]/Exportaciones_2015_2020[[#This Row],[Kg]]</f>
        <v>3.2201307189542483</v>
      </c>
    </row>
    <row r="73" spans="1:7" x14ac:dyDescent="0.35">
      <c r="A73" s="43" t="s">
        <v>107</v>
      </c>
      <c r="B73" t="s">
        <v>87</v>
      </c>
      <c r="C73" t="s">
        <v>89</v>
      </c>
      <c r="D73" s="43">
        <v>2019</v>
      </c>
      <c r="E73">
        <v>19645</v>
      </c>
      <c r="F73">
        <v>39704.03</v>
      </c>
      <c r="G73" s="50">
        <f>+Exportaciones_2015_2020[[#This Row],[USD FOB]]/Exportaciones_2015_2020[[#This Row],[Kg]]</f>
        <v>2.0210755917536267</v>
      </c>
    </row>
    <row r="74" spans="1:7" x14ac:dyDescent="0.35">
      <c r="A74" s="43" t="s">
        <v>107</v>
      </c>
      <c r="B74" s="43" t="s">
        <v>98</v>
      </c>
      <c r="C74" t="s">
        <v>100</v>
      </c>
      <c r="D74" s="43">
        <v>2019</v>
      </c>
      <c r="E74">
        <v>20682.84</v>
      </c>
      <c r="F74">
        <v>136827.9</v>
      </c>
      <c r="G74" s="50">
        <f>+Exportaciones_2015_2020[[#This Row],[USD FOB]]/Exportaciones_2015_2020[[#This Row],[Kg]]</f>
        <v>6.6155276548094939</v>
      </c>
    </row>
    <row r="75" spans="1:7" x14ac:dyDescent="0.35">
      <c r="A75" s="43" t="s">
        <v>107</v>
      </c>
      <c r="B75" s="43" t="s">
        <v>98</v>
      </c>
      <c r="C75" t="s">
        <v>102</v>
      </c>
      <c r="D75" s="43">
        <v>2018</v>
      </c>
      <c r="E75">
        <v>20691.57</v>
      </c>
      <c r="F75">
        <v>56376.22</v>
      </c>
      <c r="G75" s="50">
        <f>+Exportaciones_2015_2020[[#This Row],[USD FOB]]/Exportaciones_2015_2020[[#This Row],[Kg]]</f>
        <v>2.7245984717447733</v>
      </c>
    </row>
    <row r="76" spans="1:7" x14ac:dyDescent="0.35">
      <c r="A76" s="43" t="s">
        <v>107</v>
      </c>
      <c r="B76" s="43" t="s">
        <v>98</v>
      </c>
      <c r="C76" t="s">
        <v>99</v>
      </c>
      <c r="D76" s="43">
        <v>2018</v>
      </c>
      <c r="E76">
        <v>21278.36</v>
      </c>
      <c r="F76">
        <v>134826.79999999999</v>
      </c>
      <c r="G76" s="50">
        <f>+Exportaciones_2015_2020[[#This Row],[USD FOB]]/Exportaciones_2015_2020[[#This Row],[Kg]]</f>
        <v>6.3363341911688673</v>
      </c>
    </row>
    <row r="77" spans="1:7" x14ac:dyDescent="0.35">
      <c r="A77" s="43" t="s">
        <v>107</v>
      </c>
      <c r="B77" t="s">
        <v>87</v>
      </c>
      <c r="C77" s="52" t="s">
        <v>88</v>
      </c>
      <c r="D77" s="43">
        <v>2018</v>
      </c>
      <c r="E77" s="61">
        <v>22400.87</v>
      </c>
      <c r="F77" s="61">
        <v>65389.08</v>
      </c>
      <c r="G77" s="50">
        <f>+Exportaciones_2015_2020[[#This Row],[USD FOB]]/Exportaciones_2015_2020[[#This Row],[Kg]]</f>
        <v>2.9190419836372428</v>
      </c>
    </row>
    <row r="78" spans="1:7" x14ac:dyDescent="0.35">
      <c r="A78" s="43" t="s">
        <v>107</v>
      </c>
      <c r="B78" s="43" t="s">
        <v>87</v>
      </c>
      <c r="C78" t="s">
        <v>88</v>
      </c>
      <c r="D78" s="43">
        <v>2017</v>
      </c>
      <c r="E78">
        <v>23537</v>
      </c>
      <c r="F78">
        <v>50253</v>
      </c>
      <c r="G78" s="50">
        <f>+Exportaciones_2015_2020[[#This Row],[USD FOB]]/Exportaciones_2015_2020[[#This Row],[Kg]]</f>
        <v>2.135063941878744</v>
      </c>
    </row>
    <row r="79" spans="1:7" x14ac:dyDescent="0.35">
      <c r="A79" s="43" t="s">
        <v>107</v>
      </c>
      <c r="B79" s="43" t="s">
        <v>87</v>
      </c>
      <c r="C79" t="s">
        <v>88</v>
      </c>
      <c r="D79" s="43">
        <v>2016</v>
      </c>
      <c r="E79">
        <v>24487.5</v>
      </c>
      <c r="F79">
        <v>52725.84</v>
      </c>
      <c r="G79" s="50">
        <f>+Exportaciones_2015_2020[[#This Row],[USD FOB]]/Exportaciones_2015_2020[[#This Row],[Kg]]</f>
        <v>2.1531736600306277</v>
      </c>
    </row>
    <row r="80" spans="1:7" x14ac:dyDescent="0.35">
      <c r="A80" s="43" t="s">
        <v>107</v>
      </c>
      <c r="B80" s="43" t="s">
        <v>87</v>
      </c>
      <c r="C80" t="s">
        <v>88</v>
      </c>
      <c r="D80" s="43">
        <v>2015</v>
      </c>
      <c r="E80">
        <v>24815.5</v>
      </c>
      <c r="F80">
        <v>59166.14</v>
      </c>
      <c r="G80" s="50">
        <f>+Exportaciones_2015_2020[[#This Row],[USD FOB]]/Exportaciones_2015_2020[[#This Row],[Kg]]</f>
        <v>2.3842413007999035</v>
      </c>
    </row>
    <row r="81" spans="1:7" x14ac:dyDescent="0.35">
      <c r="A81" s="43" t="s">
        <v>107</v>
      </c>
      <c r="B81" s="43" t="s">
        <v>94</v>
      </c>
      <c r="C81" t="s">
        <v>82</v>
      </c>
      <c r="D81" s="43" t="s">
        <v>83</v>
      </c>
      <c r="E81">
        <v>25300</v>
      </c>
      <c r="F81">
        <v>11000</v>
      </c>
      <c r="G81" s="50">
        <f>+Exportaciones_2015_2020[[#This Row],[USD FOB]]/Exportaciones_2015_2020[[#This Row],[Kg]]</f>
        <v>0.43478260869565216</v>
      </c>
    </row>
    <row r="82" spans="1:7" x14ac:dyDescent="0.35">
      <c r="A82" s="43" t="s">
        <v>107</v>
      </c>
      <c r="B82" s="43" t="s">
        <v>84</v>
      </c>
      <c r="C82" t="s">
        <v>86</v>
      </c>
      <c r="D82" s="43">
        <v>2019</v>
      </c>
      <c r="E82">
        <v>28000</v>
      </c>
      <c r="F82">
        <v>7700</v>
      </c>
      <c r="G82" s="50">
        <f>+Exportaciones_2015_2020[[#This Row],[USD FOB]]/Exportaciones_2015_2020[[#This Row],[Kg]]</f>
        <v>0.27500000000000002</v>
      </c>
    </row>
    <row r="83" spans="1:7" x14ac:dyDescent="0.35">
      <c r="A83" s="43" t="s">
        <v>107</v>
      </c>
      <c r="B83" t="s">
        <v>97</v>
      </c>
      <c r="C83" t="s">
        <v>109</v>
      </c>
      <c r="D83" s="43">
        <v>2016</v>
      </c>
      <c r="E83">
        <v>44750</v>
      </c>
      <c r="F83">
        <v>41617.5</v>
      </c>
      <c r="G83" s="50">
        <f>+Exportaciones_2015_2020[[#This Row],[USD FOB]]/Exportaciones_2015_2020[[#This Row],[Kg]]</f>
        <v>0.93</v>
      </c>
    </row>
    <row r="84" spans="1:7" x14ac:dyDescent="0.35">
      <c r="A84" s="43" t="s">
        <v>107</v>
      </c>
      <c r="B84" t="s">
        <v>97</v>
      </c>
      <c r="C84" t="s">
        <v>86</v>
      </c>
      <c r="D84" s="43" t="s">
        <v>83</v>
      </c>
      <c r="E84">
        <v>72900</v>
      </c>
      <c r="F84">
        <v>80190</v>
      </c>
      <c r="G84" s="50">
        <f>+Exportaciones_2015_2020[[#This Row],[USD FOB]]/Exportaciones_2015_2020[[#This Row],[Kg]]</f>
        <v>1.1000000000000001</v>
      </c>
    </row>
    <row r="85" spans="1:7" x14ac:dyDescent="0.35">
      <c r="A85" s="43" t="s">
        <v>107</v>
      </c>
      <c r="B85" t="s">
        <v>98</v>
      </c>
      <c r="C85" t="s">
        <v>82</v>
      </c>
      <c r="D85">
        <v>2017</v>
      </c>
      <c r="E85">
        <v>86229.1</v>
      </c>
      <c r="F85">
        <v>360492.34</v>
      </c>
      <c r="G85" s="50">
        <f>+Exportaciones_2015_2020[[#This Row],[USD FOB]]/Exportaciones_2015_2020[[#This Row],[Kg]]</f>
        <v>4.1806343798091365</v>
      </c>
    </row>
    <row r="86" spans="1:7" x14ac:dyDescent="0.35">
      <c r="A86" s="43" t="s">
        <v>107</v>
      </c>
      <c r="B86" s="43" t="s">
        <v>98</v>
      </c>
      <c r="C86" t="s">
        <v>86</v>
      </c>
      <c r="D86" s="43" t="s">
        <v>83</v>
      </c>
      <c r="E86">
        <v>90239.05</v>
      </c>
      <c r="F86">
        <v>548667</v>
      </c>
      <c r="G86" s="50">
        <f>+Exportaciones_2015_2020[[#This Row],[USD FOB]]/Exportaciones_2015_2020[[#This Row],[Kg]]</f>
        <v>6.0801504448462165</v>
      </c>
    </row>
    <row r="87" spans="1:7" x14ac:dyDescent="0.35">
      <c r="A87" s="43" t="s">
        <v>107</v>
      </c>
      <c r="B87" s="43" t="s">
        <v>98</v>
      </c>
      <c r="C87" t="s">
        <v>82</v>
      </c>
      <c r="D87" s="43">
        <v>2016</v>
      </c>
      <c r="E87">
        <v>95337.14</v>
      </c>
      <c r="F87">
        <v>348252.63</v>
      </c>
      <c r="G87" s="50">
        <f>+Exportaciones_2015_2020[[#This Row],[USD FOB]]/Exportaciones_2015_2020[[#This Row],[Kg]]</f>
        <v>3.6528537566786667</v>
      </c>
    </row>
    <row r="88" spans="1:7" x14ac:dyDescent="0.35">
      <c r="A88" s="43" t="s">
        <v>107</v>
      </c>
      <c r="B88" s="43" t="s">
        <v>96</v>
      </c>
      <c r="C88" t="s">
        <v>95</v>
      </c>
      <c r="D88" s="43">
        <v>2019</v>
      </c>
      <c r="E88">
        <v>99725</v>
      </c>
      <c r="F88">
        <v>113806</v>
      </c>
      <c r="G88" s="50">
        <f>+Exportaciones_2015_2020[[#This Row],[USD FOB]]/Exportaciones_2015_2020[[#This Row],[Kg]]</f>
        <v>1.1411982953121083</v>
      </c>
    </row>
    <row r="89" spans="1:7" x14ac:dyDescent="0.35">
      <c r="A89" s="43" t="s">
        <v>107</v>
      </c>
      <c r="B89" s="43" t="s">
        <v>98</v>
      </c>
      <c r="C89" t="s">
        <v>82</v>
      </c>
      <c r="D89" s="43">
        <v>2018</v>
      </c>
      <c r="E89">
        <v>133415.29</v>
      </c>
      <c r="F89">
        <v>613535.5</v>
      </c>
      <c r="G89" s="50">
        <f>+Exportaciones_2015_2020[[#This Row],[USD FOB]]/Exportaciones_2015_2020[[#This Row],[Kg]]</f>
        <v>4.5986895505005458</v>
      </c>
    </row>
    <row r="90" spans="1:7" x14ac:dyDescent="0.35">
      <c r="A90" s="43" t="s">
        <v>107</v>
      </c>
      <c r="B90" s="43" t="s">
        <v>98</v>
      </c>
      <c r="C90" t="s">
        <v>86</v>
      </c>
      <c r="D90" s="43">
        <v>2019</v>
      </c>
      <c r="E90">
        <v>162853.04999999999</v>
      </c>
      <c r="F90">
        <v>1007460.7</v>
      </c>
      <c r="G90" s="50">
        <f>+Exportaciones_2015_2020[[#This Row],[USD FOB]]/Exportaciones_2015_2020[[#This Row],[Kg]]</f>
        <v>6.1863176649132452</v>
      </c>
    </row>
    <row r="91" spans="1:7" x14ac:dyDescent="0.35">
      <c r="A91" s="43" t="s">
        <v>107</v>
      </c>
      <c r="B91" s="43" t="s">
        <v>566</v>
      </c>
      <c r="C91" t="s">
        <v>95</v>
      </c>
      <c r="D91" s="43">
        <v>2015</v>
      </c>
      <c r="E91">
        <v>192000</v>
      </c>
      <c r="F91">
        <v>220800</v>
      </c>
      <c r="G91" s="50">
        <f>+Exportaciones_2015_2020[[#This Row],[USD FOB]]/Exportaciones_2015_2020[[#This Row],[Kg]]</f>
        <v>1.1499999999999999</v>
      </c>
    </row>
    <row r="92" spans="1:7" x14ac:dyDescent="0.35">
      <c r="A92" s="43" t="s">
        <v>107</v>
      </c>
      <c r="B92" s="43" t="s">
        <v>94</v>
      </c>
      <c r="C92" t="s">
        <v>95</v>
      </c>
      <c r="D92" s="43" t="s">
        <v>83</v>
      </c>
      <c r="E92">
        <v>200250</v>
      </c>
      <c r="F92">
        <v>218272.5</v>
      </c>
      <c r="G92" s="50">
        <f>+Exportaciones_2015_2020[[#This Row],[USD FOB]]/Exportaciones_2015_2020[[#This Row],[Kg]]</f>
        <v>1.0900000000000001</v>
      </c>
    </row>
    <row r="93" spans="1:7" x14ac:dyDescent="0.35">
      <c r="A93" s="43" t="s">
        <v>107</v>
      </c>
      <c r="B93" s="43" t="s">
        <v>84</v>
      </c>
      <c r="C93" t="s">
        <v>86</v>
      </c>
      <c r="D93" s="43" t="s">
        <v>83</v>
      </c>
      <c r="E93">
        <v>216200</v>
      </c>
      <c r="F93">
        <v>62643</v>
      </c>
      <c r="G93" s="50">
        <f>+Exportaciones_2015_2020[[#This Row],[USD FOB]]/Exportaciones_2015_2020[[#This Row],[Kg]]</f>
        <v>0.28974560592044402</v>
      </c>
    </row>
    <row r="94" spans="1:7" x14ac:dyDescent="0.35">
      <c r="A94" s="43" t="s">
        <v>107</v>
      </c>
      <c r="B94" s="43" t="s">
        <v>98</v>
      </c>
      <c r="C94" t="s">
        <v>82</v>
      </c>
      <c r="D94" s="43">
        <v>2015</v>
      </c>
      <c r="E94">
        <v>217167.83</v>
      </c>
      <c r="F94">
        <v>850841.11</v>
      </c>
      <c r="G94" s="50">
        <f>+Exportaciones_2015_2020[[#This Row],[USD FOB]]/Exportaciones_2015_2020[[#This Row],[Kg]]</f>
        <v>3.9178966332168077</v>
      </c>
    </row>
    <row r="95" spans="1:7" x14ac:dyDescent="0.35">
      <c r="A95" s="43" t="s">
        <v>107</v>
      </c>
      <c r="B95" s="43" t="s">
        <v>98</v>
      </c>
      <c r="C95" t="s">
        <v>82</v>
      </c>
      <c r="D95" s="43" t="s">
        <v>83</v>
      </c>
      <c r="E95">
        <v>219469.83</v>
      </c>
      <c r="F95">
        <v>723444.44</v>
      </c>
      <c r="G95" s="50">
        <f>+Exportaciones_2015_2020[[#This Row],[USD FOB]]/Exportaciones_2015_2020[[#This Row],[Kg]]</f>
        <v>3.2963275180009934</v>
      </c>
    </row>
    <row r="96" spans="1:7" x14ac:dyDescent="0.35">
      <c r="A96" s="43" t="s">
        <v>107</v>
      </c>
      <c r="B96" s="43" t="s">
        <v>84</v>
      </c>
      <c r="C96" t="s">
        <v>82</v>
      </c>
      <c r="D96" s="43">
        <v>2015</v>
      </c>
      <c r="E96">
        <v>222000</v>
      </c>
      <c r="F96">
        <v>148108.20000000001</v>
      </c>
      <c r="G96" s="50">
        <f>+Exportaciones_2015_2020[[#This Row],[USD FOB]]/Exportaciones_2015_2020[[#This Row],[Kg]]</f>
        <v>0.66715405405405415</v>
      </c>
    </row>
    <row r="97" spans="1:7" x14ac:dyDescent="0.35">
      <c r="A97" s="43" t="s">
        <v>107</v>
      </c>
      <c r="B97" s="43" t="s">
        <v>84</v>
      </c>
      <c r="C97" s="52" t="s">
        <v>86</v>
      </c>
      <c r="D97" s="43">
        <v>2018</v>
      </c>
      <c r="E97" s="61">
        <v>225200</v>
      </c>
      <c r="F97" s="61">
        <v>83800</v>
      </c>
      <c r="G97" s="50">
        <f>+Exportaciones_2015_2020[[#This Row],[USD FOB]]/Exportaciones_2015_2020[[#This Row],[Kg]]</f>
        <v>0.37211367673179396</v>
      </c>
    </row>
    <row r="98" spans="1:7" x14ac:dyDescent="0.35">
      <c r="A98" s="43" t="s">
        <v>107</v>
      </c>
      <c r="B98" s="43" t="s">
        <v>552</v>
      </c>
      <c r="C98" t="s">
        <v>95</v>
      </c>
      <c r="D98" s="43">
        <v>2017</v>
      </c>
      <c r="E98">
        <v>240000</v>
      </c>
      <c r="F98">
        <v>261600</v>
      </c>
      <c r="G98" s="50">
        <f>+Exportaciones_2015_2020[[#This Row],[USD FOB]]/Exportaciones_2015_2020[[#This Row],[Kg]]</f>
        <v>1.0900000000000001</v>
      </c>
    </row>
    <row r="99" spans="1:7" x14ac:dyDescent="0.35">
      <c r="A99" s="43" t="s">
        <v>107</v>
      </c>
      <c r="B99" s="43" t="s">
        <v>566</v>
      </c>
      <c r="C99" t="s">
        <v>95</v>
      </c>
      <c r="D99" s="43">
        <v>2016</v>
      </c>
      <c r="E99">
        <v>240000</v>
      </c>
      <c r="F99">
        <v>268800</v>
      </c>
      <c r="G99" s="50">
        <f>+Exportaciones_2015_2020[[#This Row],[USD FOB]]/Exportaciones_2015_2020[[#This Row],[Kg]]</f>
        <v>1.1200000000000001</v>
      </c>
    </row>
    <row r="100" spans="1:7" x14ac:dyDescent="0.35">
      <c r="A100" s="43" t="s">
        <v>107</v>
      </c>
      <c r="B100" t="s">
        <v>84</v>
      </c>
      <c r="C100" t="s">
        <v>86</v>
      </c>
      <c r="D100" s="43">
        <v>2016</v>
      </c>
      <c r="E100">
        <v>252000</v>
      </c>
      <c r="F100">
        <v>72100</v>
      </c>
      <c r="G100" s="50">
        <f>+Exportaciones_2015_2020[[#This Row],[USD FOB]]/Exportaciones_2015_2020[[#This Row],[Kg]]</f>
        <v>0.28611111111111109</v>
      </c>
    </row>
    <row r="101" spans="1:7" x14ac:dyDescent="0.35">
      <c r="A101" s="43" t="s">
        <v>107</v>
      </c>
      <c r="B101" s="43" t="s">
        <v>98</v>
      </c>
      <c r="C101" t="s">
        <v>82</v>
      </c>
      <c r="D101" s="43">
        <v>2019</v>
      </c>
      <c r="E101">
        <v>254692.89</v>
      </c>
      <c r="F101">
        <v>895775.64</v>
      </c>
      <c r="G101" s="50">
        <f>+Exportaciones_2015_2020[[#This Row],[USD FOB]]/Exportaciones_2015_2020[[#This Row],[Kg]]</f>
        <v>3.517081454452851</v>
      </c>
    </row>
    <row r="102" spans="1:7" x14ac:dyDescent="0.35">
      <c r="A102" s="43" t="s">
        <v>107</v>
      </c>
      <c r="B102" t="s">
        <v>94</v>
      </c>
      <c r="C102" t="s">
        <v>85</v>
      </c>
      <c r="D102" s="43">
        <v>2018</v>
      </c>
      <c r="E102">
        <v>300000</v>
      </c>
      <c r="F102" s="61">
        <v>236606</v>
      </c>
      <c r="G102" s="50">
        <f>+Exportaciones_2015_2020[[#This Row],[USD FOB]]/Exportaciones_2015_2020[[#This Row],[Kg]]</f>
        <v>0.78868666666666665</v>
      </c>
    </row>
    <row r="103" spans="1:7" x14ac:dyDescent="0.35">
      <c r="A103" s="43" t="s">
        <v>107</v>
      </c>
      <c r="B103" s="43" t="s">
        <v>98</v>
      </c>
      <c r="C103" t="s">
        <v>86</v>
      </c>
      <c r="D103" s="43">
        <v>2015</v>
      </c>
      <c r="E103">
        <v>384050.24</v>
      </c>
      <c r="F103">
        <v>2511736.37</v>
      </c>
      <c r="G103" s="50">
        <f>+Exportaciones_2015_2020[[#This Row],[USD FOB]]/Exportaciones_2015_2020[[#This Row],[Kg]]</f>
        <v>6.5401244639243039</v>
      </c>
    </row>
    <row r="104" spans="1:7" x14ac:dyDescent="0.35">
      <c r="A104" s="43" t="s">
        <v>107</v>
      </c>
      <c r="B104" s="43" t="s">
        <v>94</v>
      </c>
      <c r="C104" t="s">
        <v>85</v>
      </c>
      <c r="D104" s="43" t="s">
        <v>83</v>
      </c>
      <c r="E104">
        <v>468000</v>
      </c>
      <c r="F104">
        <v>473200</v>
      </c>
      <c r="G104" s="50">
        <f>+Exportaciones_2015_2020[[#This Row],[USD FOB]]/Exportaciones_2015_2020[[#This Row],[Kg]]</f>
        <v>1.0111111111111111</v>
      </c>
    </row>
    <row r="105" spans="1:7" x14ac:dyDescent="0.35">
      <c r="A105" s="43" t="s">
        <v>107</v>
      </c>
      <c r="B105" s="43" t="s">
        <v>552</v>
      </c>
      <c r="C105" t="s">
        <v>85</v>
      </c>
      <c r="D105" s="43">
        <v>2017</v>
      </c>
      <c r="E105">
        <v>475000</v>
      </c>
      <c r="F105">
        <v>423150.5</v>
      </c>
      <c r="G105" s="50">
        <f>+Exportaciones_2015_2020[[#This Row],[USD FOB]]/Exportaciones_2015_2020[[#This Row],[Kg]]</f>
        <v>0.89084315789473689</v>
      </c>
    </row>
    <row r="106" spans="1:7" x14ac:dyDescent="0.35">
      <c r="A106" s="43" t="s">
        <v>107</v>
      </c>
      <c r="B106" t="s">
        <v>84</v>
      </c>
      <c r="C106" t="s">
        <v>82</v>
      </c>
      <c r="D106" s="43" t="s">
        <v>83</v>
      </c>
      <c r="E106">
        <v>475570</v>
      </c>
      <c r="F106">
        <v>194369.85</v>
      </c>
      <c r="G106" s="50">
        <f>+Exportaciones_2015_2020[[#This Row],[USD FOB]]/Exportaciones_2015_2020[[#This Row],[Kg]]</f>
        <v>0.4087092331307694</v>
      </c>
    </row>
    <row r="107" spans="1:7" x14ac:dyDescent="0.35">
      <c r="A107" s="43" t="s">
        <v>107</v>
      </c>
      <c r="B107" s="43" t="s">
        <v>98</v>
      </c>
      <c r="C107" t="s">
        <v>86</v>
      </c>
      <c r="D107" s="43">
        <v>2018</v>
      </c>
      <c r="E107">
        <v>503759.77</v>
      </c>
      <c r="F107">
        <v>2984008.65</v>
      </c>
      <c r="G107" s="50">
        <f>+Exportaciones_2015_2020[[#This Row],[USD FOB]]/Exportaciones_2015_2020[[#This Row],[Kg]]</f>
        <v>5.9234754891205386</v>
      </c>
    </row>
    <row r="108" spans="1:7" x14ac:dyDescent="0.35">
      <c r="A108" s="43" t="s">
        <v>107</v>
      </c>
      <c r="B108" s="43" t="s">
        <v>98</v>
      </c>
      <c r="C108" t="s">
        <v>86</v>
      </c>
      <c r="D108" s="43">
        <v>2016</v>
      </c>
      <c r="E108">
        <v>528974.6</v>
      </c>
      <c r="F108">
        <v>3238323.51</v>
      </c>
      <c r="G108" s="50">
        <f>+Exportaciones_2015_2020[[#This Row],[USD FOB]]/Exportaciones_2015_2020[[#This Row],[Kg]]</f>
        <v>6.1218884800895923</v>
      </c>
    </row>
    <row r="109" spans="1:7" x14ac:dyDescent="0.35">
      <c r="A109" s="43" t="s">
        <v>107</v>
      </c>
      <c r="B109" s="43" t="s">
        <v>566</v>
      </c>
      <c r="C109" t="s">
        <v>85</v>
      </c>
      <c r="D109" s="43">
        <v>2015</v>
      </c>
      <c r="E109">
        <v>550000</v>
      </c>
      <c r="F109">
        <v>560050</v>
      </c>
      <c r="G109" s="50">
        <f>+Exportaciones_2015_2020[[#This Row],[USD FOB]]/Exportaciones_2015_2020[[#This Row],[Kg]]</f>
        <v>1.0182727272727272</v>
      </c>
    </row>
    <row r="110" spans="1:7" x14ac:dyDescent="0.35">
      <c r="A110" s="43" t="s">
        <v>107</v>
      </c>
      <c r="B110" t="s">
        <v>84</v>
      </c>
      <c r="C110" t="s">
        <v>85</v>
      </c>
      <c r="D110" s="43">
        <v>2019</v>
      </c>
      <c r="E110">
        <v>706500</v>
      </c>
      <c r="F110">
        <v>270370</v>
      </c>
      <c r="G110" s="50">
        <f>+Exportaciones_2015_2020[[#This Row],[USD FOB]]/Exportaciones_2015_2020[[#This Row],[Kg]]</f>
        <v>0.38268931351733898</v>
      </c>
    </row>
    <row r="111" spans="1:7" x14ac:dyDescent="0.35">
      <c r="A111" s="43" t="s">
        <v>107</v>
      </c>
      <c r="B111" s="43" t="s">
        <v>94</v>
      </c>
      <c r="C111" t="s">
        <v>85</v>
      </c>
      <c r="D111" s="43">
        <v>2019</v>
      </c>
      <c r="E111">
        <v>827250</v>
      </c>
      <c r="F111">
        <v>908860</v>
      </c>
      <c r="G111" s="50">
        <f>+Exportaciones_2015_2020[[#This Row],[USD FOB]]/Exportaciones_2015_2020[[#This Row],[Kg]]</f>
        <v>1.0986521607736477</v>
      </c>
    </row>
    <row r="112" spans="1:7" x14ac:dyDescent="0.35">
      <c r="A112" s="43" t="s">
        <v>107</v>
      </c>
      <c r="B112" s="43" t="s">
        <v>566</v>
      </c>
      <c r="C112" t="s">
        <v>85</v>
      </c>
      <c r="D112" s="43">
        <v>2016</v>
      </c>
      <c r="E112">
        <v>1150000</v>
      </c>
      <c r="F112">
        <v>1211900</v>
      </c>
      <c r="G112" s="50">
        <f>+Exportaciones_2015_2020[[#This Row],[USD FOB]]/Exportaciones_2015_2020[[#This Row],[Kg]]</f>
        <v>1.0538260869565217</v>
      </c>
    </row>
    <row r="113" spans="1:7" x14ac:dyDescent="0.35">
      <c r="A113" s="43" t="s">
        <v>107</v>
      </c>
      <c r="B113" s="43" t="s">
        <v>98</v>
      </c>
      <c r="C113" t="s">
        <v>86</v>
      </c>
      <c r="D113" s="43">
        <v>2017</v>
      </c>
      <c r="E113">
        <v>1171608.53</v>
      </c>
      <c r="F113">
        <v>6519414.2599999998</v>
      </c>
      <c r="G113" s="50">
        <f>+Exportaciones_2015_2020[[#This Row],[USD FOB]]/Exportaciones_2015_2020[[#This Row],[Kg]]</f>
        <v>5.5644988006360787</v>
      </c>
    </row>
    <row r="114" spans="1:7" x14ac:dyDescent="0.35">
      <c r="A114" s="43" t="s">
        <v>107</v>
      </c>
      <c r="B114" s="43" t="s">
        <v>84</v>
      </c>
      <c r="C114" t="s">
        <v>85</v>
      </c>
      <c r="D114" s="43">
        <v>2017</v>
      </c>
      <c r="E114">
        <v>1280500</v>
      </c>
      <c r="F114">
        <v>308865.2</v>
      </c>
      <c r="G114" s="50">
        <f>+Exportaciones_2015_2020[[#This Row],[USD FOB]]/Exportaciones_2015_2020[[#This Row],[Kg]]</f>
        <v>0.24120671612651309</v>
      </c>
    </row>
    <row r="115" spans="1:7" x14ac:dyDescent="0.35">
      <c r="A115" s="43" t="s">
        <v>107</v>
      </c>
      <c r="B115" s="43" t="s">
        <v>84</v>
      </c>
      <c r="C115" t="s">
        <v>85</v>
      </c>
      <c r="D115" s="43" t="s">
        <v>83</v>
      </c>
      <c r="E115">
        <v>1531100</v>
      </c>
      <c r="F115">
        <v>606078.80000000005</v>
      </c>
      <c r="G115" s="50">
        <f>+Exportaciones_2015_2020[[#This Row],[USD FOB]]/Exportaciones_2015_2020[[#This Row],[Kg]]</f>
        <v>0.39584533995166876</v>
      </c>
    </row>
    <row r="116" spans="1:7" x14ac:dyDescent="0.35">
      <c r="A116" s="43" t="s">
        <v>107</v>
      </c>
      <c r="B116" t="s">
        <v>84</v>
      </c>
      <c r="C116" t="s">
        <v>85</v>
      </c>
      <c r="D116" s="43">
        <v>2016</v>
      </c>
      <c r="E116">
        <v>2219600</v>
      </c>
      <c r="F116">
        <v>961517</v>
      </c>
      <c r="G116" s="50">
        <f>+Exportaciones_2015_2020[[#This Row],[USD FOB]]/Exportaciones_2015_2020[[#This Row],[Kg]]</f>
        <v>0.43319381870607315</v>
      </c>
    </row>
    <row r="117" spans="1:7" x14ac:dyDescent="0.35">
      <c r="A117" s="43" t="s">
        <v>107</v>
      </c>
      <c r="B117" t="s">
        <v>84</v>
      </c>
      <c r="C117" t="s">
        <v>86</v>
      </c>
      <c r="D117" s="43">
        <v>2017</v>
      </c>
      <c r="E117">
        <v>7443335</v>
      </c>
      <c r="F117">
        <v>1510215.8</v>
      </c>
      <c r="G117" s="50">
        <f>+Exportaciones_2015_2020[[#This Row],[USD FOB]]/Exportaciones_2015_2020[[#This Row],[Kg]]</f>
        <v>0.20289504637370212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7460-87A0-4ADF-8C03-11AB79921308}">
  <dimension ref="A1:G431"/>
  <sheetViews>
    <sheetView workbookViewId="0">
      <selection activeCell="G4" sqref="G4"/>
    </sheetView>
  </sheetViews>
  <sheetFormatPr baseColWidth="10" defaultRowHeight="14.5" x14ac:dyDescent="0.35"/>
  <cols>
    <col min="1" max="1" width="10.90625" style="43"/>
    <col min="2" max="2" width="21.54296875" customWidth="1"/>
    <col min="3" max="3" width="17.453125" customWidth="1"/>
    <col min="4" max="4" width="19.1796875" customWidth="1"/>
  </cols>
  <sheetData>
    <row r="1" spans="1:7" x14ac:dyDescent="0.35">
      <c r="A1" s="43" t="s">
        <v>106</v>
      </c>
      <c r="B1" t="s">
        <v>77</v>
      </c>
      <c r="C1" t="s">
        <v>78</v>
      </c>
      <c r="D1" t="s">
        <v>2</v>
      </c>
      <c r="E1" t="s">
        <v>79</v>
      </c>
      <c r="F1" t="s">
        <v>108</v>
      </c>
      <c r="G1" t="s">
        <v>680</v>
      </c>
    </row>
    <row r="2" spans="1:7" x14ac:dyDescent="0.35">
      <c r="A2" s="43" t="s">
        <v>107</v>
      </c>
      <c r="B2" t="s">
        <v>91</v>
      </c>
      <c r="C2" t="s">
        <v>114</v>
      </c>
      <c r="D2" t="s">
        <v>83</v>
      </c>
      <c r="E2">
        <v>0.1923</v>
      </c>
      <c r="F2">
        <v>19.82</v>
      </c>
      <c r="G2">
        <f>+Importaciones_2015_2020[[#This Row],[USD CIF]]/Importaciones_2015_2020[[#This Row],[Kg]]</f>
        <v>103.068122724909</v>
      </c>
    </row>
    <row r="3" spans="1:7" x14ac:dyDescent="0.35">
      <c r="A3" s="43" t="s">
        <v>107</v>
      </c>
      <c r="B3" t="s">
        <v>98</v>
      </c>
      <c r="C3" t="s">
        <v>116</v>
      </c>
      <c r="D3">
        <v>2018</v>
      </c>
      <c r="E3">
        <v>0.23080000000000001</v>
      </c>
      <c r="F3">
        <v>49.06</v>
      </c>
      <c r="G3">
        <f>+Importaciones_2015_2020[[#This Row],[USD CIF]]/Importaciones_2015_2020[[#This Row],[Kg]]</f>
        <v>212.56499133448875</v>
      </c>
    </row>
    <row r="4" spans="1:7" x14ac:dyDescent="0.35">
      <c r="A4" s="43" t="s">
        <v>107</v>
      </c>
      <c r="B4" t="s">
        <v>96</v>
      </c>
      <c r="C4" t="s">
        <v>111</v>
      </c>
      <c r="D4" t="s">
        <v>83</v>
      </c>
      <c r="E4">
        <v>0.30769999999999997</v>
      </c>
      <c r="F4">
        <v>51.54</v>
      </c>
      <c r="G4">
        <f>+Importaciones_2015_2020[[#This Row],[USD CIF]]/Importaciones_2015_2020[[#This Row],[Kg]]</f>
        <v>167.50081247968802</v>
      </c>
    </row>
    <row r="5" spans="1:7" x14ac:dyDescent="0.35">
      <c r="A5" s="43" t="s">
        <v>107</v>
      </c>
      <c r="B5" t="s">
        <v>98</v>
      </c>
      <c r="C5" t="s">
        <v>132</v>
      </c>
      <c r="D5">
        <v>2015</v>
      </c>
      <c r="E5">
        <v>0.42309999999999998</v>
      </c>
      <c r="F5">
        <v>74.3</v>
      </c>
      <c r="G5">
        <f>+Importaciones_2015_2020[[#This Row],[USD CIF]]/Importaciones_2015_2020[[#This Row],[Kg]]</f>
        <v>175.60860316709997</v>
      </c>
    </row>
    <row r="6" spans="1:7" x14ac:dyDescent="0.35">
      <c r="A6" s="43" t="s">
        <v>107</v>
      </c>
      <c r="B6" t="s">
        <v>91</v>
      </c>
      <c r="C6" t="s">
        <v>124</v>
      </c>
      <c r="D6">
        <v>2019</v>
      </c>
      <c r="E6">
        <v>0.5</v>
      </c>
      <c r="F6">
        <v>61.74</v>
      </c>
      <c r="G6">
        <f>+Importaciones_2015_2020[[#This Row],[USD CIF]]/Importaciones_2015_2020[[#This Row],[Kg]]</f>
        <v>123.48</v>
      </c>
    </row>
    <row r="7" spans="1:7" x14ac:dyDescent="0.35">
      <c r="A7" s="43" t="s">
        <v>107</v>
      </c>
      <c r="B7" t="s">
        <v>91</v>
      </c>
      <c r="C7" t="s">
        <v>557</v>
      </c>
      <c r="D7">
        <v>2018</v>
      </c>
      <c r="E7">
        <v>0.5</v>
      </c>
      <c r="F7">
        <v>63.42</v>
      </c>
      <c r="G7">
        <f>+Importaciones_2015_2020[[#This Row],[USD CIF]]/Importaciones_2015_2020[[#This Row],[Kg]]</f>
        <v>126.84</v>
      </c>
    </row>
    <row r="8" spans="1:7" x14ac:dyDescent="0.35">
      <c r="A8" s="43" t="s">
        <v>107</v>
      </c>
      <c r="B8" t="s">
        <v>91</v>
      </c>
      <c r="C8" t="s">
        <v>109</v>
      </c>
      <c r="D8">
        <v>2015</v>
      </c>
      <c r="E8">
        <v>0.5</v>
      </c>
      <c r="F8">
        <v>69.400000000000006</v>
      </c>
      <c r="G8">
        <f>+Importaciones_2015_2020[[#This Row],[USD CIF]]/Importaciones_2015_2020[[#This Row],[Kg]]</f>
        <v>138.80000000000001</v>
      </c>
    </row>
    <row r="9" spans="1:7" x14ac:dyDescent="0.35">
      <c r="A9" s="43" t="s">
        <v>107</v>
      </c>
      <c r="B9" t="s">
        <v>96</v>
      </c>
      <c r="C9" t="s">
        <v>111</v>
      </c>
      <c r="D9">
        <v>2019</v>
      </c>
      <c r="E9">
        <v>0.53849999999999998</v>
      </c>
      <c r="F9">
        <v>102.77</v>
      </c>
      <c r="G9">
        <f>+Importaciones_2015_2020[[#This Row],[USD CIF]]/Importaciones_2015_2020[[#This Row],[Kg]]</f>
        <v>190.84493964716805</v>
      </c>
    </row>
    <row r="10" spans="1:7" x14ac:dyDescent="0.35">
      <c r="A10" s="43" t="s">
        <v>107</v>
      </c>
      <c r="B10" t="s">
        <v>560</v>
      </c>
      <c r="C10" t="s">
        <v>105</v>
      </c>
      <c r="D10">
        <v>2015</v>
      </c>
      <c r="E10">
        <v>0.8</v>
      </c>
      <c r="F10">
        <v>101.4</v>
      </c>
      <c r="G10">
        <f>+Importaciones_2015_2020[[#This Row],[USD CIF]]/Importaciones_2015_2020[[#This Row],[Kg]]</f>
        <v>126.75</v>
      </c>
    </row>
    <row r="11" spans="1:7" x14ac:dyDescent="0.35">
      <c r="A11" s="43" t="s">
        <v>107</v>
      </c>
      <c r="B11" t="s">
        <v>93</v>
      </c>
      <c r="C11" t="s">
        <v>125</v>
      </c>
      <c r="D11">
        <v>2019</v>
      </c>
      <c r="E11">
        <v>0.84619999999999995</v>
      </c>
      <c r="F11">
        <v>150.69999999999999</v>
      </c>
      <c r="G11">
        <f>+Importaciones_2015_2020[[#This Row],[USD CIF]]/Importaciones_2015_2020[[#This Row],[Kg]]</f>
        <v>178.09028598440085</v>
      </c>
    </row>
    <row r="12" spans="1:7" x14ac:dyDescent="0.35">
      <c r="A12" s="43" t="s">
        <v>107</v>
      </c>
      <c r="B12" t="s">
        <v>87</v>
      </c>
      <c r="C12" t="s">
        <v>86</v>
      </c>
      <c r="D12" t="s">
        <v>83</v>
      </c>
      <c r="E12">
        <v>0.94599999999999995</v>
      </c>
      <c r="F12">
        <v>42.75</v>
      </c>
      <c r="G12">
        <f>+Importaciones_2015_2020[[#This Row],[USD CIF]]/Importaciones_2015_2020[[#This Row],[Kg]]</f>
        <v>45.190274841437635</v>
      </c>
    </row>
    <row r="13" spans="1:7" x14ac:dyDescent="0.35">
      <c r="A13" s="43" t="s">
        <v>107</v>
      </c>
      <c r="B13" t="s">
        <v>87</v>
      </c>
      <c r="C13" t="s">
        <v>110</v>
      </c>
      <c r="D13">
        <v>2019</v>
      </c>
      <c r="E13">
        <v>1</v>
      </c>
      <c r="F13">
        <v>35.36</v>
      </c>
      <c r="G13">
        <f>+Importaciones_2015_2020[[#This Row],[USD CIF]]/Importaciones_2015_2020[[#This Row],[Kg]]</f>
        <v>35.36</v>
      </c>
    </row>
    <row r="14" spans="1:7" x14ac:dyDescent="0.35">
      <c r="A14" s="43" t="s">
        <v>107</v>
      </c>
      <c r="B14" t="s">
        <v>560</v>
      </c>
      <c r="C14" t="s">
        <v>105</v>
      </c>
      <c r="D14">
        <v>2016</v>
      </c>
      <c r="E14">
        <v>1.339</v>
      </c>
      <c r="F14">
        <v>203.57</v>
      </c>
      <c r="G14">
        <f>+Importaciones_2015_2020[[#This Row],[USD CIF]]/Importaciones_2015_2020[[#This Row],[Kg]]</f>
        <v>152.03136669156086</v>
      </c>
    </row>
    <row r="15" spans="1:7" x14ac:dyDescent="0.35">
      <c r="A15" s="43" t="s">
        <v>107</v>
      </c>
      <c r="B15" t="s">
        <v>93</v>
      </c>
      <c r="C15" t="s">
        <v>105</v>
      </c>
      <c r="D15">
        <v>2016</v>
      </c>
      <c r="E15">
        <v>1.38</v>
      </c>
      <c r="F15">
        <v>167.27</v>
      </c>
      <c r="G15">
        <f>+Importaciones_2015_2020[[#This Row],[USD CIF]]/Importaciones_2015_2020[[#This Row],[Kg]]</f>
        <v>121.21014492753625</v>
      </c>
    </row>
    <row r="16" spans="1:7" x14ac:dyDescent="0.35">
      <c r="A16" s="43" t="s">
        <v>107</v>
      </c>
      <c r="B16" t="s">
        <v>98</v>
      </c>
      <c r="C16" t="s">
        <v>116</v>
      </c>
      <c r="D16">
        <v>2019</v>
      </c>
      <c r="E16">
        <v>1.3846000000000001</v>
      </c>
      <c r="F16">
        <v>100.79</v>
      </c>
      <c r="G16">
        <f>+Importaciones_2015_2020[[#This Row],[USD CIF]]/Importaciones_2015_2020[[#This Row],[Kg]]</f>
        <v>72.793586595406623</v>
      </c>
    </row>
    <row r="17" spans="1:7" x14ac:dyDescent="0.35">
      <c r="A17" s="43" t="s">
        <v>107</v>
      </c>
      <c r="B17" t="s">
        <v>91</v>
      </c>
      <c r="C17" t="s">
        <v>123</v>
      </c>
      <c r="D17">
        <v>2019</v>
      </c>
      <c r="E17">
        <v>1.5</v>
      </c>
      <c r="F17">
        <v>78.58</v>
      </c>
      <c r="G17">
        <f>+Importaciones_2015_2020[[#This Row],[USD CIF]]/Importaciones_2015_2020[[#This Row],[Kg]]</f>
        <v>52.386666666666663</v>
      </c>
    </row>
    <row r="18" spans="1:7" x14ac:dyDescent="0.35">
      <c r="A18" s="43" t="s">
        <v>107</v>
      </c>
      <c r="B18" t="s">
        <v>91</v>
      </c>
      <c r="C18" t="s">
        <v>121</v>
      </c>
      <c r="D18">
        <v>2015</v>
      </c>
      <c r="E18">
        <v>1.6279999999999999</v>
      </c>
      <c r="F18">
        <v>381.74</v>
      </c>
      <c r="G18">
        <f>+Importaciones_2015_2020[[#This Row],[USD CIF]]/Importaciones_2015_2020[[#This Row],[Kg]]</f>
        <v>234.48402948402949</v>
      </c>
    </row>
    <row r="19" spans="1:7" x14ac:dyDescent="0.35">
      <c r="A19" s="43" t="s">
        <v>107</v>
      </c>
      <c r="B19" t="s">
        <v>98</v>
      </c>
      <c r="C19" t="s">
        <v>85</v>
      </c>
      <c r="D19">
        <v>2019</v>
      </c>
      <c r="E19">
        <v>1.66</v>
      </c>
      <c r="F19">
        <v>125.99</v>
      </c>
      <c r="G19">
        <f>+Importaciones_2015_2020[[#This Row],[USD CIF]]/Importaciones_2015_2020[[#This Row],[Kg]]</f>
        <v>75.897590361445779</v>
      </c>
    </row>
    <row r="20" spans="1:7" x14ac:dyDescent="0.35">
      <c r="A20" s="43" t="s">
        <v>107</v>
      </c>
      <c r="B20" t="s">
        <v>96</v>
      </c>
      <c r="C20" t="s">
        <v>105</v>
      </c>
      <c r="D20">
        <v>2019</v>
      </c>
      <c r="E20">
        <v>1.6619999999999999</v>
      </c>
      <c r="F20">
        <v>277.60000000000002</v>
      </c>
      <c r="G20">
        <f>+Importaciones_2015_2020[[#This Row],[USD CIF]]/Importaciones_2015_2020[[#This Row],[Kg]]</f>
        <v>167.0276774969916</v>
      </c>
    </row>
    <row r="21" spans="1:7" x14ac:dyDescent="0.35">
      <c r="A21" s="43" t="s">
        <v>107</v>
      </c>
      <c r="B21" t="s">
        <v>96</v>
      </c>
      <c r="C21" t="s">
        <v>92</v>
      </c>
      <c r="D21">
        <v>2018</v>
      </c>
      <c r="E21">
        <v>1.7692000000000001</v>
      </c>
      <c r="F21">
        <v>492.42</v>
      </c>
      <c r="G21">
        <f>+Importaciones_2015_2020[[#This Row],[USD CIF]]/Importaciones_2015_2020[[#This Row],[Kg]]</f>
        <v>278.32918833371014</v>
      </c>
    </row>
    <row r="22" spans="1:7" x14ac:dyDescent="0.35">
      <c r="A22" s="43" t="s">
        <v>107</v>
      </c>
      <c r="B22" t="s">
        <v>91</v>
      </c>
      <c r="C22" t="s">
        <v>121</v>
      </c>
      <c r="D22" t="s">
        <v>83</v>
      </c>
      <c r="E22">
        <v>2</v>
      </c>
      <c r="F22">
        <v>186.45</v>
      </c>
      <c r="G22">
        <f>+Importaciones_2015_2020[[#This Row],[USD CIF]]/Importaciones_2015_2020[[#This Row],[Kg]]</f>
        <v>93.224999999999994</v>
      </c>
    </row>
    <row r="23" spans="1:7" x14ac:dyDescent="0.35">
      <c r="A23" s="43" t="s">
        <v>107</v>
      </c>
      <c r="B23" t="s">
        <v>98</v>
      </c>
      <c r="C23" t="s">
        <v>85</v>
      </c>
      <c r="D23" t="s">
        <v>83</v>
      </c>
      <c r="E23">
        <v>2.33</v>
      </c>
      <c r="F23">
        <v>448.46</v>
      </c>
      <c r="G23">
        <f>+Importaciones_2015_2020[[#This Row],[USD CIF]]/Importaciones_2015_2020[[#This Row],[Kg]]</f>
        <v>192.47210300429182</v>
      </c>
    </row>
    <row r="24" spans="1:7" x14ac:dyDescent="0.35">
      <c r="A24" s="43" t="s">
        <v>107</v>
      </c>
      <c r="B24" t="s">
        <v>98</v>
      </c>
      <c r="C24" t="s">
        <v>116</v>
      </c>
      <c r="D24" t="s">
        <v>83</v>
      </c>
      <c r="E24">
        <v>2.57</v>
      </c>
      <c r="F24">
        <v>118.03</v>
      </c>
      <c r="G24">
        <f>+Importaciones_2015_2020[[#This Row],[USD CIF]]/Importaciones_2015_2020[[#This Row],[Kg]]</f>
        <v>45.92607003891051</v>
      </c>
    </row>
    <row r="25" spans="1:7" x14ac:dyDescent="0.35">
      <c r="A25" s="43" t="s">
        <v>107</v>
      </c>
      <c r="B25" t="s">
        <v>91</v>
      </c>
      <c r="C25" t="s">
        <v>122</v>
      </c>
      <c r="D25">
        <v>2019</v>
      </c>
      <c r="E25">
        <v>3</v>
      </c>
      <c r="F25">
        <v>129.66</v>
      </c>
      <c r="G25">
        <f>+Importaciones_2015_2020[[#This Row],[USD CIF]]/Importaciones_2015_2020[[#This Row],[Kg]]</f>
        <v>43.22</v>
      </c>
    </row>
    <row r="26" spans="1:7" x14ac:dyDescent="0.35">
      <c r="A26" s="43" t="s">
        <v>107</v>
      </c>
      <c r="B26" t="s">
        <v>98</v>
      </c>
      <c r="C26" t="s">
        <v>555</v>
      </c>
      <c r="D26">
        <v>2016</v>
      </c>
      <c r="E26">
        <v>3</v>
      </c>
      <c r="F26">
        <v>230.91</v>
      </c>
      <c r="G26">
        <f>+Importaciones_2015_2020[[#This Row],[USD CIF]]/Importaciones_2015_2020[[#This Row],[Kg]]</f>
        <v>76.97</v>
      </c>
    </row>
    <row r="27" spans="1:7" x14ac:dyDescent="0.35">
      <c r="A27" s="43" t="s">
        <v>107</v>
      </c>
      <c r="B27" t="s">
        <v>97</v>
      </c>
      <c r="C27" t="s">
        <v>121</v>
      </c>
      <c r="D27">
        <v>2017</v>
      </c>
      <c r="E27">
        <v>3.3</v>
      </c>
      <c r="F27">
        <v>12.96</v>
      </c>
      <c r="G27">
        <f>+Importaciones_2015_2020[[#This Row],[USD CIF]]/Importaciones_2015_2020[[#This Row],[Kg]]</f>
        <v>3.9272727272727277</v>
      </c>
    </row>
    <row r="28" spans="1:7" x14ac:dyDescent="0.35">
      <c r="A28" s="43" t="s">
        <v>107</v>
      </c>
      <c r="B28" t="s">
        <v>98</v>
      </c>
      <c r="C28" t="s">
        <v>116</v>
      </c>
      <c r="D28">
        <v>2016</v>
      </c>
      <c r="E28">
        <v>3.34</v>
      </c>
      <c r="F28">
        <v>139.16999999999999</v>
      </c>
      <c r="G28">
        <f>+Importaciones_2015_2020[[#This Row],[USD CIF]]/Importaciones_2015_2020[[#This Row],[Kg]]</f>
        <v>41.667664670658681</v>
      </c>
    </row>
    <row r="29" spans="1:7" x14ac:dyDescent="0.35">
      <c r="A29" s="43" t="s">
        <v>107</v>
      </c>
      <c r="B29" t="s">
        <v>98</v>
      </c>
      <c r="C29" t="s">
        <v>123</v>
      </c>
      <c r="D29">
        <v>2018</v>
      </c>
      <c r="E29">
        <v>3.4615</v>
      </c>
      <c r="F29">
        <v>258.76</v>
      </c>
      <c r="G29">
        <f>+Importaciones_2015_2020[[#This Row],[USD CIF]]/Importaciones_2015_2020[[#This Row],[Kg]]</f>
        <v>74.753719485772066</v>
      </c>
    </row>
    <row r="30" spans="1:7" x14ac:dyDescent="0.35">
      <c r="A30" s="43" t="s">
        <v>107</v>
      </c>
      <c r="B30" t="s">
        <v>98</v>
      </c>
      <c r="C30" t="s">
        <v>133</v>
      </c>
      <c r="D30">
        <v>2019</v>
      </c>
      <c r="E30">
        <v>3.8462000000000001</v>
      </c>
      <c r="F30">
        <v>133.15</v>
      </c>
      <c r="G30">
        <f>+Importaciones_2015_2020[[#This Row],[USD CIF]]/Importaciones_2015_2020[[#This Row],[Kg]]</f>
        <v>34.618584576985079</v>
      </c>
    </row>
    <row r="31" spans="1:7" x14ac:dyDescent="0.35">
      <c r="A31" s="43" t="s">
        <v>107</v>
      </c>
      <c r="B31" t="s">
        <v>87</v>
      </c>
      <c r="C31" t="s">
        <v>116</v>
      </c>
      <c r="D31">
        <v>2018</v>
      </c>
      <c r="E31">
        <v>3.9</v>
      </c>
      <c r="F31">
        <v>122.65</v>
      </c>
      <c r="G31">
        <f>+Importaciones_2015_2020[[#This Row],[USD CIF]]/Importaciones_2015_2020[[#This Row],[Kg]]</f>
        <v>31.448717948717952</v>
      </c>
    </row>
    <row r="32" spans="1:7" x14ac:dyDescent="0.35">
      <c r="A32" s="43" t="s">
        <v>107</v>
      </c>
      <c r="B32" t="s">
        <v>87</v>
      </c>
      <c r="C32" t="s">
        <v>132</v>
      </c>
      <c r="D32">
        <v>2016</v>
      </c>
      <c r="E32">
        <v>4</v>
      </c>
      <c r="F32">
        <v>67.16</v>
      </c>
      <c r="G32">
        <f>+Importaciones_2015_2020[[#This Row],[USD CIF]]/Importaciones_2015_2020[[#This Row],[Kg]]</f>
        <v>16.79</v>
      </c>
    </row>
    <row r="33" spans="1:7" x14ac:dyDescent="0.35">
      <c r="A33" s="43" t="s">
        <v>107</v>
      </c>
      <c r="B33" t="s">
        <v>93</v>
      </c>
      <c r="C33" t="s">
        <v>125</v>
      </c>
      <c r="D33">
        <v>2017</v>
      </c>
      <c r="E33">
        <v>4.2</v>
      </c>
      <c r="F33">
        <v>780</v>
      </c>
      <c r="G33">
        <f>+Importaciones_2015_2020[[#This Row],[USD CIF]]/Importaciones_2015_2020[[#This Row],[Kg]]</f>
        <v>185.71428571428569</v>
      </c>
    </row>
    <row r="34" spans="1:7" x14ac:dyDescent="0.35">
      <c r="A34" s="43" t="s">
        <v>107</v>
      </c>
      <c r="B34" t="s">
        <v>93</v>
      </c>
      <c r="C34" t="s">
        <v>125</v>
      </c>
      <c r="D34" t="s">
        <v>83</v>
      </c>
      <c r="E34">
        <v>4.6845999999999997</v>
      </c>
      <c r="F34">
        <v>729.2</v>
      </c>
      <c r="G34">
        <f>+Importaciones_2015_2020[[#This Row],[USD CIF]]/Importaciones_2015_2020[[#This Row],[Kg]]</f>
        <v>155.65896768133888</v>
      </c>
    </row>
    <row r="35" spans="1:7" x14ac:dyDescent="0.35">
      <c r="A35" s="43" t="s">
        <v>107</v>
      </c>
      <c r="B35" t="s">
        <v>93</v>
      </c>
      <c r="C35" t="s">
        <v>118</v>
      </c>
      <c r="D35">
        <v>2015</v>
      </c>
      <c r="E35">
        <v>6.3</v>
      </c>
      <c r="F35">
        <v>117.95</v>
      </c>
      <c r="G35">
        <f>+Importaciones_2015_2020[[#This Row],[USD CIF]]/Importaciones_2015_2020[[#This Row],[Kg]]</f>
        <v>18.722222222222221</v>
      </c>
    </row>
    <row r="36" spans="1:7" x14ac:dyDescent="0.35">
      <c r="A36" s="43" t="s">
        <v>107</v>
      </c>
      <c r="B36" t="s">
        <v>87</v>
      </c>
      <c r="C36" t="s">
        <v>128</v>
      </c>
      <c r="D36">
        <v>2015</v>
      </c>
      <c r="E36">
        <v>7.8</v>
      </c>
      <c r="F36">
        <v>129.82</v>
      </c>
      <c r="G36">
        <f>+Importaciones_2015_2020[[#This Row],[USD CIF]]/Importaciones_2015_2020[[#This Row],[Kg]]</f>
        <v>16.643589743589743</v>
      </c>
    </row>
    <row r="37" spans="1:7" x14ac:dyDescent="0.35">
      <c r="A37" s="43" t="s">
        <v>107</v>
      </c>
      <c r="B37" t="s">
        <v>97</v>
      </c>
      <c r="C37" t="s">
        <v>85</v>
      </c>
      <c r="D37">
        <v>2016</v>
      </c>
      <c r="E37">
        <v>8.1999999999999993</v>
      </c>
      <c r="F37">
        <v>116.84</v>
      </c>
      <c r="G37">
        <f>+Importaciones_2015_2020[[#This Row],[USD CIF]]/Importaciones_2015_2020[[#This Row],[Kg]]</f>
        <v>14.248780487804879</v>
      </c>
    </row>
    <row r="38" spans="1:7" x14ac:dyDescent="0.35">
      <c r="A38" s="43" t="s">
        <v>107</v>
      </c>
      <c r="B38" t="s">
        <v>87</v>
      </c>
      <c r="C38" t="s">
        <v>132</v>
      </c>
      <c r="D38">
        <v>2017</v>
      </c>
      <c r="E38">
        <v>9</v>
      </c>
      <c r="F38">
        <v>170.42</v>
      </c>
      <c r="G38">
        <f>+Importaciones_2015_2020[[#This Row],[USD CIF]]/Importaciones_2015_2020[[#This Row],[Kg]]</f>
        <v>18.935555555555553</v>
      </c>
    </row>
    <row r="39" spans="1:7" x14ac:dyDescent="0.35">
      <c r="A39" s="43" t="s">
        <v>107</v>
      </c>
      <c r="B39" t="s">
        <v>93</v>
      </c>
      <c r="C39" t="s">
        <v>105</v>
      </c>
      <c r="D39" t="s">
        <v>83</v>
      </c>
      <c r="E39">
        <v>9.5</v>
      </c>
      <c r="F39">
        <v>174.01</v>
      </c>
      <c r="G39">
        <f>+Importaciones_2015_2020[[#This Row],[USD CIF]]/Importaciones_2015_2020[[#This Row],[Kg]]</f>
        <v>18.316842105263156</v>
      </c>
    </row>
    <row r="40" spans="1:7" x14ac:dyDescent="0.35">
      <c r="A40" s="43" t="s">
        <v>107</v>
      </c>
      <c r="B40" t="s">
        <v>98</v>
      </c>
      <c r="C40" t="s">
        <v>132</v>
      </c>
      <c r="D40">
        <v>2019</v>
      </c>
      <c r="E40">
        <v>9.86</v>
      </c>
      <c r="F40">
        <v>450.99</v>
      </c>
      <c r="G40">
        <f>+Importaciones_2015_2020[[#This Row],[USD CIF]]/Importaciones_2015_2020[[#This Row],[Kg]]</f>
        <v>45.73935091277891</v>
      </c>
    </row>
    <row r="41" spans="1:7" x14ac:dyDescent="0.35">
      <c r="A41" s="43" t="s">
        <v>107</v>
      </c>
      <c r="B41" t="s">
        <v>558</v>
      </c>
      <c r="C41" t="s">
        <v>100</v>
      </c>
      <c r="D41">
        <v>2018</v>
      </c>
      <c r="E41">
        <v>10</v>
      </c>
      <c r="F41">
        <v>8.89</v>
      </c>
      <c r="G41">
        <f>+Importaciones_2015_2020[[#This Row],[USD CIF]]/Importaciones_2015_2020[[#This Row],[Kg]]</f>
        <v>0.88900000000000001</v>
      </c>
    </row>
    <row r="42" spans="1:7" x14ac:dyDescent="0.35">
      <c r="A42" s="43" t="s">
        <v>107</v>
      </c>
      <c r="B42" t="s">
        <v>91</v>
      </c>
      <c r="C42" t="s">
        <v>116</v>
      </c>
      <c r="D42">
        <v>2015</v>
      </c>
      <c r="E42">
        <v>10</v>
      </c>
      <c r="F42">
        <v>950.23</v>
      </c>
      <c r="G42">
        <f>+Importaciones_2015_2020[[#This Row],[USD CIF]]/Importaciones_2015_2020[[#This Row],[Kg]]</f>
        <v>95.022999999999996</v>
      </c>
    </row>
    <row r="43" spans="1:7" x14ac:dyDescent="0.35">
      <c r="A43" s="43" t="s">
        <v>107</v>
      </c>
      <c r="B43" t="s">
        <v>98</v>
      </c>
      <c r="C43" t="s">
        <v>559</v>
      </c>
      <c r="D43">
        <v>2016</v>
      </c>
      <c r="E43">
        <v>10.050000000000001</v>
      </c>
      <c r="F43">
        <v>51.27</v>
      </c>
      <c r="G43">
        <f>+Importaciones_2015_2020[[#This Row],[USD CIF]]/Importaciones_2015_2020[[#This Row],[Kg]]</f>
        <v>5.1014925373134332</v>
      </c>
    </row>
    <row r="44" spans="1:7" x14ac:dyDescent="0.35">
      <c r="A44" s="43" t="s">
        <v>107</v>
      </c>
      <c r="B44" t="s">
        <v>98</v>
      </c>
      <c r="C44" t="s">
        <v>555</v>
      </c>
      <c r="D44">
        <v>2018</v>
      </c>
      <c r="E44">
        <v>12.307700000000001</v>
      </c>
      <c r="F44">
        <v>187.4</v>
      </c>
      <c r="G44">
        <f>+Importaciones_2015_2020[[#This Row],[USD CIF]]/Importaciones_2015_2020[[#This Row],[Kg]]</f>
        <v>15.226240483599698</v>
      </c>
    </row>
    <row r="45" spans="1:7" x14ac:dyDescent="0.35">
      <c r="A45" s="43" t="s">
        <v>107</v>
      </c>
      <c r="B45" t="s">
        <v>91</v>
      </c>
      <c r="C45" t="s">
        <v>101</v>
      </c>
      <c r="D45">
        <v>2018</v>
      </c>
      <c r="E45">
        <v>13.5846</v>
      </c>
      <c r="F45">
        <v>67.81</v>
      </c>
      <c r="G45">
        <f>+Importaciones_2015_2020[[#This Row],[USD CIF]]/Importaciones_2015_2020[[#This Row],[Kg]]</f>
        <v>4.9916817572839838</v>
      </c>
    </row>
    <row r="46" spans="1:7" x14ac:dyDescent="0.35">
      <c r="A46" s="43" t="s">
        <v>107</v>
      </c>
      <c r="B46" t="s">
        <v>87</v>
      </c>
      <c r="C46" t="s">
        <v>116</v>
      </c>
      <c r="D46">
        <v>2017</v>
      </c>
      <c r="E46">
        <v>15</v>
      </c>
      <c r="F46">
        <v>20.85</v>
      </c>
      <c r="G46">
        <f>+Importaciones_2015_2020[[#This Row],[USD CIF]]/Importaciones_2015_2020[[#This Row],[Kg]]</f>
        <v>1.3900000000000001</v>
      </c>
    </row>
    <row r="47" spans="1:7" x14ac:dyDescent="0.35">
      <c r="A47" s="43" t="s">
        <v>107</v>
      </c>
      <c r="B47" t="s">
        <v>558</v>
      </c>
      <c r="C47" t="s">
        <v>92</v>
      </c>
      <c r="D47">
        <v>2018</v>
      </c>
      <c r="E47">
        <v>16</v>
      </c>
      <c r="F47">
        <v>34.75</v>
      </c>
      <c r="G47">
        <f>+Importaciones_2015_2020[[#This Row],[USD CIF]]/Importaciones_2015_2020[[#This Row],[Kg]]</f>
        <v>2.171875</v>
      </c>
    </row>
    <row r="48" spans="1:7" x14ac:dyDescent="0.35">
      <c r="A48" s="43" t="s">
        <v>107</v>
      </c>
      <c r="B48" t="s">
        <v>87</v>
      </c>
      <c r="C48" t="s">
        <v>128</v>
      </c>
      <c r="D48">
        <v>2017</v>
      </c>
      <c r="E48">
        <v>16.5</v>
      </c>
      <c r="F48">
        <v>348.7</v>
      </c>
      <c r="G48">
        <f>+Importaciones_2015_2020[[#This Row],[USD CIF]]/Importaciones_2015_2020[[#This Row],[Kg]]</f>
        <v>21.133333333333333</v>
      </c>
    </row>
    <row r="49" spans="1:7" x14ac:dyDescent="0.35">
      <c r="A49" s="43" t="s">
        <v>107</v>
      </c>
      <c r="B49" t="s">
        <v>93</v>
      </c>
      <c r="C49" t="s">
        <v>101</v>
      </c>
      <c r="D49">
        <v>2019</v>
      </c>
      <c r="E49">
        <v>18.48</v>
      </c>
      <c r="F49">
        <v>150.36000000000001</v>
      </c>
      <c r="G49">
        <f>+Importaciones_2015_2020[[#This Row],[USD CIF]]/Importaciones_2015_2020[[#This Row],[Kg]]</f>
        <v>8.1363636363636367</v>
      </c>
    </row>
    <row r="50" spans="1:7" x14ac:dyDescent="0.35">
      <c r="A50" s="43" t="s">
        <v>107</v>
      </c>
      <c r="B50" t="s">
        <v>91</v>
      </c>
      <c r="C50" t="s">
        <v>110</v>
      </c>
      <c r="D50">
        <v>2018</v>
      </c>
      <c r="E50">
        <v>19.2</v>
      </c>
      <c r="F50">
        <v>254.18</v>
      </c>
      <c r="G50">
        <f>+Importaciones_2015_2020[[#This Row],[USD CIF]]/Importaciones_2015_2020[[#This Row],[Kg]]</f>
        <v>13.238541666666668</v>
      </c>
    </row>
    <row r="51" spans="1:7" x14ac:dyDescent="0.35">
      <c r="A51" s="43" t="s">
        <v>107</v>
      </c>
      <c r="B51" t="s">
        <v>98</v>
      </c>
      <c r="C51" t="s">
        <v>114</v>
      </c>
      <c r="D51">
        <v>2018</v>
      </c>
      <c r="E51">
        <v>19.440000000000001</v>
      </c>
      <c r="F51">
        <v>189.69</v>
      </c>
      <c r="G51">
        <f>+Importaciones_2015_2020[[#This Row],[USD CIF]]/Importaciones_2015_2020[[#This Row],[Kg]]</f>
        <v>9.7577160493827151</v>
      </c>
    </row>
    <row r="52" spans="1:7" x14ac:dyDescent="0.35">
      <c r="A52" s="43" t="s">
        <v>107</v>
      </c>
      <c r="B52" t="s">
        <v>81</v>
      </c>
      <c r="C52" t="s">
        <v>86</v>
      </c>
      <c r="D52" t="s">
        <v>83</v>
      </c>
      <c r="E52">
        <v>20</v>
      </c>
      <c r="F52">
        <v>18.350000000000001</v>
      </c>
      <c r="G52">
        <f>+Importaciones_2015_2020[[#This Row],[USD CIF]]/Importaciones_2015_2020[[#This Row],[Kg]]</f>
        <v>0.91750000000000009</v>
      </c>
    </row>
    <row r="53" spans="1:7" x14ac:dyDescent="0.35">
      <c r="A53" s="43" t="s">
        <v>107</v>
      </c>
      <c r="B53" t="s">
        <v>87</v>
      </c>
      <c r="C53" t="s">
        <v>110</v>
      </c>
      <c r="D53">
        <v>2015</v>
      </c>
      <c r="E53">
        <v>20</v>
      </c>
      <c r="F53">
        <v>525.55999999999995</v>
      </c>
      <c r="G53">
        <f>+Importaciones_2015_2020[[#This Row],[USD CIF]]/Importaciones_2015_2020[[#This Row],[Kg]]</f>
        <v>26.277999999999999</v>
      </c>
    </row>
    <row r="54" spans="1:7" x14ac:dyDescent="0.35">
      <c r="A54" s="43" t="s">
        <v>107</v>
      </c>
      <c r="B54" t="s">
        <v>93</v>
      </c>
      <c r="C54" t="s">
        <v>110</v>
      </c>
      <c r="D54">
        <v>2016</v>
      </c>
      <c r="E54">
        <v>21</v>
      </c>
      <c r="F54">
        <v>34.5</v>
      </c>
      <c r="G54">
        <f>+Importaciones_2015_2020[[#This Row],[USD CIF]]/Importaciones_2015_2020[[#This Row],[Kg]]</f>
        <v>1.6428571428571428</v>
      </c>
    </row>
    <row r="55" spans="1:7" x14ac:dyDescent="0.35">
      <c r="A55" s="43" t="s">
        <v>107</v>
      </c>
      <c r="B55" t="s">
        <v>87</v>
      </c>
      <c r="C55" t="s">
        <v>128</v>
      </c>
      <c r="D55">
        <v>2016</v>
      </c>
      <c r="E55">
        <v>24.3</v>
      </c>
      <c r="F55">
        <v>406.01</v>
      </c>
      <c r="G55">
        <f>+Importaciones_2015_2020[[#This Row],[USD CIF]]/Importaciones_2015_2020[[#This Row],[Kg]]</f>
        <v>16.708230452674897</v>
      </c>
    </row>
    <row r="56" spans="1:7" x14ac:dyDescent="0.35">
      <c r="A56" s="43" t="s">
        <v>107</v>
      </c>
      <c r="B56" t="s">
        <v>93</v>
      </c>
      <c r="C56" t="s">
        <v>109</v>
      </c>
      <c r="D56">
        <v>2019</v>
      </c>
      <c r="E56">
        <v>25</v>
      </c>
      <c r="F56">
        <v>892.71</v>
      </c>
      <c r="G56">
        <f>+Importaciones_2015_2020[[#This Row],[USD CIF]]/Importaciones_2015_2020[[#This Row],[Kg]]</f>
        <v>35.708400000000005</v>
      </c>
    </row>
    <row r="57" spans="1:7" x14ac:dyDescent="0.35">
      <c r="A57" s="43" t="s">
        <v>107</v>
      </c>
      <c r="B57" t="s">
        <v>91</v>
      </c>
      <c r="C57" t="s">
        <v>101</v>
      </c>
      <c r="D57">
        <v>2015</v>
      </c>
      <c r="E57">
        <v>30</v>
      </c>
      <c r="F57">
        <v>139.97999999999999</v>
      </c>
      <c r="G57">
        <f>+Importaciones_2015_2020[[#This Row],[USD CIF]]/Importaciones_2015_2020[[#This Row],[Kg]]</f>
        <v>4.6659999999999995</v>
      </c>
    </row>
    <row r="58" spans="1:7" x14ac:dyDescent="0.35">
      <c r="A58" s="43" t="s">
        <v>107</v>
      </c>
      <c r="B58" t="s">
        <v>93</v>
      </c>
      <c r="C58" t="s">
        <v>90</v>
      </c>
      <c r="D58">
        <v>2015</v>
      </c>
      <c r="E58">
        <v>30</v>
      </c>
      <c r="F58">
        <v>113.08</v>
      </c>
      <c r="G58">
        <f>+Importaciones_2015_2020[[#This Row],[USD CIF]]/Importaciones_2015_2020[[#This Row],[Kg]]</f>
        <v>3.7693333333333334</v>
      </c>
    </row>
    <row r="59" spans="1:7" x14ac:dyDescent="0.35">
      <c r="A59" s="43" t="s">
        <v>107</v>
      </c>
      <c r="B59" t="s">
        <v>98</v>
      </c>
      <c r="C59" t="s">
        <v>88</v>
      </c>
      <c r="D59">
        <v>2018</v>
      </c>
      <c r="E59">
        <v>32.365200000000002</v>
      </c>
      <c r="F59">
        <v>448.07</v>
      </c>
      <c r="G59">
        <f>+Importaciones_2015_2020[[#This Row],[USD CIF]]/Importaciones_2015_2020[[#This Row],[Kg]]</f>
        <v>13.844190673933731</v>
      </c>
    </row>
    <row r="60" spans="1:7" x14ac:dyDescent="0.35">
      <c r="A60" s="43" t="s">
        <v>107</v>
      </c>
      <c r="B60" t="s">
        <v>91</v>
      </c>
      <c r="C60" t="s">
        <v>89</v>
      </c>
      <c r="D60">
        <v>2018</v>
      </c>
      <c r="E60">
        <v>40</v>
      </c>
      <c r="F60">
        <v>73.760000000000005</v>
      </c>
      <c r="G60">
        <f>+Importaciones_2015_2020[[#This Row],[USD CIF]]/Importaciones_2015_2020[[#This Row],[Kg]]</f>
        <v>1.8440000000000001</v>
      </c>
    </row>
    <row r="61" spans="1:7" x14ac:dyDescent="0.35">
      <c r="A61" s="43" t="s">
        <v>107</v>
      </c>
      <c r="B61" t="s">
        <v>91</v>
      </c>
      <c r="C61" t="s">
        <v>110</v>
      </c>
      <c r="D61">
        <v>2015</v>
      </c>
      <c r="E61">
        <v>40</v>
      </c>
      <c r="F61">
        <v>60.4</v>
      </c>
      <c r="G61">
        <f>+Importaciones_2015_2020[[#This Row],[USD CIF]]/Importaciones_2015_2020[[#This Row],[Kg]]</f>
        <v>1.51</v>
      </c>
    </row>
    <row r="62" spans="1:7" x14ac:dyDescent="0.35">
      <c r="A62" s="43" t="s">
        <v>107</v>
      </c>
      <c r="B62" t="s">
        <v>98</v>
      </c>
      <c r="C62" t="s">
        <v>101</v>
      </c>
      <c r="D62">
        <v>2015</v>
      </c>
      <c r="E62">
        <v>43.469200000000001</v>
      </c>
      <c r="F62">
        <v>83.1</v>
      </c>
      <c r="G62">
        <f>+Importaciones_2015_2020[[#This Row],[USD CIF]]/Importaciones_2015_2020[[#This Row],[Kg]]</f>
        <v>1.9116983979461317</v>
      </c>
    </row>
    <row r="63" spans="1:7" x14ac:dyDescent="0.35">
      <c r="A63" s="43" t="s">
        <v>107</v>
      </c>
      <c r="B63" t="s">
        <v>98</v>
      </c>
      <c r="C63" t="s">
        <v>109</v>
      </c>
      <c r="D63">
        <v>2017</v>
      </c>
      <c r="E63">
        <v>44.660200000000003</v>
      </c>
      <c r="F63">
        <v>533.69000000000005</v>
      </c>
      <c r="G63">
        <f>+Importaciones_2015_2020[[#This Row],[USD CIF]]/Importaciones_2015_2020[[#This Row],[Kg]]</f>
        <v>11.950013658693871</v>
      </c>
    </row>
    <row r="64" spans="1:7" x14ac:dyDescent="0.35">
      <c r="A64" s="43" t="s">
        <v>107</v>
      </c>
      <c r="B64" t="s">
        <v>97</v>
      </c>
      <c r="C64" t="s">
        <v>101</v>
      </c>
      <c r="D64" t="s">
        <v>83</v>
      </c>
      <c r="E64">
        <v>56.8</v>
      </c>
      <c r="F64">
        <v>457.08</v>
      </c>
      <c r="G64">
        <f>+Importaciones_2015_2020[[#This Row],[USD CIF]]/Importaciones_2015_2020[[#This Row],[Kg]]</f>
        <v>8.0471830985915496</v>
      </c>
    </row>
    <row r="65" spans="1:7" x14ac:dyDescent="0.35">
      <c r="A65" s="43" t="s">
        <v>107</v>
      </c>
      <c r="B65" t="s">
        <v>87</v>
      </c>
      <c r="C65" t="s">
        <v>132</v>
      </c>
      <c r="D65">
        <v>2015</v>
      </c>
      <c r="E65">
        <v>61</v>
      </c>
      <c r="F65">
        <v>540.16999999999996</v>
      </c>
      <c r="G65">
        <f>+Importaciones_2015_2020[[#This Row],[USD CIF]]/Importaciones_2015_2020[[#This Row],[Kg]]</f>
        <v>8.8552459016393428</v>
      </c>
    </row>
    <row r="66" spans="1:7" x14ac:dyDescent="0.35">
      <c r="A66" s="43" t="s">
        <v>107</v>
      </c>
      <c r="B66" t="s">
        <v>98</v>
      </c>
      <c r="C66" t="s">
        <v>113</v>
      </c>
      <c r="D66">
        <v>2018</v>
      </c>
      <c r="E66">
        <v>61.02</v>
      </c>
      <c r="F66">
        <v>519.51</v>
      </c>
      <c r="G66">
        <f>+Importaciones_2015_2020[[#This Row],[USD CIF]]/Importaciones_2015_2020[[#This Row],[Kg]]</f>
        <v>8.5137659783677471</v>
      </c>
    </row>
    <row r="67" spans="1:7" x14ac:dyDescent="0.35">
      <c r="A67" s="43" t="s">
        <v>107</v>
      </c>
      <c r="B67" t="s">
        <v>97</v>
      </c>
      <c r="C67" t="s">
        <v>101</v>
      </c>
      <c r="D67">
        <v>2019</v>
      </c>
      <c r="E67">
        <v>69.36</v>
      </c>
      <c r="F67">
        <v>393.49</v>
      </c>
      <c r="G67">
        <f>+Importaciones_2015_2020[[#This Row],[USD CIF]]/Importaciones_2015_2020[[#This Row],[Kg]]</f>
        <v>5.6731545559400232</v>
      </c>
    </row>
    <row r="68" spans="1:7" x14ac:dyDescent="0.35">
      <c r="A68" s="43" t="s">
        <v>107</v>
      </c>
      <c r="B68" t="s">
        <v>98</v>
      </c>
      <c r="C68" t="s">
        <v>101</v>
      </c>
      <c r="D68">
        <v>2016</v>
      </c>
      <c r="E68">
        <v>69.53</v>
      </c>
      <c r="F68">
        <v>510.15</v>
      </c>
      <c r="G68">
        <f>+Importaciones_2015_2020[[#This Row],[USD CIF]]/Importaciones_2015_2020[[#This Row],[Kg]]</f>
        <v>7.3371206673378397</v>
      </c>
    </row>
    <row r="69" spans="1:7" x14ac:dyDescent="0.35">
      <c r="A69" s="43" t="s">
        <v>107</v>
      </c>
      <c r="B69" t="s">
        <v>98</v>
      </c>
      <c r="C69" t="s">
        <v>128</v>
      </c>
      <c r="D69">
        <v>2016</v>
      </c>
      <c r="E69">
        <v>77.05</v>
      </c>
      <c r="F69">
        <v>1873.64</v>
      </c>
      <c r="G69">
        <f>+Importaciones_2015_2020[[#This Row],[USD CIF]]/Importaciones_2015_2020[[#This Row],[Kg]]</f>
        <v>24.317196625567814</v>
      </c>
    </row>
    <row r="70" spans="1:7" x14ac:dyDescent="0.35">
      <c r="A70" s="43" t="s">
        <v>107</v>
      </c>
      <c r="B70" t="s">
        <v>98</v>
      </c>
      <c r="C70" t="s">
        <v>105</v>
      </c>
      <c r="D70">
        <v>2015</v>
      </c>
      <c r="E70">
        <v>80</v>
      </c>
      <c r="F70">
        <v>547.45000000000005</v>
      </c>
      <c r="G70">
        <f>+Importaciones_2015_2020[[#This Row],[USD CIF]]/Importaciones_2015_2020[[#This Row],[Kg]]</f>
        <v>6.8431250000000006</v>
      </c>
    </row>
    <row r="71" spans="1:7" x14ac:dyDescent="0.35">
      <c r="A71" s="43" t="s">
        <v>107</v>
      </c>
      <c r="B71" t="s">
        <v>98</v>
      </c>
      <c r="C71" t="s">
        <v>101</v>
      </c>
      <c r="D71">
        <v>2017</v>
      </c>
      <c r="E71">
        <v>80.239999999999995</v>
      </c>
      <c r="F71">
        <v>825.82</v>
      </c>
      <c r="G71">
        <f>+Importaciones_2015_2020[[#This Row],[USD CIF]]/Importaciones_2015_2020[[#This Row],[Kg]]</f>
        <v>10.291874376869393</v>
      </c>
    </row>
    <row r="72" spans="1:7" x14ac:dyDescent="0.35">
      <c r="A72" s="43" t="s">
        <v>107</v>
      </c>
      <c r="B72" t="s">
        <v>93</v>
      </c>
      <c r="C72" t="s">
        <v>113</v>
      </c>
      <c r="D72">
        <v>2018</v>
      </c>
      <c r="E72">
        <v>88.230800000000002</v>
      </c>
      <c r="F72">
        <v>96.37</v>
      </c>
      <c r="G72">
        <f>+Importaciones_2015_2020[[#This Row],[USD CIF]]/Importaciones_2015_2020[[#This Row],[Kg]]</f>
        <v>1.0922489652139615</v>
      </c>
    </row>
    <row r="73" spans="1:7" x14ac:dyDescent="0.35">
      <c r="A73" s="43" t="s">
        <v>107</v>
      </c>
      <c r="B73" t="s">
        <v>98</v>
      </c>
      <c r="C73" t="s">
        <v>131</v>
      </c>
      <c r="D73" t="s">
        <v>83</v>
      </c>
      <c r="E73">
        <v>95.64</v>
      </c>
      <c r="F73">
        <v>231.98</v>
      </c>
      <c r="G73">
        <f>+Importaciones_2015_2020[[#This Row],[USD CIF]]/Importaciones_2015_2020[[#This Row],[Kg]]</f>
        <v>2.4255541614387286</v>
      </c>
    </row>
    <row r="74" spans="1:7" x14ac:dyDescent="0.35">
      <c r="A74" s="43" t="s">
        <v>107</v>
      </c>
      <c r="B74" t="s">
        <v>93</v>
      </c>
      <c r="C74" t="s">
        <v>120</v>
      </c>
      <c r="D74">
        <v>2017</v>
      </c>
      <c r="E74">
        <v>96</v>
      </c>
      <c r="F74">
        <v>375.23</v>
      </c>
      <c r="G74">
        <f>+Importaciones_2015_2020[[#This Row],[USD CIF]]/Importaciones_2015_2020[[#This Row],[Kg]]</f>
        <v>3.9086458333333334</v>
      </c>
    </row>
    <row r="75" spans="1:7" x14ac:dyDescent="0.35">
      <c r="A75" s="43" t="s">
        <v>107</v>
      </c>
      <c r="B75" t="s">
        <v>87</v>
      </c>
      <c r="C75" t="s">
        <v>89</v>
      </c>
      <c r="D75">
        <v>2019</v>
      </c>
      <c r="E75">
        <v>100</v>
      </c>
      <c r="F75">
        <v>73.62</v>
      </c>
      <c r="G75">
        <f>+Importaciones_2015_2020[[#This Row],[USD CIF]]/Importaciones_2015_2020[[#This Row],[Kg]]</f>
        <v>0.73620000000000008</v>
      </c>
    </row>
    <row r="76" spans="1:7" x14ac:dyDescent="0.35">
      <c r="A76" s="43" t="s">
        <v>107</v>
      </c>
      <c r="B76" t="s">
        <v>93</v>
      </c>
      <c r="C76" t="s">
        <v>110</v>
      </c>
      <c r="D76" t="s">
        <v>83</v>
      </c>
      <c r="E76">
        <v>107.37</v>
      </c>
      <c r="F76">
        <v>255.59</v>
      </c>
      <c r="G76">
        <f>+Importaciones_2015_2020[[#This Row],[USD CIF]]/Importaciones_2015_2020[[#This Row],[Kg]]</f>
        <v>2.3804600912731675</v>
      </c>
    </row>
    <row r="77" spans="1:7" x14ac:dyDescent="0.35">
      <c r="A77" s="43" t="s">
        <v>107</v>
      </c>
      <c r="B77" t="s">
        <v>91</v>
      </c>
      <c r="C77" t="s">
        <v>101</v>
      </c>
      <c r="D77">
        <v>2016</v>
      </c>
      <c r="E77">
        <v>112.9692</v>
      </c>
      <c r="F77">
        <v>724.35</v>
      </c>
      <c r="G77">
        <f>+Importaciones_2015_2020[[#This Row],[USD CIF]]/Importaciones_2015_2020[[#This Row],[Kg]]</f>
        <v>6.4119246661922009</v>
      </c>
    </row>
    <row r="78" spans="1:7" x14ac:dyDescent="0.35">
      <c r="A78" s="43" t="s">
        <v>107</v>
      </c>
      <c r="B78" t="s">
        <v>98</v>
      </c>
      <c r="C78" t="s">
        <v>131</v>
      </c>
      <c r="D78">
        <v>2019</v>
      </c>
      <c r="E78">
        <v>119.3</v>
      </c>
      <c r="F78">
        <v>894</v>
      </c>
      <c r="G78">
        <f>+Importaciones_2015_2020[[#This Row],[USD CIF]]/Importaciones_2015_2020[[#This Row],[Kg]]</f>
        <v>7.49371332774518</v>
      </c>
    </row>
    <row r="79" spans="1:7" x14ac:dyDescent="0.35">
      <c r="A79" s="43" t="s">
        <v>107</v>
      </c>
      <c r="B79" t="s">
        <v>97</v>
      </c>
      <c r="C79" t="s">
        <v>131</v>
      </c>
      <c r="D79">
        <v>2017</v>
      </c>
      <c r="E79">
        <v>119.68</v>
      </c>
      <c r="F79">
        <v>389.8</v>
      </c>
      <c r="G79">
        <f>+Importaciones_2015_2020[[#This Row],[USD CIF]]/Importaciones_2015_2020[[#This Row],[Kg]]</f>
        <v>3.2570187165775399</v>
      </c>
    </row>
    <row r="80" spans="1:7" x14ac:dyDescent="0.35">
      <c r="A80" s="43" t="s">
        <v>107</v>
      </c>
      <c r="B80" t="s">
        <v>97</v>
      </c>
      <c r="C80" t="s">
        <v>113</v>
      </c>
      <c r="D80">
        <v>2016</v>
      </c>
      <c r="E80">
        <v>132.4</v>
      </c>
      <c r="F80">
        <v>493.72</v>
      </c>
      <c r="G80">
        <f>+Importaciones_2015_2020[[#This Row],[USD CIF]]/Importaciones_2015_2020[[#This Row],[Kg]]</f>
        <v>3.7290030211480363</v>
      </c>
    </row>
    <row r="81" spans="1:7" x14ac:dyDescent="0.35">
      <c r="A81" s="43" t="s">
        <v>107</v>
      </c>
      <c r="B81" t="s">
        <v>87</v>
      </c>
      <c r="C81" t="s">
        <v>89</v>
      </c>
      <c r="D81">
        <v>2017</v>
      </c>
      <c r="E81">
        <v>140</v>
      </c>
      <c r="F81">
        <v>1891.74</v>
      </c>
      <c r="G81">
        <f>+Importaciones_2015_2020[[#This Row],[USD CIF]]/Importaciones_2015_2020[[#This Row],[Kg]]</f>
        <v>13.512428571428572</v>
      </c>
    </row>
    <row r="82" spans="1:7" x14ac:dyDescent="0.35">
      <c r="A82" s="43" t="s">
        <v>107</v>
      </c>
      <c r="B82" t="s">
        <v>93</v>
      </c>
      <c r="C82" t="s">
        <v>110</v>
      </c>
      <c r="D82">
        <v>2015</v>
      </c>
      <c r="E82">
        <v>152.6277</v>
      </c>
      <c r="F82">
        <v>212.45</v>
      </c>
      <c r="G82">
        <f>+Importaciones_2015_2020[[#This Row],[USD CIF]]/Importaciones_2015_2020[[#This Row],[Kg]]</f>
        <v>1.3919491678116094</v>
      </c>
    </row>
    <row r="83" spans="1:7" x14ac:dyDescent="0.35">
      <c r="A83" s="43" t="s">
        <v>107</v>
      </c>
      <c r="B83" t="s">
        <v>98</v>
      </c>
      <c r="C83" t="s">
        <v>117</v>
      </c>
      <c r="D83">
        <v>2016</v>
      </c>
      <c r="E83">
        <v>160</v>
      </c>
      <c r="F83">
        <v>1123.27</v>
      </c>
      <c r="G83">
        <f>+Importaciones_2015_2020[[#This Row],[USD CIF]]/Importaciones_2015_2020[[#This Row],[Kg]]</f>
        <v>7.0204374999999999</v>
      </c>
    </row>
    <row r="84" spans="1:7" x14ac:dyDescent="0.35">
      <c r="A84" s="43" t="s">
        <v>107</v>
      </c>
      <c r="B84" t="s">
        <v>93</v>
      </c>
      <c r="C84" t="s">
        <v>110</v>
      </c>
      <c r="D84">
        <v>2018</v>
      </c>
      <c r="E84">
        <v>183.25290000000001</v>
      </c>
      <c r="F84">
        <v>844.47</v>
      </c>
      <c r="G84">
        <f>+Importaciones_2015_2020[[#This Row],[USD CIF]]/Importaciones_2015_2020[[#This Row],[Kg]]</f>
        <v>4.608221752561624</v>
      </c>
    </row>
    <row r="85" spans="1:7" x14ac:dyDescent="0.35">
      <c r="A85" s="43" t="s">
        <v>107</v>
      </c>
      <c r="B85" t="s">
        <v>98</v>
      </c>
      <c r="C85" t="s">
        <v>123</v>
      </c>
      <c r="D85" t="s">
        <v>83</v>
      </c>
      <c r="E85">
        <v>205.43899999999999</v>
      </c>
      <c r="F85">
        <v>792.72</v>
      </c>
      <c r="G85">
        <f>+Importaciones_2015_2020[[#This Row],[USD CIF]]/Importaciones_2015_2020[[#This Row],[Kg]]</f>
        <v>3.8586636422490379</v>
      </c>
    </row>
    <row r="86" spans="1:7" x14ac:dyDescent="0.35">
      <c r="A86" s="43" t="s">
        <v>107</v>
      </c>
      <c r="B86" t="s">
        <v>84</v>
      </c>
      <c r="C86" t="s">
        <v>110</v>
      </c>
      <c r="D86">
        <v>2015</v>
      </c>
      <c r="E86">
        <v>297.41820000000001</v>
      </c>
      <c r="F86">
        <v>465.57</v>
      </c>
      <c r="G86">
        <f>+Importaciones_2015_2020[[#This Row],[USD CIF]]/Importaciones_2015_2020[[#This Row],[Kg]]</f>
        <v>1.5653715878853411</v>
      </c>
    </row>
    <row r="87" spans="1:7" x14ac:dyDescent="0.35">
      <c r="A87" s="43" t="s">
        <v>107</v>
      </c>
      <c r="B87" t="s">
        <v>91</v>
      </c>
      <c r="C87" t="s">
        <v>121</v>
      </c>
      <c r="D87">
        <v>2019</v>
      </c>
      <c r="E87">
        <v>320.39</v>
      </c>
      <c r="F87">
        <v>542.70000000000005</v>
      </c>
      <c r="G87">
        <f>+Importaciones_2015_2020[[#This Row],[USD CIF]]/Importaciones_2015_2020[[#This Row],[Kg]]</f>
        <v>1.6938730921689193</v>
      </c>
    </row>
    <row r="88" spans="1:7" x14ac:dyDescent="0.35">
      <c r="A88" s="43" t="s">
        <v>107</v>
      </c>
      <c r="B88" t="s">
        <v>91</v>
      </c>
      <c r="C88" t="s">
        <v>555</v>
      </c>
      <c r="D88">
        <v>2017</v>
      </c>
      <c r="E88">
        <v>352.5</v>
      </c>
      <c r="F88">
        <v>409.65</v>
      </c>
      <c r="G88">
        <f>+Importaciones_2015_2020[[#This Row],[USD CIF]]/Importaciones_2015_2020[[#This Row],[Kg]]</f>
        <v>1.1621276595744681</v>
      </c>
    </row>
    <row r="89" spans="1:7" x14ac:dyDescent="0.35">
      <c r="A89" s="43" t="s">
        <v>107</v>
      </c>
      <c r="B89" t="s">
        <v>98</v>
      </c>
      <c r="C89" t="s">
        <v>113</v>
      </c>
      <c r="D89">
        <v>2016</v>
      </c>
      <c r="E89">
        <v>353</v>
      </c>
      <c r="F89">
        <v>1655.98</v>
      </c>
      <c r="G89">
        <f>+Importaciones_2015_2020[[#This Row],[USD CIF]]/Importaciones_2015_2020[[#This Row],[Kg]]</f>
        <v>4.6911614730878188</v>
      </c>
    </row>
    <row r="90" spans="1:7" x14ac:dyDescent="0.35">
      <c r="A90" s="43" t="s">
        <v>107</v>
      </c>
      <c r="B90" s="43" t="s">
        <v>558</v>
      </c>
      <c r="C90" t="s">
        <v>100</v>
      </c>
      <c r="D90" s="43">
        <v>2017</v>
      </c>
      <c r="E90">
        <v>385</v>
      </c>
      <c r="F90">
        <v>780.22</v>
      </c>
      <c r="G90">
        <f>+Importaciones_2015_2020[[#This Row],[USD CIF]]/Importaciones_2015_2020[[#This Row],[Kg]]</f>
        <v>2.0265454545454546</v>
      </c>
    </row>
    <row r="91" spans="1:7" x14ac:dyDescent="0.35">
      <c r="A91" s="43" t="s">
        <v>107</v>
      </c>
      <c r="B91" s="43" t="s">
        <v>87</v>
      </c>
      <c r="C91" t="s">
        <v>118</v>
      </c>
      <c r="D91" s="43">
        <v>2018</v>
      </c>
      <c r="E91">
        <v>392</v>
      </c>
      <c r="F91">
        <v>2222.6999999999998</v>
      </c>
      <c r="G91">
        <f>+Importaciones_2015_2020[[#This Row],[USD CIF]]/Importaciones_2015_2020[[#This Row],[Kg]]</f>
        <v>5.6701530612244895</v>
      </c>
    </row>
    <row r="92" spans="1:7" x14ac:dyDescent="0.35">
      <c r="A92" s="43" t="s">
        <v>107</v>
      </c>
      <c r="B92" s="43" t="s">
        <v>98</v>
      </c>
      <c r="C92" t="s">
        <v>117</v>
      </c>
      <c r="D92" s="43">
        <v>2015</v>
      </c>
      <c r="E92">
        <v>447.36</v>
      </c>
      <c r="F92">
        <v>2632.47</v>
      </c>
      <c r="G92">
        <f>+Importaciones_2015_2020[[#This Row],[USD CIF]]/Importaciones_2015_2020[[#This Row],[Kg]]</f>
        <v>5.8844554721030038</v>
      </c>
    </row>
    <row r="93" spans="1:7" x14ac:dyDescent="0.35">
      <c r="A93" s="43" t="s">
        <v>107</v>
      </c>
      <c r="B93" s="43" t="s">
        <v>98</v>
      </c>
      <c r="C93" t="s">
        <v>113</v>
      </c>
      <c r="D93" s="43" t="s">
        <v>83</v>
      </c>
      <c r="E93">
        <v>473.41</v>
      </c>
      <c r="F93">
        <v>2902.71</v>
      </c>
      <c r="G93">
        <f>+Importaciones_2015_2020[[#This Row],[USD CIF]]/Importaciones_2015_2020[[#This Row],[Kg]]</f>
        <v>6.1314927863796704</v>
      </c>
    </row>
    <row r="94" spans="1:7" x14ac:dyDescent="0.35">
      <c r="A94" s="43" t="s">
        <v>107</v>
      </c>
      <c r="B94" s="43" t="s">
        <v>98</v>
      </c>
      <c r="C94" t="s">
        <v>123</v>
      </c>
      <c r="D94" s="43">
        <v>2017</v>
      </c>
      <c r="E94">
        <v>474.4015</v>
      </c>
      <c r="F94">
        <v>1944.21</v>
      </c>
      <c r="G94">
        <f>+Importaciones_2015_2020[[#This Row],[USD CIF]]/Importaciones_2015_2020[[#This Row],[Kg]]</f>
        <v>4.0982374634144287</v>
      </c>
    </row>
    <row r="95" spans="1:7" x14ac:dyDescent="0.35">
      <c r="A95" s="43" t="s">
        <v>107</v>
      </c>
      <c r="B95" s="43" t="s">
        <v>84</v>
      </c>
      <c r="C95" t="s">
        <v>113</v>
      </c>
      <c r="D95" s="43" t="s">
        <v>83</v>
      </c>
      <c r="E95">
        <v>500</v>
      </c>
      <c r="F95">
        <v>1620.15</v>
      </c>
      <c r="G95">
        <f>+Importaciones_2015_2020[[#This Row],[USD CIF]]/Importaciones_2015_2020[[#This Row],[Kg]]</f>
        <v>3.2403000000000004</v>
      </c>
    </row>
    <row r="96" spans="1:7" x14ac:dyDescent="0.35">
      <c r="A96" s="43" t="s">
        <v>107</v>
      </c>
      <c r="B96" s="43" t="s">
        <v>93</v>
      </c>
      <c r="C96" t="s">
        <v>89</v>
      </c>
      <c r="D96" s="43">
        <v>2017</v>
      </c>
      <c r="E96">
        <v>500</v>
      </c>
      <c r="F96">
        <v>26.21</v>
      </c>
      <c r="G96">
        <f>+Importaciones_2015_2020[[#This Row],[USD CIF]]/Importaciones_2015_2020[[#This Row],[Kg]]</f>
        <v>5.2420000000000001E-2</v>
      </c>
    </row>
    <row r="97" spans="1:7" x14ac:dyDescent="0.35">
      <c r="A97" s="43" t="s">
        <v>107</v>
      </c>
      <c r="B97" s="43" t="s">
        <v>98</v>
      </c>
      <c r="C97" t="s">
        <v>100</v>
      </c>
      <c r="D97" s="43">
        <v>2017</v>
      </c>
      <c r="E97">
        <v>514.79999999999995</v>
      </c>
      <c r="F97">
        <v>3918.34</v>
      </c>
      <c r="G97">
        <f>+Importaciones_2015_2020[[#This Row],[USD CIF]]/Importaciones_2015_2020[[#This Row],[Kg]]</f>
        <v>7.6113830613830622</v>
      </c>
    </row>
    <row r="98" spans="1:7" x14ac:dyDescent="0.35">
      <c r="A98" s="43" t="s">
        <v>107</v>
      </c>
      <c r="B98" s="43" t="s">
        <v>93</v>
      </c>
      <c r="C98" t="s">
        <v>120</v>
      </c>
      <c r="D98" s="43">
        <v>2015</v>
      </c>
      <c r="E98">
        <v>541.79999999999995</v>
      </c>
      <c r="F98">
        <v>1443.24</v>
      </c>
      <c r="G98">
        <f>+Importaciones_2015_2020[[#This Row],[USD CIF]]/Importaciones_2015_2020[[#This Row],[Kg]]</f>
        <v>2.6637873754152825</v>
      </c>
    </row>
    <row r="99" spans="1:7" x14ac:dyDescent="0.35">
      <c r="A99" s="43" t="s">
        <v>107</v>
      </c>
      <c r="B99" s="43" t="s">
        <v>98</v>
      </c>
      <c r="C99" t="s">
        <v>100</v>
      </c>
      <c r="D99" s="43">
        <v>2016</v>
      </c>
      <c r="E99">
        <v>578.76</v>
      </c>
      <c r="F99">
        <v>7260.14</v>
      </c>
      <c r="G99">
        <f>+Importaciones_2015_2020[[#This Row],[USD CIF]]/Importaciones_2015_2020[[#This Row],[Kg]]</f>
        <v>12.544301610339346</v>
      </c>
    </row>
    <row r="100" spans="1:7" x14ac:dyDescent="0.35">
      <c r="A100" s="43" t="s">
        <v>107</v>
      </c>
      <c r="B100" s="43" t="s">
        <v>97</v>
      </c>
      <c r="C100" t="s">
        <v>89</v>
      </c>
      <c r="D100" s="43">
        <v>2018</v>
      </c>
      <c r="E100">
        <v>580.29</v>
      </c>
      <c r="F100">
        <v>2338.7800000000002</v>
      </c>
      <c r="G100">
        <f>+Importaciones_2015_2020[[#This Row],[USD CIF]]/Importaciones_2015_2020[[#This Row],[Kg]]</f>
        <v>4.0303641282806879</v>
      </c>
    </row>
    <row r="101" spans="1:7" x14ac:dyDescent="0.35">
      <c r="A101" s="43" t="s">
        <v>107</v>
      </c>
      <c r="B101" s="43" t="s">
        <v>87</v>
      </c>
      <c r="C101" t="s">
        <v>110</v>
      </c>
      <c r="D101" s="43">
        <v>2016</v>
      </c>
      <c r="E101">
        <v>595</v>
      </c>
      <c r="F101">
        <v>1133.24</v>
      </c>
      <c r="G101">
        <f>+Importaciones_2015_2020[[#This Row],[USD CIF]]/Importaciones_2015_2020[[#This Row],[Kg]]</f>
        <v>1.9046050420168068</v>
      </c>
    </row>
    <row r="102" spans="1:7" x14ac:dyDescent="0.35">
      <c r="A102" s="43" t="s">
        <v>107</v>
      </c>
      <c r="B102" s="43" t="s">
        <v>97</v>
      </c>
      <c r="C102" t="s">
        <v>128</v>
      </c>
      <c r="D102" s="43">
        <v>2015</v>
      </c>
      <c r="E102">
        <v>637</v>
      </c>
      <c r="F102">
        <v>2191.0700000000002</v>
      </c>
      <c r="G102">
        <f>+Importaciones_2015_2020[[#This Row],[USD CIF]]/Importaciones_2015_2020[[#This Row],[Kg]]</f>
        <v>3.4396703296703297</v>
      </c>
    </row>
    <row r="103" spans="1:7" x14ac:dyDescent="0.35">
      <c r="A103" s="43" t="s">
        <v>107</v>
      </c>
      <c r="B103" s="43" t="s">
        <v>84</v>
      </c>
      <c r="C103" t="s">
        <v>110</v>
      </c>
      <c r="D103" s="43">
        <v>2017</v>
      </c>
      <c r="E103">
        <v>651.95309999999995</v>
      </c>
      <c r="F103">
        <v>840.1</v>
      </c>
      <c r="G103">
        <f>+Importaciones_2015_2020[[#This Row],[USD CIF]]/Importaciones_2015_2020[[#This Row],[Kg]]</f>
        <v>1.2885896240082302</v>
      </c>
    </row>
    <row r="104" spans="1:7" x14ac:dyDescent="0.35">
      <c r="A104" s="43" t="s">
        <v>107</v>
      </c>
      <c r="B104" t="s">
        <v>84</v>
      </c>
      <c r="C104" t="s">
        <v>92</v>
      </c>
      <c r="D104" s="43">
        <v>2015</v>
      </c>
      <c r="E104">
        <v>704</v>
      </c>
      <c r="F104">
        <v>52908.14</v>
      </c>
      <c r="G104">
        <f>+Importaciones_2015_2020[[#This Row],[USD CIF]]/Importaciones_2015_2020[[#This Row],[Kg]]</f>
        <v>75.15360795454545</v>
      </c>
    </row>
    <row r="105" spans="1:7" x14ac:dyDescent="0.35">
      <c r="A105" s="43" t="s">
        <v>107</v>
      </c>
      <c r="B105" s="43" t="s">
        <v>91</v>
      </c>
      <c r="C105" t="s">
        <v>110</v>
      </c>
      <c r="D105" s="43">
        <v>2016</v>
      </c>
      <c r="E105">
        <v>725</v>
      </c>
      <c r="F105">
        <v>602.82000000000005</v>
      </c>
      <c r="G105">
        <f>+Importaciones_2015_2020[[#This Row],[USD CIF]]/Importaciones_2015_2020[[#This Row],[Kg]]</f>
        <v>0.83147586206896562</v>
      </c>
    </row>
    <row r="106" spans="1:7" x14ac:dyDescent="0.35">
      <c r="A106" s="43" t="s">
        <v>107</v>
      </c>
      <c r="B106" s="43" t="s">
        <v>84</v>
      </c>
      <c r="C106" t="s">
        <v>92</v>
      </c>
      <c r="D106" s="43">
        <v>2016</v>
      </c>
      <c r="E106">
        <v>738</v>
      </c>
      <c r="F106">
        <v>84943.33</v>
      </c>
      <c r="G106">
        <f>+Importaciones_2015_2020[[#This Row],[USD CIF]]/Importaciones_2015_2020[[#This Row],[Kg]]</f>
        <v>115.09936314363144</v>
      </c>
    </row>
    <row r="107" spans="1:7" x14ac:dyDescent="0.35">
      <c r="A107" s="43" t="s">
        <v>107</v>
      </c>
      <c r="B107" s="43" t="s">
        <v>98</v>
      </c>
      <c r="C107" t="s">
        <v>113</v>
      </c>
      <c r="D107" s="43">
        <v>2015</v>
      </c>
      <c r="E107">
        <v>796</v>
      </c>
      <c r="F107">
        <v>2957.06</v>
      </c>
      <c r="G107">
        <f>+Importaciones_2015_2020[[#This Row],[USD CIF]]/Importaciones_2015_2020[[#This Row],[Kg]]</f>
        <v>3.714899497487437</v>
      </c>
    </row>
    <row r="108" spans="1:7" x14ac:dyDescent="0.35">
      <c r="A108" s="43" t="s">
        <v>107</v>
      </c>
      <c r="B108" s="43" t="s">
        <v>98</v>
      </c>
      <c r="C108" t="s">
        <v>89</v>
      </c>
      <c r="D108" s="43">
        <v>2018</v>
      </c>
      <c r="E108">
        <v>829.68</v>
      </c>
      <c r="F108">
        <v>10475.15</v>
      </c>
      <c r="G108">
        <f>+Importaciones_2015_2020[[#This Row],[USD CIF]]/Importaciones_2015_2020[[#This Row],[Kg]]</f>
        <v>12.625530324944558</v>
      </c>
    </row>
    <row r="109" spans="1:7" x14ac:dyDescent="0.35">
      <c r="A109" s="43" t="s">
        <v>107</v>
      </c>
      <c r="B109" s="43" t="s">
        <v>91</v>
      </c>
      <c r="C109" t="s">
        <v>110</v>
      </c>
      <c r="D109" s="43">
        <v>2017</v>
      </c>
      <c r="E109">
        <v>833.52570000000003</v>
      </c>
      <c r="F109">
        <v>1303.6500000000001</v>
      </c>
      <c r="G109">
        <f>+Importaciones_2015_2020[[#This Row],[USD CIF]]/Importaciones_2015_2020[[#This Row],[Kg]]</f>
        <v>1.5640189618628437</v>
      </c>
    </row>
    <row r="110" spans="1:7" x14ac:dyDescent="0.35">
      <c r="A110" s="43" t="s">
        <v>107</v>
      </c>
      <c r="B110" s="43" t="s">
        <v>97</v>
      </c>
      <c r="C110" t="s">
        <v>123</v>
      </c>
      <c r="D110" s="43">
        <v>2016</v>
      </c>
      <c r="E110">
        <v>875.97820000000002</v>
      </c>
      <c r="F110">
        <v>3768.02</v>
      </c>
      <c r="G110">
        <f>+Importaciones_2015_2020[[#This Row],[USD CIF]]/Importaciones_2015_2020[[#This Row],[Kg]]</f>
        <v>4.3014997405186568</v>
      </c>
    </row>
    <row r="111" spans="1:7" x14ac:dyDescent="0.35">
      <c r="A111" s="43" t="s">
        <v>107</v>
      </c>
      <c r="B111" s="43" t="s">
        <v>91</v>
      </c>
      <c r="C111" t="s">
        <v>113</v>
      </c>
      <c r="D111" s="43">
        <v>2018</v>
      </c>
      <c r="E111">
        <v>881.6</v>
      </c>
      <c r="F111">
        <v>683.79</v>
      </c>
      <c r="G111">
        <f>+Importaciones_2015_2020[[#This Row],[USD CIF]]/Importaciones_2015_2020[[#This Row],[Kg]]</f>
        <v>0.77562386569872954</v>
      </c>
    </row>
    <row r="112" spans="1:7" x14ac:dyDescent="0.35">
      <c r="A112" s="43" t="s">
        <v>107</v>
      </c>
      <c r="B112" s="43" t="s">
        <v>93</v>
      </c>
      <c r="C112" t="s">
        <v>110</v>
      </c>
      <c r="D112" s="43">
        <v>2019</v>
      </c>
      <c r="E112">
        <v>883.1</v>
      </c>
      <c r="F112">
        <v>491.8</v>
      </c>
      <c r="G112">
        <f>+Importaciones_2015_2020[[#This Row],[USD CIF]]/Importaciones_2015_2020[[#This Row],[Kg]]</f>
        <v>0.55690182312308911</v>
      </c>
    </row>
    <row r="113" spans="1:7" x14ac:dyDescent="0.35">
      <c r="A113" s="43" t="s">
        <v>107</v>
      </c>
      <c r="B113" s="43" t="s">
        <v>93</v>
      </c>
      <c r="C113" t="s">
        <v>89</v>
      </c>
      <c r="D113" s="43">
        <v>2016</v>
      </c>
      <c r="E113">
        <v>964.63080000000002</v>
      </c>
      <c r="F113">
        <v>216.91</v>
      </c>
      <c r="G113">
        <f>+Importaciones_2015_2020[[#This Row],[USD CIF]]/Importaciones_2015_2020[[#This Row],[Kg]]</f>
        <v>0.22486323264818001</v>
      </c>
    </row>
    <row r="114" spans="1:7" x14ac:dyDescent="0.35">
      <c r="A114" s="43" t="s">
        <v>107</v>
      </c>
      <c r="B114" s="43" t="s">
        <v>91</v>
      </c>
      <c r="C114" t="s">
        <v>85</v>
      </c>
      <c r="D114" s="43" t="s">
        <v>83</v>
      </c>
      <c r="E114">
        <v>1000</v>
      </c>
      <c r="F114">
        <v>821.03</v>
      </c>
      <c r="G114">
        <f>+Importaciones_2015_2020[[#This Row],[USD CIF]]/Importaciones_2015_2020[[#This Row],[Kg]]</f>
        <v>0.82102999999999993</v>
      </c>
    </row>
    <row r="115" spans="1:7" x14ac:dyDescent="0.35">
      <c r="A115" s="43" t="s">
        <v>107</v>
      </c>
      <c r="B115" s="43" t="s">
        <v>98</v>
      </c>
      <c r="C115" t="s">
        <v>113</v>
      </c>
      <c r="D115" s="43">
        <v>2017</v>
      </c>
      <c r="E115">
        <v>1015.5</v>
      </c>
      <c r="F115">
        <v>4649.29</v>
      </c>
      <c r="G115">
        <f>+Importaciones_2015_2020[[#This Row],[USD CIF]]/Importaciones_2015_2020[[#This Row],[Kg]]</f>
        <v>4.5783259478089606</v>
      </c>
    </row>
    <row r="116" spans="1:7" x14ac:dyDescent="0.35">
      <c r="A116" s="43" t="s">
        <v>107</v>
      </c>
      <c r="B116" s="43" t="s">
        <v>98</v>
      </c>
      <c r="C116" t="s">
        <v>123</v>
      </c>
      <c r="D116" s="43">
        <v>2019</v>
      </c>
      <c r="E116">
        <v>1052.03</v>
      </c>
      <c r="F116">
        <v>8102.03</v>
      </c>
      <c r="G116">
        <f>+Importaciones_2015_2020[[#This Row],[USD CIF]]/Importaciones_2015_2020[[#This Row],[Kg]]</f>
        <v>7.7013298099864071</v>
      </c>
    </row>
    <row r="117" spans="1:7" x14ac:dyDescent="0.35">
      <c r="A117" s="43" t="s">
        <v>107</v>
      </c>
      <c r="B117" s="43" t="s">
        <v>84</v>
      </c>
      <c r="C117" t="s">
        <v>113</v>
      </c>
      <c r="D117" s="43">
        <v>2019</v>
      </c>
      <c r="E117">
        <v>1058.1461999999999</v>
      </c>
      <c r="F117">
        <v>2665.22</v>
      </c>
      <c r="G117">
        <f>+Importaciones_2015_2020[[#This Row],[USD CIF]]/Importaciones_2015_2020[[#This Row],[Kg]]</f>
        <v>2.5187634752173187</v>
      </c>
    </row>
    <row r="118" spans="1:7" x14ac:dyDescent="0.35">
      <c r="A118" s="43" t="s">
        <v>107</v>
      </c>
      <c r="B118" s="43" t="s">
        <v>91</v>
      </c>
      <c r="C118" t="s">
        <v>88</v>
      </c>
      <c r="D118" s="43">
        <v>2016</v>
      </c>
      <c r="E118">
        <v>1125</v>
      </c>
      <c r="F118">
        <v>161.86000000000001</v>
      </c>
      <c r="G118">
        <f>+Importaciones_2015_2020[[#This Row],[USD CIF]]/Importaciones_2015_2020[[#This Row],[Kg]]</f>
        <v>0.14387555555555556</v>
      </c>
    </row>
    <row r="119" spans="1:7" x14ac:dyDescent="0.35">
      <c r="A119" s="43" t="s">
        <v>107</v>
      </c>
      <c r="B119" s="43" t="s">
        <v>98</v>
      </c>
      <c r="C119" t="s">
        <v>120</v>
      </c>
      <c r="D119" s="43">
        <v>2015</v>
      </c>
      <c r="E119">
        <v>1140</v>
      </c>
      <c r="F119">
        <v>3243.35</v>
      </c>
      <c r="G119">
        <f>+Importaciones_2015_2020[[#This Row],[USD CIF]]/Importaciones_2015_2020[[#This Row],[Kg]]</f>
        <v>2.8450438596491225</v>
      </c>
    </row>
    <row r="120" spans="1:7" x14ac:dyDescent="0.35">
      <c r="A120" s="43" t="s">
        <v>107</v>
      </c>
      <c r="B120" s="43" t="s">
        <v>98</v>
      </c>
      <c r="C120" t="s">
        <v>110</v>
      </c>
      <c r="D120" s="43">
        <v>2015</v>
      </c>
      <c r="E120">
        <v>1162.5232000000001</v>
      </c>
      <c r="F120">
        <v>2451.04</v>
      </c>
      <c r="G120">
        <f>+Importaciones_2015_2020[[#This Row],[USD CIF]]/Importaciones_2015_2020[[#This Row],[Kg]]</f>
        <v>2.1083794284707604</v>
      </c>
    </row>
    <row r="121" spans="1:7" x14ac:dyDescent="0.35">
      <c r="A121" s="43" t="s">
        <v>107</v>
      </c>
      <c r="B121" s="43" t="s">
        <v>87</v>
      </c>
      <c r="C121" t="s">
        <v>89</v>
      </c>
      <c r="D121" s="43">
        <v>2015</v>
      </c>
      <c r="E121">
        <v>1232.5</v>
      </c>
      <c r="F121">
        <v>725.35</v>
      </c>
      <c r="G121">
        <f>+Importaciones_2015_2020[[#This Row],[USD CIF]]/Importaciones_2015_2020[[#This Row],[Kg]]</f>
        <v>0.5885192697768763</v>
      </c>
    </row>
    <row r="122" spans="1:7" x14ac:dyDescent="0.35">
      <c r="A122" s="43" t="s">
        <v>107</v>
      </c>
      <c r="B122" s="43" t="s">
        <v>93</v>
      </c>
      <c r="C122" t="s">
        <v>110</v>
      </c>
      <c r="D122" s="43">
        <v>2017</v>
      </c>
      <c r="E122">
        <v>1309.2565</v>
      </c>
      <c r="F122">
        <v>2160.5</v>
      </c>
      <c r="G122">
        <f>+Importaciones_2015_2020[[#This Row],[USD CIF]]/Importaciones_2015_2020[[#This Row],[Kg]]</f>
        <v>1.650173208993043</v>
      </c>
    </row>
    <row r="123" spans="1:7" x14ac:dyDescent="0.35">
      <c r="A123" s="43" t="s">
        <v>107</v>
      </c>
      <c r="B123" s="43" t="s">
        <v>93</v>
      </c>
      <c r="C123" t="s">
        <v>125</v>
      </c>
      <c r="D123" s="43">
        <v>2018</v>
      </c>
      <c r="E123">
        <v>1338.7837</v>
      </c>
      <c r="F123">
        <v>1829.41</v>
      </c>
      <c r="G123">
        <f>+Importaciones_2015_2020[[#This Row],[USD CIF]]/Importaciones_2015_2020[[#This Row],[Kg]]</f>
        <v>1.3664716712639988</v>
      </c>
    </row>
    <row r="124" spans="1:7" x14ac:dyDescent="0.35">
      <c r="A124" s="43" t="s">
        <v>107</v>
      </c>
      <c r="B124" t="s">
        <v>98</v>
      </c>
      <c r="C124" t="s">
        <v>100</v>
      </c>
      <c r="D124" s="43" t="s">
        <v>83</v>
      </c>
      <c r="E124">
        <v>1568.4108000000001</v>
      </c>
      <c r="F124">
        <v>8614.9</v>
      </c>
      <c r="G124">
        <f>+Importaciones_2015_2020[[#This Row],[USD CIF]]/Importaciones_2015_2020[[#This Row],[Kg]]</f>
        <v>5.4927573821858404</v>
      </c>
    </row>
    <row r="125" spans="1:7" x14ac:dyDescent="0.35">
      <c r="A125" s="43" t="s">
        <v>107</v>
      </c>
      <c r="B125" s="43" t="s">
        <v>96</v>
      </c>
      <c r="C125" t="s">
        <v>92</v>
      </c>
      <c r="D125" s="43">
        <v>2019</v>
      </c>
      <c r="E125">
        <v>1704.7692</v>
      </c>
      <c r="F125">
        <v>180850.05</v>
      </c>
      <c r="G125">
        <f>+Importaciones_2015_2020[[#This Row],[USD CIF]]/Importaciones_2015_2020[[#This Row],[Kg]]</f>
        <v>106.08477088863407</v>
      </c>
    </row>
    <row r="126" spans="1:7" x14ac:dyDescent="0.35">
      <c r="A126" s="43" t="s">
        <v>107</v>
      </c>
      <c r="B126" s="43" t="s">
        <v>98</v>
      </c>
      <c r="C126" t="s">
        <v>101</v>
      </c>
      <c r="D126" s="43">
        <v>2018</v>
      </c>
      <c r="E126">
        <v>1800</v>
      </c>
      <c r="F126">
        <v>490.98</v>
      </c>
      <c r="G126">
        <f>+Importaciones_2015_2020[[#This Row],[USD CIF]]/Importaciones_2015_2020[[#This Row],[Kg]]</f>
        <v>0.27276666666666666</v>
      </c>
    </row>
    <row r="127" spans="1:7" x14ac:dyDescent="0.35">
      <c r="A127" s="43" t="s">
        <v>107</v>
      </c>
      <c r="B127" s="43" t="s">
        <v>98</v>
      </c>
      <c r="C127" t="s">
        <v>123</v>
      </c>
      <c r="D127" s="43">
        <v>2015</v>
      </c>
      <c r="E127">
        <v>1800</v>
      </c>
      <c r="F127">
        <v>7396.43</v>
      </c>
      <c r="G127">
        <f>+Importaciones_2015_2020[[#This Row],[USD CIF]]/Importaciones_2015_2020[[#This Row],[Kg]]</f>
        <v>4.1091277777777782</v>
      </c>
    </row>
    <row r="128" spans="1:7" ht="29" x14ac:dyDescent="0.35">
      <c r="A128" s="43" t="s">
        <v>107</v>
      </c>
      <c r="B128" s="65" t="s">
        <v>96</v>
      </c>
      <c r="C128" t="s">
        <v>92</v>
      </c>
      <c r="D128" s="43">
        <v>2017</v>
      </c>
      <c r="E128">
        <v>1850</v>
      </c>
      <c r="F128">
        <v>167484.03</v>
      </c>
      <c r="G128">
        <f>+Importaciones_2015_2020[[#This Row],[USD CIF]]/Importaciones_2015_2020[[#This Row],[Kg]]</f>
        <v>90.531908108108112</v>
      </c>
    </row>
    <row r="129" spans="1:7" x14ac:dyDescent="0.35">
      <c r="A129" s="43" t="s">
        <v>107</v>
      </c>
      <c r="B129" s="43" t="s">
        <v>97</v>
      </c>
      <c r="C129" t="s">
        <v>123</v>
      </c>
      <c r="D129" s="43">
        <v>2017</v>
      </c>
      <c r="E129">
        <v>1890</v>
      </c>
      <c r="F129">
        <v>2455.39</v>
      </c>
      <c r="G129">
        <f>+Importaciones_2015_2020[[#This Row],[USD CIF]]/Importaciones_2015_2020[[#This Row],[Kg]]</f>
        <v>1.2991481481481482</v>
      </c>
    </row>
    <row r="130" spans="1:7" x14ac:dyDescent="0.35">
      <c r="A130" s="43" t="s">
        <v>107</v>
      </c>
      <c r="B130" s="43" t="s">
        <v>96</v>
      </c>
      <c r="C130" t="s">
        <v>92</v>
      </c>
      <c r="D130" s="43" t="s">
        <v>83</v>
      </c>
      <c r="E130">
        <v>1970.4161999999999</v>
      </c>
      <c r="F130">
        <v>216835.31</v>
      </c>
      <c r="G130">
        <f>+Importaciones_2015_2020[[#This Row],[USD CIF]]/Importaciones_2015_2020[[#This Row],[Kg]]</f>
        <v>110.04543608604112</v>
      </c>
    </row>
    <row r="131" spans="1:7" x14ac:dyDescent="0.35">
      <c r="A131" s="43" t="s">
        <v>107</v>
      </c>
      <c r="B131" s="43" t="s">
        <v>96</v>
      </c>
      <c r="C131" t="s">
        <v>105</v>
      </c>
      <c r="D131" s="43">
        <v>2018</v>
      </c>
      <c r="E131">
        <v>1999.8992000000001</v>
      </c>
      <c r="F131">
        <v>218491.18000000002</v>
      </c>
      <c r="G131">
        <f>+Importaciones_2015_2020[[#This Row],[USD CIF]]/Importaciones_2015_2020[[#This Row],[Kg]]</f>
        <v>109.25109625525127</v>
      </c>
    </row>
    <row r="132" spans="1:7" x14ac:dyDescent="0.35">
      <c r="A132" s="43" t="s">
        <v>107</v>
      </c>
      <c r="B132" s="43" t="s">
        <v>98</v>
      </c>
      <c r="C132" t="s">
        <v>112</v>
      </c>
      <c r="D132" s="43">
        <v>2015</v>
      </c>
      <c r="E132">
        <v>2109.8254000000002</v>
      </c>
      <c r="F132">
        <v>11124.47</v>
      </c>
      <c r="G132">
        <f>+Importaciones_2015_2020[[#This Row],[USD CIF]]/Importaciones_2015_2020[[#This Row],[Kg]]</f>
        <v>5.2726969729343471</v>
      </c>
    </row>
    <row r="133" spans="1:7" x14ac:dyDescent="0.35">
      <c r="A133" s="43" t="s">
        <v>107</v>
      </c>
      <c r="B133" s="43" t="s">
        <v>91</v>
      </c>
      <c r="C133" t="s">
        <v>89</v>
      </c>
      <c r="D133" s="43">
        <v>2017</v>
      </c>
      <c r="E133">
        <v>2128</v>
      </c>
      <c r="F133">
        <v>5393.3</v>
      </c>
      <c r="G133">
        <f>+Importaciones_2015_2020[[#This Row],[USD CIF]]/Importaciones_2015_2020[[#This Row],[Kg]]</f>
        <v>2.5344454887218046</v>
      </c>
    </row>
    <row r="134" spans="1:7" x14ac:dyDescent="0.35">
      <c r="A134" s="43" t="s">
        <v>107</v>
      </c>
      <c r="B134" s="43" t="s">
        <v>98</v>
      </c>
      <c r="C134" t="s">
        <v>112</v>
      </c>
      <c r="D134" s="43">
        <v>2017</v>
      </c>
      <c r="E134">
        <v>2134</v>
      </c>
      <c r="F134">
        <v>9813.99</v>
      </c>
      <c r="G134">
        <f>+Importaciones_2015_2020[[#This Row],[USD CIF]]/Importaciones_2015_2020[[#This Row],[Kg]]</f>
        <v>4.5988706654170572</v>
      </c>
    </row>
    <row r="135" spans="1:7" x14ac:dyDescent="0.35">
      <c r="A135" s="43" t="s">
        <v>107</v>
      </c>
      <c r="B135" t="s">
        <v>98</v>
      </c>
      <c r="C135" t="s">
        <v>113</v>
      </c>
      <c r="D135" s="43">
        <v>2019</v>
      </c>
      <c r="E135">
        <v>2258.7422999999999</v>
      </c>
      <c r="F135">
        <v>8822.73</v>
      </c>
      <c r="G135">
        <f>+Importaciones_2015_2020[[#This Row],[USD CIF]]/Importaciones_2015_2020[[#This Row],[Kg]]</f>
        <v>3.9060365584865524</v>
      </c>
    </row>
    <row r="136" spans="1:7" x14ac:dyDescent="0.35">
      <c r="A136" s="43" t="s">
        <v>107</v>
      </c>
      <c r="B136" s="43" t="s">
        <v>98</v>
      </c>
      <c r="C136" t="s">
        <v>123</v>
      </c>
      <c r="D136" s="43">
        <v>2016</v>
      </c>
      <c r="E136">
        <v>2330.88</v>
      </c>
      <c r="F136">
        <v>5725.8</v>
      </c>
      <c r="G136">
        <f>+Importaciones_2015_2020[[#This Row],[USD CIF]]/Importaciones_2015_2020[[#This Row],[Kg]]</f>
        <v>2.4564971169686984</v>
      </c>
    </row>
    <row r="137" spans="1:7" x14ac:dyDescent="0.35">
      <c r="A137" s="43" t="s">
        <v>107</v>
      </c>
      <c r="B137" s="43" t="s">
        <v>558</v>
      </c>
      <c r="C137" t="s">
        <v>110</v>
      </c>
      <c r="D137" s="43">
        <v>2018</v>
      </c>
      <c r="E137">
        <v>2448.98</v>
      </c>
      <c r="F137">
        <v>4479.92</v>
      </c>
      <c r="G137">
        <f>+Importaciones_2015_2020[[#This Row],[USD CIF]]/Importaciones_2015_2020[[#This Row],[Kg]]</f>
        <v>1.829300361783273</v>
      </c>
    </row>
    <row r="138" spans="1:7" x14ac:dyDescent="0.35">
      <c r="A138" s="43" t="s">
        <v>107</v>
      </c>
      <c r="B138" s="43" t="s">
        <v>98</v>
      </c>
      <c r="C138" t="s">
        <v>105</v>
      </c>
      <c r="D138" s="43">
        <v>2017</v>
      </c>
      <c r="E138">
        <v>2467.1999999999998</v>
      </c>
      <c r="F138">
        <v>6526.12</v>
      </c>
      <c r="G138">
        <f>+Importaciones_2015_2020[[#This Row],[USD CIF]]/Importaciones_2015_2020[[#This Row],[Kg]]</f>
        <v>2.6451523994811934</v>
      </c>
    </row>
    <row r="139" spans="1:7" x14ac:dyDescent="0.35">
      <c r="A139" s="43" t="s">
        <v>107</v>
      </c>
      <c r="B139" s="43" t="s">
        <v>91</v>
      </c>
      <c r="C139" t="s">
        <v>90</v>
      </c>
      <c r="D139" s="43">
        <v>2018</v>
      </c>
      <c r="E139">
        <v>2719.4077000000002</v>
      </c>
      <c r="F139">
        <v>252.16</v>
      </c>
      <c r="G139">
        <f>+Importaciones_2015_2020[[#This Row],[USD CIF]]/Importaciones_2015_2020[[#This Row],[Kg]]</f>
        <v>9.2726074137393949E-2</v>
      </c>
    </row>
    <row r="140" spans="1:7" x14ac:dyDescent="0.35">
      <c r="A140" s="43" t="s">
        <v>107</v>
      </c>
      <c r="B140" s="43" t="s">
        <v>87</v>
      </c>
      <c r="C140" t="s">
        <v>89</v>
      </c>
      <c r="D140" s="43" t="s">
        <v>83</v>
      </c>
      <c r="E140">
        <v>2759.4668000000001</v>
      </c>
      <c r="F140">
        <v>424.28</v>
      </c>
      <c r="G140">
        <f>+Importaciones_2015_2020[[#This Row],[USD CIF]]/Importaciones_2015_2020[[#This Row],[Kg]]</f>
        <v>0.15375434123722739</v>
      </c>
    </row>
    <row r="141" spans="1:7" x14ac:dyDescent="0.35">
      <c r="A141" s="43" t="s">
        <v>107</v>
      </c>
      <c r="B141" s="43" t="s">
        <v>98</v>
      </c>
      <c r="C141" t="s">
        <v>130</v>
      </c>
      <c r="D141" s="43">
        <v>2019</v>
      </c>
      <c r="E141">
        <v>2872.5</v>
      </c>
      <c r="F141">
        <v>13593.57</v>
      </c>
      <c r="G141">
        <f>+Importaciones_2015_2020[[#This Row],[USD CIF]]/Importaciones_2015_2020[[#This Row],[Kg]]</f>
        <v>4.7323133159268931</v>
      </c>
    </row>
    <row r="142" spans="1:7" x14ac:dyDescent="0.35">
      <c r="A142" s="43" t="s">
        <v>107</v>
      </c>
      <c r="B142" s="43" t="s">
        <v>84</v>
      </c>
      <c r="C142" t="s">
        <v>85</v>
      </c>
      <c r="D142" s="43">
        <v>2015</v>
      </c>
      <c r="E142">
        <v>2880</v>
      </c>
      <c r="F142">
        <v>5350</v>
      </c>
      <c r="G142">
        <f>+Importaciones_2015_2020[[#This Row],[USD CIF]]/Importaciones_2015_2020[[#This Row],[Kg]]</f>
        <v>1.8576388888888888</v>
      </c>
    </row>
    <row r="143" spans="1:7" x14ac:dyDescent="0.35">
      <c r="A143" s="43" t="s">
        <v>107</v>
      </c>
      <c r="B143" s="43" t="s">
        <v>97</v>
      </c>
      <c r="C143" t="s">
        <v>112</v>
      </c>
      <c r="D143" s="43" t="s">
        <v>83</v>
      </c>
      <c r="E143">
        <v>2979.4</v>
      </c>
      <c r="F143">
        <v>6151.06</v>
      </c>
      <c r="G143">
        <f>+Importaciones_2015_2020[[#This Row],[USD CIF]]/Importaciones_2015_2020[[#This Row],[Kg]]</f>
        <v>2.0645297710948514</v>
      </c>
    </row>
    <row r="144" spans="1:7" x14ac:dyDescent="0.35">
      <c r="A144" s="43" t="s">
        <v>107</v>
      </c>
      <c r="B144" s="43" t="s">
        <v>97</v>
      </c>
      <c r="C144" t="s">
        <v>112</v>
      </c>
      <c r="D144" s="43">
        <v>2017</v>
      </c>
      <c r="E144">
        <v>3037.44</v>
      </c>
      <c r="F144">
        <v>8104.66</v>
      </c>
      <c r="G144">
        <f>+Importaciones_2015_2020[[#This Row],[USD CIF]]/Importaciones_2015_2020[[#This Row],[Kg]]</f>
        <v>2.6682535292878211</v>
      </c>
    </row>
    <row r="145" spans="1:7" x14ac:dyDescent="0.35">
      <c r="A145" s="43" t="s">
        <v>107</v>
      </c>
      <c r="B145" s="43" t="s">
        <v>98</v>
      </c>
      <c r="C145" t="s">
        <v>110</v>
      </c>
      <c r="D145" s="43">
        <v>2016</v>
      </c>
      <c r="E145">
        <v>3110.8076999999998</v>
      </c>
      <c r="F145">
        <v>4846.97</v>
      </c>
      <c r="G145">
        <f>+Importaciones_2015_2020[[#This Row],[USD CIF]]/Importaciones_2015_2020[[#This Row],[Kg]]</f>
        <v>1.5581065972030352</v>
      </c>
    </row>
    <row r="146" spans="1:7" x14ac:dyDescent="0.35">
      <c r="A146" s="43" t="s">
        <v>107</v>
      </c>
      <c r="B146" s="43" t="s">
        <v>91</v>
      </c>
      <c r="C146" t="s">
        <v>119</v>
      </c>
      <c r="D146" s="43">
        <v>2018</v>
      </c>
      <c r="E146">
        <v>3298.0657999999999</v>
      </c>
      <c r="F146">
        <v>5252.94</v>
      </c>
      <c r="G146">
        <f>+Importaciones_2015_2020[[#This Row],[USD CIF]]/Importaciones_2015_2020[[#This Row],[Kg]]</f>
        <v>1.5927335349100675</v>
      </c>
    </row>
    <row r="147" spans="1:7" x14ac:dyDescent="0.35">
      <c r="A147" s="43" t="s">
        <v>107</v>
      </c>
      <c r="B147" s="43" t="s">
        <v>91</v>
      </c>
      <c r="C147" t="s">
        <v>113</v>
      </c>
      <c r="D147" s="43">
        <v>2017</v>
      </c>
      <c r="E147">
        <v>3305.7837</v>
      </c>
      <c r="F147">
        <v>4200.84</v>
      </c>
      <c r="G147">
        <f>+Importaciones_2015_2020[[#This Row],[USD CIF]]/Importaciones_2015_2020[[#This Row],[Kg]]</f>
        <v>1.2707546473775644</v>
      </c>
    </row>
    <row r="148" spans="1:7" x14ac:dyDescent="0.35">
      <c r="A148" s="43" t="s">
        <v>107</v>
      </c>
      <c r="B148" s="43" t="s">
        <v>98</v>
      </c>
      <c r="C148" t="s">
        <v>88</v>
      </c>
      <c r="D148" s="43">
        <v>2017</v>
      </c>
      <c r="E148">
        <v>3600</v>
      </c>
      <c r="F148">
        <v>597.70000000000005</v>
      </c>
      <c r="G148">
        <f>+Importaciones_2015_2020[[#This Row],[USD CIF]]/Importaciones_2015_2020[[#This Row],[Kg]]</f>
        <v>0.1660277777777778</v>
      </c>
    </row>
    <row r="149" spans="1:7" x14ac:dyDescent="0.35">
      <c r="A149" s="43" t="s">
        <v>107</v>
      </c>
      <c r="B149" s="43" t="s">
        <v>98</v>
      </c>
      <c r="C149" t="s">
        <v>100</v>
      </c>
      <c r="D149" s="43">
        <v>2015</v>
      </c>
      <c r="E149">
        <v>3764.76</v>
      </c>
      <c r="F149">
        <v>42976.84</v>
      </c>
      <c r="G149">
        <f>+Importaciones_2015_2020[[#This Row],[USD CIF]]/Importaciones_2015_2020[[#This Row],[Kg]]</f>
        <v>11.415559026338995</v>
      </c>
    </row>
    <row r="150" spans="1:7" x14ac:dyDescent="0.35">
      <c r="A150" s="43" t="s">
        <v>107</v>
      </c>
      <c r="B150" s="43" t="s">
        <v>97</v>
      </c>
      <c r="C150" t="s">
        <v>112</v>
      </c>
      <c r="D150" s="43">
        <v>2016</v>
      </c>
      <c r="E150">
        <v>3968.64</v>
      </c>
      <c r="F150">
        <v>10537.48</v>
      </c>
      <c r="G150">
        <f>+Importaciones_2015_2020[[#This Row],[USD CIF]]/Importaciones_2015_2020[[#This Row],[Kg]]</f>
        <v>2.6551866634413805</v>
      </c>
    </row>
    <row r="151" spans="1:7" x14ac:dyDescent="0.35">
      <c r="A151" s="43" t="s">
        <v>107</v>
      </c>
      <c r="B151" t="s">
        <v>91</v>
      </c>
      <c r="C151" t="s">
        <v>113</v>
      </c>
      <c r="D151" s="43">
        <v>2015</v>
      </c>
      <c r="E151">
        <v>3971.6363000000001</v>
      </c>
      <c r="F151">
        <v>4352.71</v>
      </c>
      <c r="G151">
        <f>+Importaciones_2015_2020[[#This Row],[USD CIF]]/Importaciones_2015_2020[[#This Row],[Kg]]</f>
        <v>1.0959487906785421</v>
      </c>
    </row>
    <row r="152" spans="1:7" x14ac:dyDescent="0.35">
      <c r="A152" s="43" t="s">
        <v>107</v>
      </c>
      <c r="B152" s="43" t="s">
        <v>97</v>
      </c>
      <c r="C152" t="s">
        <v>89</v>
      </c>
      <c r="D152" s="43">
        <v>2017</v>
      </c>
      <c r="E152">
        <v>4200</v>
      </c>
      <c r="F152">
        <v>9165.99</v>
      </c>
      <c r="G152">
        <f>+Importaciones_2015_2020[[#This Row],[USD CIF]]/Importaciones_2015_2020[[#This Row],[Kg]]</f>
        <v>2.1823785714285715</v>
      </c>
    </row>
    <row r="153" spans="1:7" x14ac:dyDescent="0.35">
      <c r="A153" s="43" t="s">
        <v>107</v>
      </c>
      <c r="B153" s="43" t="s">
        <v>98</v>
      </c>
      <c r="C153" t="s">
        <v>105</v>
      </c>
      <c r="D153" s="43">
        <v>2018</v>
      </c>
      <c r="E153">
        <v>4280.32</v>
      </c>
      <c r="F153">
        <v>26525.11</v>
      </c>
      <c r="G153">
        <f>+Importaciones_2015_2020[[#This Row],[USD CIF]]/Importaciones_2015_2020[[#This Row],[Kg]]</f>
        <v>6.1969922809509574</v>
      </c>
    </row>
    <row r="154" spans="1:7" x14ac:dyDescent="0.35">
      <c r="A154" s="43" t="s">
        <v>107</v>
      </c>
      <c r="B154" s="43" t="s">
        <v>81</v>
      </c>
      <c r="C154" t="s">
        <v>92</v>
      </c>
      <c r="D154" s="43">
        <v>2019</v>
      </c>
      <c r="E154">
        <v>4353.79</v>
      </c>
      <c r="F154">
        <v>19254.93</v>
      </c>
      <c r="G154">
        <f>+Importaciones_2015_2020[[#This Row],[USD CIF]]/Importaciones_2015_2020[[#This Row],[Kg]]</f>
        <v>4.4225674642093438</v>
      </c>
    </row>
    <row r="155" spans="1:7" x14ac:dyDescent="0.35">
      <c r="A155" s="43" t="s">
        <v>107</v>
      </c>
      <c r="B155" s="43" t="s">
        <v>561</v>
      </c>
      <c r="C155" t="s">
        <v>89</v>
      </c>
      <c r="D155" s="43">
        <v>2016</v>
      </c>
      <c r="E155">
        <v>4375</v>
      </c>
      <c r="F155">
        <v>469.7</v>
      </c>
      <c r="G155">
        <f>+Importaciones_2015_2020[[#This Row],[USD CIF]]/Importaciones_2015_2020[[#This Row],[Kg]]</f>
        <v>0.10736</v>
      </c>
    </row>
    <row r="156" spans="1:7" x14ac:dyDescent="0.35">
      <c r="A156" s="43" t="s">
        <v>107</v>
      </c>
      <c r="B156" s="43" t="s">
        <v>93</v>
      </c>
      <c r="C156" t="s">
        <v>113</v>
      </c>
      <c r="D156" s="43" t="s">
        <v>83</v>
      </c>
      <c r="E156">
        <v>4466.2299999999996</v>
      </c>
      <c r="F156">
        <v>3856.71</v>
      </c>
      <c r="G156">
        <f>+Importaciones_2015_2020[[#This Row],[USD CIF]]/Importaciones_2015_2020[[#This Row],[Kg]]</f>
        <v>0.86352695673980073</v>
      </c>
    </row>
    <row r="157" spans="1:7" x14ac:dyDescent="0.35">
      <c r="A157" s="43" t="s">
        <v>107</v>
      </c>
      <c r="B157" s="43" t="s">
        <v>97</v>
      </c>
      <c r="C157" t="s">
        <v>112</v>
      </c>
      <c r="D157" s="43">
        <v>2015</v>
      </c>
      <c r="E157">
        <v>4487.7430999999997</v>
      </c>
      <c r="F157">
        <v>12581.15</v>
      </c>
      <c r="G157">
        <f>+Importaciones_2015_2020[[#This Row],[USD CIF]]/Importaciones_2015_2020[[#This Row],[Kg]]</f>
        <v>2.8034470154942692</v>
      </c>
    </row>
    <row r="158" spans="1:7" x14ac:dyDescent="0.35">
      <c r="A158" s="43" t="s">
        <v>107</v>
      </c>
      <c r="B158" s="43" t="s">
        <v>98</v>
      </c>
      <c r="C158" t="s">
        <v>88</v>
      </c>
      <c r="D158" s="43" t="s">
        <v>83</v>
      </c>
      <c r="E158">
        <v>4500</v>
      </c>
      <c r="F158">
        <v>2548.7399999999998</v>
      </c>
      <c r="G158">
        <f>+Importaciones_2015_2020[[#This Row],[USD CIF]]/Importaciones_2015_2020[[#This Row],[Kg]]</f>
        <v>0.56638666666666659</v>
      </c>
    </row>
    <row r="159" spans="1:7" x14ac:dyDescent="0.35">
      <c r="A159" s="43" t="s">
        <v>107</v>
      </c>
      <c r="B159" t="s">
        <v>93</v>
      </c>
      <c r="C159" t="s">
        <v>113</v>
      </c>
      <c r="D159" s="43">
        <v>2019</v>
      </c>
      <c r="E159">
        <v>4714.8100000000004</v>
      </c>
      <c r="F159">
        <v>4046.67</v>
      </c>
      <c r="G159">
        <f>+Importaciones_2015_2020[[#This Row],[USD CIF]]/Importaciones_2015_2020[[#This Row],[Kg]]</f>
        <v>0.85828909330386582</v>
      </c>
    </row>
    <row r="160" spans="1:7" x14ac:dyDescent="0.35">
      <c r="A160" s="43" t="s">
        <v>107</v>
      </c>
      <c r="B160" s="43" t="s">
        <v>91</v>
      </c>
      <c r="C160" t="s">
        <v>88</v>
      </c>
      <c r="D160" s="43">
        <v>2015</v>
      </c>
      <c r="E160">
        <v>4725</v>
      </c>
      <c r="F160">
        <v>851.47</v>
      </c>
      <c r="G160">
        <f>+Importaciones_2015_2020[[#This Row],[USD CIF]]/Importaciones_2015_2020[[#This Row],[Kg]]</f>
        <v>0.18020529100529101</v>
      </c>
    </row>
    <row r="161" spans="1:7" x14ac:dyDescent="0.35">
      <c r="A161" s="43" t="s">
        <v>107</v>
      </c>
      <c r="B161" s="43" t="s">
        <v>98</v>
      </c>
      <c r="C161" t="s">
        <v>112</v>
      </c>
      <c r="D161" s="43">
        <v>2016</v>
      </c>
      <c r="E161">
        <v>4727.2</v>
      </c>
      <c r="F161">
        <v>28164.080000000002</v>
      </c>
      <c r="G161">
        <f>+Importaciones_2015_2020[[#This Row],[USD CIF]]/Importaciones_2015_2020[[#This Row],[Kg]]</f>
        <v>5.9578778135048234</v>
      </c>
    </row>
    <row r="162" spans="1:7" x14ac:dyDescent="0.35">
      <c r="A162" s="43" t="s">
        <v>107</v>
      </c>
      <c r="B162" t="s">
        <v>98</v>
      </c>
      <c r="C162" t="s">
        <v>132</v>
      </c>
      <c r="D162" s="43">
        <v>2016</v>
      </c>
      <c r="E162">
        <v>4933.5</v>
      </c>
      <c r="F162">
        <v>11618.94</v>
      </c>
      <c r="G162">
        <f>+Importaciones_2015_2020[[#This Row],[USD CIF]]/Importaciones_2015_2020[[#This Row],[Kg]]</f>
        <v>2.3551109759805411</v>
      </c>
    </row>
    <row r="163" spans="1:7" x14ac:dyDescent="0.35">
      <c r="A163" s="43" t="s">
        <v>107</v>
      </c>
      <c r="B163" s="43" t="s">
        <v>97</v>
      </c>
      <c r="C163" t="s">
        <v>110</v>
      </c>
      <c r="D163" s="43">
        <v>2019</v>
      </c>
      <c r="E163">
        <v>5164.5447000000004</v>
      </c>
      <c r="F163">
        <v>8826.99</v>
      </c>
      <c r="G163">
        <f>+Importaciones_2015_2020[[#This Row],[USD CIF]]/Importaciones_2015_2020[[#This Row],[Kg]]</f>
        <v>1.7091516315078072</v>
      </c>
    </row>
    <row r="164" spans="1:7" x14ac:dyDescent="0.35">
      <c r="A164" s="43" t="s">
        <v>107</v>
      </c>
      <c r="B164" s="43" t="s">
        <v>98</v>
      </c>
      <c r="C164" t="s">
        <v>88</v>
      </c>
      <c r="D164" s="43">
        <v>2019</v>
      </c>
      <c r="E164">
        <v>5175</v>
      </c>
      <c r="F164">
        <v>1236.3800000000001</v>
      </c>
      <c r="G164">
        <f>+Importaciones_2015_2020[[#This Row],[USD CIF]]/Importaciones_2015_2020[[#This Row],[Kg]]</f>
        <v>0.23891400966183576</v>
      </c>
    </row>
    <row r="165" spans="1:7" x14ac:dyDescent="0.35">
      <c r="A165" s="43" t="s">
        <v>107</v>
      </c>
      <c r="B165" s="43" t="s">
        <v>93</v>
      </c>
      <c r="C165" t="s">
        <v>113</v>
      </c>
      <c r="D165" s="43">
        <v>2016</v>
      </c>
      <c r="E165">
        <v>5389.0771999999997</v>
      </c>
      <c r="F165">
        <v>6599.38</v>
      </c>
      <c r="G165">
        <f>+Importaciones_2015_2020[[#This Row],[USD CIF]]/Importaciones_2015_2020[[#This Row],[Kg]]</f>
        <v>1.2245844242127391</v>
      </c>
    </row>
    <row r="166" spans="1:7" x14ac:dyDescent="0.35">
      <c r="A166" s="43" t="s">
        <v>107</v>
      </c>
      <c r="B166" s="43" t="s">
        <v>98</v>
      </c>
      <c r="C166" t="s">
        <v>89</v>
      </c>
      <c r="D166" s="43">
        <v>2019</v>
      </c>
      <c r="E166">
        <v>6598.52</v>
      </c>
      <c r="F166">
        <v>16511.68</v>
      </c>
      <c r="G166">
        <f>+Importaciones_2015_2020[[#This Row],[USD CIF]]/Importaciones_2015_2020[[#This Row],[Kg]]</f>
        <v>2.5023308257003083</v>
      </c>
    </row>
    <row r="167" spans="1:7" x14ac:dyDescent="0.35">
      <c r="A167" s="43" t="s">
        <v>107</v>
      </c>
      <c r="B167" s="43" t="s">
        <v>81</v>
      </c>
      <c r="C167" t="s">
        <v>112</v>
      </c>
      <c r="D167" s="43">
        <v>2019</v>
      </c>
      <c r="E167">
        <v>6849.3</v>
      </c>
      <c r="F167">
        <v>18750.009999999998</v>
      </c>
      <c r="G167">
        <f>+Importaciones_2015_2020[[#This Row],[USD CIF]]/Importaciones_2015_2020[[#This Row],[Kg]]</f>
        <v>2.7375074825164614</v>
      </c>
    </row>
    <row r="168" spans="1:7" ht="14.5" customHeight="1" x14ac:dyDescent="0.35">
      <c r="A168" s="43" t="s">
        <v>107</v>
      </c>
      <c r="B168" s="66" t="s">
        <v>558</v>
      </c>
      <c r="C168" t="s">
        <v>92</v>
      </c>
      <c r="D168" s="43">
        <v>2015</v>
      </c>
      <c r="E168">
        <v>6853.01</v>
      </c>
      <c r="F168">
        <v>53289.97</v>
      </c>
      <c r="G168">
        <f>+Importaciones_2015_2020[[#This Row],[USD CIF]]/Importaciones_2015_2020[[#This Row],[Kg]]</f>
        <v>7.7761407031362859</v>
      </c>
    </row>
    <row r="169" spans="1:7" x14ac:dyDescent="0.35">
      <c r="A169" s="43" t="s">
        <v>107</v>
      </c>
      <c r="B169" s="66" t="s">
        <v>93</v>
      </c>
      <c r="C169" t="s">
        <v>92</v>
      </c>
      <c r="D169" s="43">
        <v>2019</v>
      </c>
      <c r="E169">
        <v>6893.52</v>
      </c>
      <c r="F169">
        <v>16149.63</v>
      </c>
      <c r="G169">
        <f>+Importaciones_2015_2020[[#This Row],[USD CIF]]/Importaciones_2015_2020[[#This Row],[Kg]]</f>
        <v>2.3427262124429897</v>
      </c>
    </row>
    <row r="170" spans="1:7" x14ac:dyDescent="0.35">
      <c r="A170" s="43" t="s">
        <v>107</v>
      </c>
      <c r="B170" t="s">
        <v>91</v>
      </c>
      <c r="C170" t="s">
        <v>113</v>
      </c>
      <c r="D170" s="43">
        <v>2016</v>
      </c>
      <c r="E170">
        <v>7076</v>
      </c>
      <c r="F170">
        <v>6012.93</v>
      </c>
      <c r="G170">
        <f>+Importaciones_2015_2020[[#This Row],[USD CIF]]/Importaciones_2015_2020[[#This Row],[Kg]]</f>
        <v>0.84976399095534205</v>
      </c>
    </row>
    <row r="171" spans="1:7" x14ac:dyDescent="0.35">
      <c r="A171" s="43" t="s">
        <v>107</v>
      </c>
      <c r="B171" t="s">
        <v>98</v>
      </c>
      <c r="C171" t="s">
        <v>118</v>
      </c>
      <c r="D171">
        <v>2016</v>
      </c>
      <c r="E171">
        <v>7200</v>
      </c>
      <c r="F171">
        <v>6055.22</v>
      </c>
      <c r="G171">
        <f>+Importaciones_2015_2020[[#This Row],[USD CIF]]/Importaciones_2015_2020[[#This Row],[Kg]]</f>
        <v>0.84100277777777777</v>
      </c>
    </row>
    <row r="172" spans="1:7" x14ac:dyDescent="0.35">
      <c r="A172" s="43" t="s">
        <v>107</v>
      </c>
      <c r="B172" t="s">
        <v>97</v>
      </c>
      <c r="C172" t="s">
        <v>85</v>
      </c>
      <c r="D172" s="43">
        <v>2018</v>
      </c>
      <c r="E172">
        <v>7421.72</v>
      </c>
      <c r="F172">
        <v>20281.419999999998</v>
      </c>
      <c r="G172">
        <f>+Importaciones_2015_2020[[#This Row],[USD CIF]]/Importaciones_2015_2020[[#This Row],[Kg]]</f>
        <v>2.7327115547339429</v>
      </c>
    </row>
    <row r="173" spans="1:7" x14ac:dyDescent="0.35">
      <c r="A173" s="43" t="s">
        <v>107</v>
      </c>
      <c r="B173" s="43" t="s">
        <v>98</v>
      </c>
      <c r="C173" t="s">
        <v>100</v>
      </c>
      <c r="D173" s="43">
        <v>2019</v>
      </c>
      <c r="E173">
        <v>7455.0379000000003</v>
      </c>
      <c r="F173">
        <v>45152.4</v>
      </c>
      <c r="G173">
        <f>+Importaciones_2015_2020[[#This Row],[USD CIF]]/Importaciones_2015_2020[[#This Row],[Kg]]</f>
        <v>6.0566291688470155</v>
      </c>
    </row>
    <row r="174" spans="1:7" x14ac:dyDescent="0.35">
      <c r="A174" s="43" t="s">
        <v>107</v>
      </c>
      <c r="B174" s="43" t="s">
        <v>97</v>
      </c>
      <c r="C174" t="s">
        <v>128</v>
      </c>
      <c r="D174" s="43">
        <v>2017</v>
      </c>
      <c r="E174">
        <v>7525.8</v>
      </c>
      <c r="F174">
        <v>32601.06</v>
      </c>
      <c r="G174">
        <f>+Importaciones_2015_2020[[#This Row],[USD CIF]]/Importaciones_2015_2020[[#This Row],[Kg]]</f>
        <v>4.3319062425257115</v>
      </c>
    </row>
    <row r="175" spans="1:7" x14ac:dyDescent="0.35">
      <c r="A175" s="43" t="s">
        <v>107</v>
      </c>
      <c r="B175" s="43" t="s">
        <v>98</v>
      </c>
      <c r="C175" t="s">
        <v>100</v>
      </c>
      <c r="D175" s="43">
        <v>2018</v>
      </c>
      <c r="E175">
        <v>7869.5846000000001</v>
      </c>
      <c r="F175">
        <v>45992.55</v>
      </c>
      <c r="G175">
        <f>+Importaciones_2015_2020[[#This Row],[USD CIF]]/Importaciones_2015_2020[[#This Row],[Kg]]</f>
        <v>5.8443427878010237</v>
      </c>
    </row>
    <row r="176" spans="1:7" x14ac:dyDescent="0.35">
      <c r="A176" s="43" t="s">
        <v>107</v>
      </c>
      <c r="B176" s="43" t="s">
        <v>98</v>
      </c>
      <c r="C176" t="s">
        <v>89</v>
      </c>
      <c r="D176" s="43">
        <v>2017</v>
      </c>
      <c r="E176">
        <v>7998.32</v>
      </c>
      <c r="F176">
        <v>30243.08</v>
      </c>
      <c r="G176">
        <f>+Importaciones_2015_2020[[#This Row],[USD CIF]]/Importaciones_2015_2020[[#This Row],[Kg]]</f>
        <v>3.7811790475999962</v>
      </c>
    </row>
    <row r="177" spans="1:7" x14ac:dyDescent="0.35">
      <c r="A177" s="43" t="s">
        <v>107</v>
      </c>
      <c r="B177" s="43" t="s">
        <v>98</v>
      </c>
      <c r="C177" t="s">
        <v>109</v>
      </c>
      <c r="D177" s="43">
        <v>2018</v>
      </c>
      <c r="E177">
        <v>8118.0378000000001</v>
      </c>
      <c r="F177">
        <v>58454.97</v>
      </c>
      <c r="G177">
        <f>+Importaciones_2015_2020[[#This Row],[USD CIF]]/Importaciones_2015_2020[[#This Row],[Kg]]</f>
        <v>7.2006279645556717</v>
      </c>
    </row>
    <row r="178" spans="1:7" x14ac:dyDescent="0.35">
      <c r="A178" s="43" t="s">
        <v>107</v>
      </c>
      <c r="B178" s="43" t="s">
        <v>98</v>
      </c>
      <c r="C178" t="s">
        <v>128</v>
      </c>
      <c r="D178" s="43" t="s">
        <v>83</v>
      </c>
      <c r="E178">
        <v>8191.3684999999996</v>
      </c>
      <c r="F178">
        <v>44382.15</v>
      </c>
      <c r="G178">
        <f>+Importaciones_2015_2020[[#This Row],[USD CIF]]/Importaciones_2015_2020[[#This Row],[Kg]]</f>
        <v>5.4181605918473821</v>
      </c>
    </row>
    <row r="179" spans="1:7" x14ac:dyDescent="0.35">
      <c r="A179" s="43" t="s">
        <v>107</v>
      </c>
      <c r="B179" s="43" t="s">
        <v>81</v>
      </c>
      <c r="C179" t="s">
        <v>112</v>
      </c>
      <c r="D179" s="43" t="s">
        <v>83</v>
      </c>
      <c r="E179">
        <v>8203.68</v>
      </c>
      <c r="F179">
        <v>26794.15</v>
      </c>
      <c r="G179">
        <f>+Importaciones_2015_2020[[#This Row],[USD CIF]]/Importaciones_2015_2020[[#This Row],[Kg]]</f>
        <v>3.2661135002827999</v>
      </c>
    </row>
    <row r="180" spans="1:7" x14ac:dyDescent="0.35">
      <c r="A180" s="43" t="s">
        <v>107</v>
      </c>
      <c r="B180" s="43" t="s">
        <v>97</v>
      </c>
      <c r="C180" t="s">
        <v>89</v>
      </c>
      <c r="D180" s="43">
        <v>2016</v>
      </c>
      <c r="E180">
        <v>8721.6299999999992</v>
      </c>
      <c r="F180">
        <v>19631.86</v>
      </c>
      <c r="G180">
        <f>+Importaciones_2015_2020[[#This Row],[USD CIF]]/Importaciones_2015_2020[[#This Row],[Kg]]</f>
        <v>2.2509393312947239</v>
      </c>
    </row>
    <row r="181" spans="1:7" x14ac:dyDescent="0.35">
      <c r="A181" s="43" t="s">
        <v>107</v>
      </c>
      <c r="B181" s="43" t="s">
        <v>97</v>
      </c>
      <c r="C181" t="s">
        <v>90</v>
      </c>
      <c r="D181" s="43">
        <v>2016</v>
      </c>
      <c r="E181">
        <v>8976.67</v>
      </c>
      <c r="F181">
        <v>51485.8</v>
      </c>
      <c r="G181">
        <f>+Importaciones_2015_2020[[#This Row],[USD CIF]]/Importaciones_2015_2020[[#This Row],[Kg]]</f>
        <v>5.7355121665383715</v>
      </c>
    </row>
    <row r="182" spans="1:7" x14ac:dyDescent="0.35">
      <c r="A182" s="43" t="s">
        <v>107</v>
      </c>
      <c r="B182" s="43" t="s">
        <v>97</v>
      </c>
      <c r="C182" t="s">
        <v>112</v>
      </c>
      <c r="D182" s="43">
        <v>2018</v>
      </c>
      <c r="E182">
        <v>9757.5</v>
      </c>
      <c r="F182">
        <v>18288.3</v>
      </c>
      <c r="G182">
        <f>+Importaciones_2015_2020[[#This Row],[USD CIF]]/Importaciones_2015_2020[[#This Row],[Kg]]</f>
        <v>1.8742813220599539</v>
      </c>
    </row>
    <row r="183" spans="1:7" x14ac:dyDescent="0.35">
      <c r="A183" s="43" t="s">
        <v>107</v>
      </c>
      <c r="B183" s="43" t="s">
        <v>91</v>
      </c>
      <c r="C183" t="s">
        <v>109</v>
      </c>
      <c r="D183" s="43">
        <v>2016</v>
      </c>
      <c r="E183">
        <v>10000</v>
      </c>
      <c r="F183">
        <v>10385.129999999999</v>
      </c>
      <c r="G183">
        <f>+Importaciones_2015_2020[[#This Row],[USD CIF]]/Importaciones_2015_2020[[#This Row],[Kg]]</f>
        <v>1.038513</v>
      </c>
    </row>
    <row r="184" spans="1:7" x14ac:dyDescent="0.35">
      <c r="A184" s="43" t="s">
        <v>107</v>
      </c>
      <c r="B184" s="43" t="s">
        <v>84</v>
      </c>
      <c r="C184" t="s">
        <v>89</v>
      </c>
      <c r="D184" s="43" t="s">
        <v>83</v>
      </c>
      <c r="E184">
        <v>10252.981299999999</v>
      </c>
      <c r="F184">
        <v>1452.14</v>
      </c>
      <c r="G184">
        <f>+Importaciones_2015_2020[[#This Row],[USD CIF]]/Importaciones_2015_2020[[#This Row],[Kg]]</f>
        <v>0.1416310005364001</v>
      </c>
    </row>
    <row r="185" spans="1:7" x14ac:dyDescent="0.35">
      <c r="A185" s="43" t="s">
        <v>107</v>
      </c>
      <c r="B185" s="43" t="s">
        <v>84</v>
      </c>
      <c r="C185" t="s">
        <v>89</v>
      </c>
      <c r="D185" s="43">
        <v>2015</v>
      </c>
      <c r="E185">
        <v>10598.434600000001</v>
      </c>
      <c r="F185">
        <v>9606.6</v>
      </c>
      <c r="G185">
        <f>+Importaciones_2015_2020[[#This Row],[USD CIF]]/Importaciones_2015_2020[[#This Row],[Kg]]</f>
        <v>0.90641687782835401</v>
      </c>
    </row>
    <row r="186" spans="1:7" x14ac:dyDescent="0.35">
      <c r="A186" s="43" t="s">
        <v>107</v>
      </c>
      <c r="B186" s="43" t="s">
        <v>97</v>
      </c>
      <c r="C186" t="s">
        <v>117</v>
      </c>
      <c r="D186" s="43">
        <v>2015</v>
      </c>
      <c r="E186">
        <v>10764</v>
      </c>
      <c r="F186">
        <v>31921.1</v>
      </c>
      <c r="G186">
        <f>+Importaciones_2015_2020[[#This Row],[USD CIF]]/Importaciones_2015_2020[[#This Row],[Kg]]</f>
        <v>2.9655425492382013</v>
      </c>
    </row>
    <row r="187" spans="1:7" x14ac:dyDescent="0.35">
      <c r="A187" s="43" t="s">
        <v>107</v>
      </c>
      <c r="B187" s="43" t="s">
        <v>558</v>
      </c>
      <c r="C187" t="s">
        <v>110</v>
      </c>
      <c r="D187" s="43">
        <v>2017</v>
      </c>
      <c r="E187">
        <v>10800</v>
      </c>
      <c r="F187">
        <v>10260</v>
      </c>
      <c r="G187">
        <f>+Importaciones_2015_2020[[#This Row],[USD CIF]]/Importaciones_2015_2020[[#This Row],[Kg]]</f>
        <v>0.95</v>
      </c>
    </row>
    <row r="188" spans="1:7" x14ac:dyDescent="0.35">
      <c r="A188" s="43" t="s">
        <v>107</v>
      </c>
      <c r="B188" t="s">
        <v>91</v>
      </c>
      <c r="C188" t="s">
        <v>89</v>
      </c>
      <c r="D188" s="43" t="s">
        <v>83</v>
      </c>
      <c r="E188">
        <v>10950</v>
      </c>
      <c r="F188">
        <v>1146.75</v>
      </c>
      <c r="G188">
        <f>+Importaciones_2015_2020[[#This Row],[USD CIF]]/Importaciones_2015_2020[[#This Row],[Kg]]</f>
        <v>0.10472602739726028</v>
      </c>
    </row>
    <row r="189" spans="1:7" x14ac:dyDescent="0.35">
      <c r="A189" s="43" t="s">
        <v>107</v>
      </c>
      <c r="B189" s="43" t="s">
        <v>97</v>
      </c>
      <c r="C189" t="s">
        <v>89</v>
      </c>
      <c r="D189" s="43" t="s">
        <v>83</v>
      </c>
      <c r="E189">
        <v>11538.67</v>
      </c>
      <c r="F189">
        <v>20962.84</v>
      </c>
      <c r="G189">
        <f>+Importaciones_2015_2020[[#This Row],[USD CIF]]/Importaciones_2015_2020[[#This Row],[Kg]]</f>
        <v>1.8167466441106297</v>
      </c>
    </row>
    <row r="190" spans="1:7" x14ac:dyDescent="0.35">
      <c r="A190" s="43" t="s">
        <v>107</v>
      </c>
      <c r="B190" s="43" t="s">
        <v>98</v>
      </c>
      <c r="C190" t="s">
        <v>112</v>
      </c>
      <c r="D190" s="43">
        <v>2018</v>
      </c>
      <c r="E190">
        <v>12495</v>
      </c>
      <c r="F190">
        <v>27781.73</v>
      </c>
      <c r="G190">
        <f>+Importaciones_2015_2020[[#This Row],[USD CIF]]/Importaciones_2015_2020[[#This Row],[Kg]]</f>
        <v>2.2234277711084434</v>
      </c>
    </row>
    <row r="191" spans="1:7" x14ac:dyDescent="0.35">
      <c r="A191" s="43" t="s">
        <v>107</v>
      </c>
      <c r="B191" s="43" t="s">
        <v>98</v>
      </c>
      <c r="C191" t="s">
        <v>99</v>
      </c>
      <c r="D191" s="43">
        <v>2015</v>
      </c>
      <c r="E191">
        <v>12965.68</v>
      </c>
      <c r="F191">
        <v>130285.58</v>
      </c>
      <c r="G191">
        <f>+Importaciones_2015_2020[[#This Row],[USD CIF]]/Importaciones_2015_2020[[#This Row],[Kg]]</f>
        <v>10.048495721011161</v>
      </c>
    </row>
    <row r="192" spans="1:7" x14ac:dyDescent="0.35">
      <c r="A192" s="43" t="s">
        <v>107</v>
      </c>
      <c r="B192" s="43" t="s">
        <v>98</v>
      </c>
      <c r="C192" t="s">
        <v>112</v>
      </c>
      <c r="D192" s="43" t="s">
        <v>83</v>
      </c>
      <c r="E192">
        <v>13018.99</v>
      </c>
      <c r="F192">
        <v>58246.94</v>
      </c>
      <c r="G192">
        <f>+Importaciones_2015_2020[[#This Row],[USD CIF]]/Importaciones_2015_2020[[#This Row],[Kg]]</f>
        <v>4.4739983670008199</v>
      </c>
    </row>
    <row r="193" spans="1:7" x14ac:dyDescent="0.35">
      <c r="A193" s="43" t="s">
        <v>107</v>
      </c>
      <c r="B193" s="43" t="s">
        <v>98</v>
      </c>
      <c r="C193" t="s">
        <v>128</v>
      </c>
      <c r="D193" s="43">
        <v>2019</v>
      </c>
      <c r="E193">
        <v>13419.090700000001</v>
      </c>
      <c r="F193">
        <v>70431.839999999997</v>
      </c>
      <c r="G193">
        <f>+Importaciones_2015_2020[[#This Row],[USD CIF]]/Importaciones_2015_2020[[#This Row],[Kg]]</f>
        <v>5.2486298494129704</v>
      </c>
    </row>
    <row r="194" spans="1:7" x14ac:dyDescent="0.35">
      <c r="A194" s="43" t="s">
        <v>107</v>
      </c>
      <c r="B194" s="43" t="s">
        <v>93</v>
      </c>
      <c r="C194" t="s">
        <v>92</v>
      </c>
      <c r="D194" s="43">
        <v>2016</v>
      </c>
      <c r="E194">
        <v>13608</v>
      </c>
      <c r="F194">
        <v>22676</v>
      </c>
      <c r="G194">
        <f>+Importaciones_2015_2020[[#This Row],[USD CIF]]/Importaciones_2015_2020[[#This Row],[Kg]]</f>
        <v>1.6663727219282776</v>
      </c>
    </row>
    <row r="195" spans="1:7" x14ac:dyDescent="0.35">
      <c r="A195" s="43" t="s">
        <v>107</v>
      </c>
      <c r="B195" s="43" t="s">
        <v>93</v>
      </c>
      <c r="C195" t="s">
        <v>92</v>
      </c>
      <c r="D195" s="43">
        <v>2017</v>
      </c>
      <c r="E195">
        <v>13688.353800000001</v>
      </c>
      <c r="F195">
        <v>21851.919999999998</v>
      </c>
      <c r="G195">
        <f>+Importaciones_2015_2020[[#This Row],[USD CIF]]/Importaciones_2015_2020[[#This Row],[Kg]]</f>
        <v>1.5963877263312698</v>
      </c>
    </row>
    <row r="196" spans="1:7" x14ac:dyDescent="0.35">
      <c r="A196" s="43" t="s">
        <v>107</v>
      </c>
      <c r="B196" s="43" t="s">
        <v>98</v>
      </c>
      <c r="C196" t="s">
        <v>86</v>
      </c>
      <c r="D196" s="43" t="s">
        <v>83</v>
      </c>
      <c r="E196">
        <v>14572.45</v>
      </c>
      <c r="F196">
        <v>27568.32</v>
      </c>
      <c r="G196">
        <f>+Importaciones_2015_2020[[#This Row],[USD CIF]]/Importaciones_2015_2020[[#This Row],[Kg]]</f>
        <v>1.8918109171759037</v>
      </c>
    </row>
    <row r="197" spans="1:7" x14ac:dyDescent="0.35">
      <c r="A197" s="43" t="s">
        <v>107</v>
      </c>
      <c r="B197" s="43" t="s">
        <v>97</v>
      </c>
      <c r="C197" t="s">
        <v>89</v>
      </c>
      <c r="D197" s="43">
        <v>2019</v>
      </c>
      <c r="E197">
        <v>15892.5</v>
      </c>
      <c r="F197">
        <v>36127.65</v>
      </c>
      <c r="G197">
        <f>+Importaciones_2015_2020[[#This Row],[USD CIF]]/Importaciones_2015_2020[[#This Row],[Kg]]</f>
        <v>2.2732515337423314</v>
      </c>
    </row>
    <row r="198" spans="1:7" x14ac:dyDescent="0.35">
      <c r="A198" s="43" t="s">
        <v>107</v>
      </c>
      <c r="B198" s="43" t="s">
        <v>97</v>
      </c>
      <c r="C198" t="s">
        <v>90</v>
      </c>
      <c r="D198" s="43">
        <v>2019</v>
      </c>
      <c r="E198">
        <v>16756.554599999999</v>
      </c>
      <c r="F198">
        <v>26591.78</v>
      </c>
      <c r="G198">
        <f>+Importaciones_2015_2020[[#This Row],[USD CIF]]/Importaciones_2015_2020[[#This Row],[Kg]]</f>
        <v>1.5869479516988534</v>
      </c>
    </row>
    <row r="199" spans="1:7" x14ac:dyDescent="0.35">
      <c r="A199" s="43" t="s">
        <v>107</v>
      </c>
      <c r="B199" s="43" t="s">
        <v>93</v>
      </c>
      <c r="C199" t="s">
        <v>92</v>
      </c>
      <c r="D199" s="43">
        <v>2015</v>
      </c>
      <c r="E199">
        <v>17045.3933</v>
      </c>
      <c r="F199">
        <v>34035.93</v>
      </c>
      <c r="G199">
        <f>+Importaciones_2015_2020[[#This Row],[USD CIF]]/Importaciones_2015_2020[[#This Row],[Kg]]</f>
        <v>1.9967817345698911</v>
      </c>
    </row>
    <row r="200" spans="1:7" x14ac:dyDescent="0.35">
      <c r="A200" s="43" t="s">
        <v>107</v>
      </c>
      <c r="B200" s="43" t="s">
        <v>98</v>
      </c>
      <c r="C200" t="s">
        <v>89</v>
      </c>
      <c r="D200" s="43" t="s">
        <v>83</v>
      </c>
      <c r="E200">
        <v>17168.73</v>
      </c>
      <c r="F200">
        <v>16584.3</v>
      </c>
      <c r="G200">
        <f>+Importaciones_2015_2020[[#This Row],[USD CIF]]/Importaciones_2015_2020[[#This Row],[Kg]]</f>
        <v>0.96595962543531178</v>
      </c>
    </row>
    <row r="201" spans="1:7" x14ac:dyDescent="0.35">
      <c r="A201" s="43" t="s">
        <v>107</v>
      </c>
      <c r="B201" s="43" t="s">
        <v>558</v>
      </c>
      <c r="C201" t="s">
        <v>92</v>
      </c>
      <c r="D201" s="43">
        <v>2016</v>
      </c>
      <c r="E201">
        <v>17178.597000000002</v>
      </c>
      <c r="F201">
        <v>85743.33</v>
      </c>
      <c r="G201">
        <f>+Importaciones_2015_2020[[#This Row],[USD CIF]]/Importaciones_2015_2020[[#This Row],[Kg]]</f>
        <v>4.9912882873962285</v>
      </c>
    </row>
    <row r="202" spans="1:7" x14ac:dyDescent="0.35">
      <c r="A202" s="43" t="s">
        <v>107</v>
      </c>
      <c r="B202" s="43" t="s">
        <v>91</v>
      </c>
      <c r="C202" t="s">
        <v>119</v>
      </c>
      <c r="D202" s="43">
        <v>2017</v>
      </c>
      <c r="E202">
        <v>17500</v>
      </c>
      <c r="F202">
        <v>13410.36</v>
      </c>
      <c r="G202">
        <f>+Importaciones_2015_2020[[#This Row],[USD CIF]]/Importaciones_2015_2020[[#This Row],[Kg]]</f>
        <v>0.76630628571428572</v>
      </c>
    </row>
    <row r="203" spans="1:7" x14ac:dyDescent="0.35">
      <c r="A203" s="43" t="s">
        <v>107</v>
      </c>
      <c r="B203" s="43" t="s">
        <v>91</v>
      </c>
      <c r="C203" t="s">
        <v>120</v>
      </c>
      <c r="D203" s="43">
        <v>2018</v>
      </c>
      <c r="E203">
        <v>17500</v>
      </c>
      <c r="F203">
        <v>10885</v>
      </c>
      <c r="G203">
        <f>+Importaciones_2015_2020[[#This Row],[USD CIF]]/Importaciones_2015_2020[[#This Row],[Kg]]</f>
        <v>0.622</v>
      </c>
    </row>
    <row r="204" spans="1:7" x14ac:dyDescent="0.35">
      <c r="A204" s="43" t="s">
        <v>107</v>
      </c>
      <c r="B204" s="43" t="s">
        <v>91</v>
      </c>
      <c r="C204" t="s">
        <v>119</v>
      </c>
      <c r="D204" s="43">
        <v>2015</v>
      </c>
      <c r="E204">
        <v>17500</v>
      </c>
      <c r="F204">
        <v>11423.48</v>
      </c>
      <c r="G204">
        <f>+Importaciones_2015_2020[[#This Row],[USD CIF]]/Importaciones_2015_2020[[#This Row],[Kg]]</f>
        <v>0.65277028571428564</v>
      </c>
    </row>
    <row r="205" spans="1:7" x14ac:dyDescent="0.35">
      <c r="A205" s="43" t="s">
        <v>107</v>
      </c>
      <c r="B205" s="43" t="s">
        <v>91</v>
      </c>
      <c r="C205" t="s">
        <v>119</v>
      </c>
      <c r="D205" s="43">
        <v>2016</v>
      </c>
      <c r="E205">
        <v>17500</v>
      </c>
      <c r="F205">
        <v>11645.79</v>
      </c>
      <c r="G205">
        <f>+Importaciones_2015_2020[[#This Row],[USD CIF]]/Importaciones_2015_2020[[#This Row],[Kg]]</f>
        <v>0.66547371428571434</v>
      </c>
    </row>
    <row r="206" spans="1:7" x14ac:dyDescent="0.35">
      <c r="A206" s="43" t="s">
        <v>107</v>
      </c>
      <c r="B206" s="43" t="s">
        <v>87</v>
      </c>
      <c r="C206" t="s">
        <v>115</v>
      </c>
      <c r="D206" s="43">
        <v>2018</v>
      </c>
      <c r="E206">
        <v>18150</v>
      </c>
      <c r="F206">
        <v>27129.77</v>
      </c>
      <c r="G206">
        <f>+Importaciones_2015_2020[[#This Row],[USD CIF]]/Importaciones_2015_2020[[#This Row],[Kg]]</f>
        <v>1.4947531680440771</v>
      </c>
    </row>
    <row r="207" spans="1:7" x14ac:dyDescent="0.35">
      <c r="A207" s="43" t="s">
        <v>107</v>
      </c>
      <c r="B207" s="43" t="s">
        <v>98</v>
      </c>
      <c r="C207" t="s">
        <v>112</v>
      </c>
      <c r="D207" s="43">
        <v>2019</v>
      </c>
      <c r="E207">
        <v>18266.768499999998</v>
      </c>
      <c r="F207">
        <v>66848.52</v>
      </c>
      <c r="G207">
        <f>+Importaciones_2015_2020[[#This Row],[USD CIF]]/Importaciones_2015_2020[[#This Row],[Kg]]</f>
        <v>3.6595701095133499</v>
      </c>
    </row>
    <row r="208" spans="1:7" x14ac:dyDescent="0.35">
      <c r="A208" s="43" t="s">
        <v>107</v>
      </c>
      <c r="B208" s="43" t="s">
        <v>98</v>
      </c>
      <c r="C208" t="s">
        <v>89</v>
      </c>
      <c r="D208" s="43">
        <v>2016</v>
      </c>
      <c r="E208">
        <v>19039.577700000002</v>
      </c>
      <c r="F208">
        <v>107925.38</v>
      </c>
      <c r="G208">
        <f>+Importaciones_2015_2020[[#This Row],[USD CIF]]/Importaciones_2015_2020[[#This Row],[Kg]]</f>
        <v>5.6684755145593382</v>
      </c>
    </row>
    <row r="209" spans="1:7" x14ac:dyDescent="0.35">
      <c r="A209" s="43" t="s">
        <v>107</v>
      </c>
      <c r="B209" s="43" t="s">
        <v>97</v>
      </c>
      <c r="C209" t="s">
        <v>110</v>
      </c>
      <c r="D209" s="43" t="s">
        <v>83</v>
      </c>
      <c r="E209">
        <v>19128.5376</v>
      </c>
      <c r="F209">
        <v>17273.490000000002</v>
      </c>
      <c r="G209">
        <f>+Importaciones_2015_2020[[#This Row],[USD CIF]]/Importaciones_2015_2020[[#This Row],[Kg]]</f>
        <v>0.90302198532939615</v>
      </c>
    </row>
    <row r="210" spans="1:7" x14ac:dyDescent="0.35">
      <c r="A210" s="43" t="s">
        <v>107</v>
      </c>
      <c r="B210" s="43" t="s">
        <v>97</v>
      </c>
      <c r="C210" t="s">
        <v>89</v>
      </c>
      <c r="D210" s="43">
        <v>2015</v>
      </c>
      <c r="E210">
        <v>19205</v>
      </c>
      <c r="F210">
        <v>33959.96</v>
      </c>
      <c r="G210">
        <f>+Importaciones_2015_2020[[#This Row],[USD CIF]]/Importaciones_2015_2020[[#This Row],[Kg]]</f>
        <v>1.7682874251497005</v>
      </c>
    </row>
    <row r="211" spans="1:7" x14ac:dyDescent="0.35">
      <c r="A211" s="43" t="s">
        <v>107</v>
      </c>
      <c r="B211" s="43" t="s">
        <v>98</v>
      </c>
      <c r="C211" t="s">
        <v>82</v>
      </c>
      <c r="D211" s="43">
        <v>2015</v>
      </c>
      <c r="E211">
        <v>19240</v>
      </c>
      <c r="F211">
        <v>110573.94</v>
      </c>
      <c r="G211">
        <f>+Importaciones_2015_2020[[#This Row],[USD CIF]]/Importaciones_2015_2020[[#This Row],[Kg]]</f>
        <v>5.7470862785862789</v>
      </c>
    </row>
    <row r="212" spans="1:7" x14ac:dyDescent="0.35">
      <c r="A212" s="43" t="s">
        <v>107</v>
      </c>
      <c r="B212" t="s">
        <v>93</v>
      </c>
      <c r="C212" t="s">
        <v>111</v>
      </c>
      <c r="D212" s="43">
        <v>2017</v>
      </c>
      <c r="E212">
        <v>20000</v>
      </c>
      <c r="F212">
        <v>15760</v>
      </c>
      <c r="G212">
        <f>+Importaciones_2015_2020[[#This Row],[USD CIF]]/Importaciones_2015_2020[[#This Row],[Kg]]</f>
        <v>0.78800000000000003</v>
      </c>
    </row>
    <row r="213" spans="1:7" x14ac:dyDescent="0.35">
      <c r="A213" s="43" t="s">
        <v>107</v>
      </c>
      <c r="B213" s="43" t="s">
        <v>93</v>
      </c>
      <c r="C213" t="s">
        <v>111</v>
      </c>
      <c r="D213" s="43">
        <v>2015</v>
      </c>
      <c r="E213">
        <v>20000</v>
      </c>
      <c r="F213">
        <v>14500</v>
      </c>
      <c r="G213">
        <f>+Importaciones_2015_2020[[#This Row],[USD CIF]]/Importaciones_2015_2020[[#This Row],[Kg]]</f>
        <v>0.72499999999999998</v>
      </c>
    </row>
    <row r="214" spans="1:7" x14ac:dyDescent="0.35">
      <c r="A214" s="43" t="s">
        <v>107</v>
      </c>
      <c r="B214" s="43" t="s">
        <v>98</v>
      </c>
      <c r="C214" t="s">
        <v>86</v>
      </c>
      <c r="D214" s="43">
        <v>2016</v>
      </c>
      <c r="E214">
        <v>20000</v>
      </c>
      <c r="F214">
        <v>45606</v>
      </c>
      <c r="G214">
        <f>+Importaciones_2015_2020[[#This Row],[USD CIF]]/Importaciones_2015_2020[[#This Row],[Kg]]</f>
        <v>2.2803</v>
      </c>
    </row>
    <row r="215" spans="1:7" x14ac:dyDescent="0.35">
      <c r="A215" s="43" t="s">
        <v>107</v>
      </c>
      <c r="B215" s="43" t="s">
        <v>93</v>
      </c>
      <c r="C215" t="s">
        <v>111</v>
      </c>
      <c r="D215" s="43">
        <v>2016</v>
      </c>
      <c r="E215">
        <v>20000</v>
      </c>
      <c r="F215">
        <v>16300</v>
      </c>
      <c r="G215">
        <f>+Importaciones_2015_2020[[#This Row],[USD CIF]]/Importaciones_2015_2020[[#This Row],[Kg]]</f>
        <v>0.81499999999999995</v>
      </c>
    </row>
    <row r="216" spans="1:7" x14ac:dyDescent="0.35">
      <c r="A216" s="43" t="s">
        <v>107</v>
      </c>
      <c r="B216" s="43" t="s">
        <v>93</v>
      </c>
      <c r="C216" t="s">
        <v>111</v>
      </c>
      <c r="D216" s="43">
        <v>2019</v>
      </c>
      <c r="E216">
        <v>20000.25</v>
      </c>
      <c r="F216">
        <v>20780</v>
      </c>
      <c r="G216">
        <f>+Importaciones_2015_2020[[#This Row],[USD CIF]]/Importaciones_2015_2020[[#This Row],[Kg]]</f>
        <v>1.0389870126623417</v>
      </c>
    </row>
    <row r="217" spans="1:7" x14ac:dyDescent="0.35">
      <c r="A217" s="43" t="s">
        <v>107</v>
      </c>
      <c r="B217" s="43" t="s">
        <v>93</v>
      </c>
      <c r="C217" t="s">
        <v>111</v>
      </c>
      <c r="D217" s="43" t="s">
        <v>83</v>
      </c>
      <c r="E217">
        <v>20001.5</v>
      </c>
      <c r="F217">
        <v>20238.29</v>
      </c>
      <c r="G217">
        <f>+Importaciones_2015_2020[[#This Row],[USD CIF]]/Importaciones_2015_2020[[#This Row],[Kg]]</f>
        <v>1.0118386121040923</v>
      </c>
    </row>
    <row r="218" spans="1:7" x14ac:dyDescent="0.35">
      <c r="A218" s="43" t="s">
        <v>107</v>
      </c>
      <c r="B218" s="43" t="s">
        <v>93</v>
      </c>
      <c r="C218" t="s">
        <v>89</v>
      </c>
      <c r="D218" s="43" t="s">
        <v>83</v>
      </c>
      <c r="E218">
        <v>20600</v>
      </c>
      <c r="F218">
        <v>2406.3200000000002</v>
      </c>
      <c r="G218">
        <f>+Importaciones_2015_2020[[#This Row],[USD CIF]]/Importaciones_2015_2020[[#This Row],[Kg]]</f>
        <v>0.1168116504854369</v>
      </c>
    </row>
    <row r="219" spans="1:7" x14ac:dyDescent="0.35">
      <c r="A219" s="43" t="s">
        <v>107</v>
      </c>
      <c r="B219" s="43" t="s">
        <v>97</v>
      </c>
      <c r="C219" t="s">
        <v>132</v>
      </c>
      <c r="D219" s="43">
        <v>2016</v>
      </c>
      <c r="E219">
        <v>20820</v>
      </c>
      <c r="F219">
        <v>16078.07</v>
      </c>
      <c r="G219">
        <f>+Importaciones_2015_2020[[#This Row],[USD CIF]]/Importaciones_2015_2020[[#This Row],[Kg]]</f>
        <v>0.77224159462055719</v>
      </c>
    </row>
    <row r="220" spans="1:7" x14ac:dyDescent="0.35">
      <c r="A220" s="43" t="s">
        <v>107</v>
      </c>
      <c r="B220" s="43" t="s">
        <v>87</v>
      </c>
      <c r="C220" t="s">
        <v>117</v>
      </c>
      <c r="D220" s="43">
        <v>2019</v>
      </c>
      <c r="E220">
        <v>21000</v>
      </c>
      <c r="F220">
        <v>21105</v>
      </c>
      <c r="G220">
        <f>+Importaciones_2015_2020[[#This Row],[USD CIF]]/Importaciones_2015_2020[[#This Row],[Kg]]</f>
        <v>1.0049999999999999</v>
      </c>
    </row>
    <row r="221" spans="1:7" x14ac:dyDescent="0.35">
      <c r="A221" s="43" t="s">
        <v>107</v>
      </c>
      <c r="B221" s="43" t="s">
        <v>91</v>
      </c>
      <c r="C221" t="s">
        <v>117</v>
      </c>
      <c r="D221" s="43" t="s">
        <v>83</v>
      </c>
      <c r="E221">
        <v>21000</v>
      </c>
      <c r="F221">
        <v>16485</v>
      </c>
      <c r="G221">
        <f>+Importaciones_2015_2020[[#This Row],[USD CIF]]/Importaciones_2015_2020[[#This Row],[Kg]]</f>
        <v>0.78500000000000003</v>
      </c>
    </row>
    <row r="222" spans="1:7" x14ac:dyDescent="0.35">
      <c r="A222" s="43" t="s">
        <v>107</v>
      </c>
      <c r="B222" s="43" t="s">
        <v>93</v>
      </c>
      <c r="C222" t="s">
        <v>92</v>
      </c>
      <c r="D222" s="43" t="s">
        <v>83</v>
      </c>
      <c r="E222">
        <v>21020.2</v>
      </c>
      <c r="F222">
        <v>43167.25</v>
      </c>
      <c r="G222">
        <f>+Importaciones_2015_2020[[#This Row],[USD CIF]]/Importaciones_2015_2020[[#This Row],[Kg]]</f>
        <v>2.0536079580593904</v>
      </c>
    </row>
    <row r="223" spans="1:7" x14ac:dyDescent="0.35">
      <c r="A223" s="43" t="s">
        <v>107</v>
      </c>
      <c r="B223" t="s">
        <v>558</v>
      </c>
      <c r="C223" t="s">
        <v>128</v>
      </c>
      <c r="D223" s="43">
        <v>2015</v>
      </c>
      <c r="E223">
        <v>21212</v>
      </c>
      <c r="F223">
        <v>16478.150000000001</v>
      </c>
      <c r="G223">
        <f>+Importaciones_2015_2020[[#This Row],[USD CIF]]/Importaciones_2015_2020[[#This Row],[Kg]]</f>
        <v>0.77683151046577414</v>
      </c>
    </row>
    <row r="224" spans="1:7" x14ac:dyDescent="0.35">
      <c r="A224" s="43" t="s">
        <v>107</v>
      </c>
      <c r="B224" s="43" t="s">
        <v>91</v>
      </c>
      <c r="C224" t="s">
        <v>120</v>
      </c>
      <c r="D224" s="43">
        <v>2019</v>
      </c>
      <c r="E224">
        <v>21375</v>
      </c>
      <c r="F224">
        <v>18988.14</v>
      </c>
      <c r="G224">
        <f>+Importaciones_2015_2020[[#This Row],[USD CIF]]/Importaciones_2015_2020[[#This Row],[Kg]]</f>
        <v>0.88833403508771924</v>
      </c>
    </row>
    <row r="225" spans="1:7" x14ac:dyDescent="0.35">
      <c r="A225" s="43" t="s">
        <v>107</v>
      </c>
      <c r="B225" s="43" t="s">
        <v>91</v>
      </c>
      <c r="C225" t="s">
        <v>120</v>
      </c>
      <c r="D225" s="43">
        <v>2017</v>
      </c>
      <c r="E225">
        <v>22000</v>
      </c>
      <c r="F225">
        <v>14365</v>
      </c>
      <c r="G225">
        <f>+Importaciones_2015_2020[[#This Row],[USD CIF]]/Importaciones_2015_2020[[#This Row],[Kg]]</f>
        <v>0.65295454545454545</v>
      </c>
    </row>
    <row r="226" spans="1:7" x14ac:dyDescent="0.35">
      <c r="A226" s="43" t="s">
        <v>107</v>
      </c>
      <c r="B226" s="43" t="s">
        <v>81</v>
      </c>
      <c r="C226" t="s">
        <v>89</v>
      </c>
      <c r="D226" s="43" t="s">
        <v>83</v>
      </c>
      <c r="E226">
        <v>22058.903300000002</v>
      </c>
      <c r="F226">
        <v>36754.11</v>
      </c>
      <c r="G226">
        <f>+Importaciones_2015_2020[[#This Row],[USD CIF]]/Importaciones_2015_2020[[#This Row],[Kg]]</f>
        <v>1.6661802946477398</v>
      </c>
    </row>
    <row r="227" spans="1:7" x14ac:dyDescent="0.35">
      <c r="A227" s="43" t="s">
        <v>107</v>
      </c>
      <c r="B227" s="43" t="s">
        <v>84</v>
      </c>
      <c r="C227" t="s">
        <v>89</v>
      </c>
      <c r="D227" s="43">
        <v>2019</v>
      </c>
      <c r="E227">
        <v>22272</v>
      </c>
      <c r="F227">
        <v>2420.86</v>
      </c>
      <c r="G227">
        <f>+Importaciones_2015_2020[[#This Row],[USD CIF]]/Importaciones_2015_2020[[#This Row],[Kg]]</f>
        <v>0.10869522270114942</v>
      </c>
    </row>
    <row r="228" spans="1:7" x14ac:dyDescent="0.35">
      <c r="A228" s="43" t="s">
        <v>107</v>
      </c>
      <c r="B228" s="43" t="s">
        <v>91</v>
      </c>
      <c r="C228" t="s">
        <v>116</v>
      </c>
      <c r="D228" s="43">
        <v>2018</v>
      </c>
      <c r="E228">
        <v>22500</v>
      </c>
      <c r="F228">
        <v>19305</v>
      </c>
      <c r="G228">
        <f>+Importaciones_2015_2020[[#This Row],[USD CIF]]/Importaciones_2015_2020[[#This Row],[Kg]]</f>
        <v>0.85799999999999998</v>
      </c>
    </row>
    <row r="229" spans="1:7" x14ac:dyDescent="0.35">
      <c r="A229" s="43" t="s">
        <v>107</v>
      </c>
      <c r="B229" s="43" t="s">
        <v>558</v>
      </c>
      <c r="C229" t="s">
        <v>109</v>
      </c>
      <c r="D229" s="43">
        <v>2018</v>
      </c>
      <c r="E229">
        <v>22507.37</v>
      </c>
      <c r="F229">
        <v>33402.239999999998</v>
      </c>
      <c r="G229">
        <f>+Importaciones_2015_2020[[#This Row],[USD CIF]]/Importaciones_2015_2020[[#This Row],[Kg]]</f>
        <v>1.4840578885938249</v>
      </c>
    </row>
    <row r="230" spans="1:7" x14ac:dyDescent="0.35">
      <c r="A230" s="43" t="s">
        <v>107</v>
      </c>
      <c r="B230" s="43" t="s">
        <v>558</v>
      </c>
      <c r="C230" t="s">
        <v>89</v>
      </c>
      <c r="D230" s="43">
        <v>2018</v>
      </c>
      <c r="E230">
        <v>22800</v>
      </c>
      <c r="F230">
        <v>21660</v>
      </c>
      <c r="G230">
        <f>+Importaciones_2015_2020[[#This Row],[USD CIF]]/Importaciones_2015_2020[[#This Row],[Kg]]</f>
        <v>0.95</v>
      </c>
    </row>
    <row r="231" spans="1:7" x14ac:dyDescent="0.35">
      <c r="A231" s="43" t="s">
        <v>107</v>
      </c>
      <c r="B231" s="43" t="s">
        <v>97</v>
      </c>
      <c r="C231" t="s">
        <v>85</v>
      </c>
      <c r="D231" s="43">
        <v>2019</v>
      </c>
      <c r="E231">
        <v>23100</v>
      </c>
      <c r="F231">
        <v>21517.4</v>
      </c>
      <c r="G231">
        <f>+Importaciones_2015_2020[[#This Row],[USD CIF]]/Importaciones_2015_2020[[#This Row],[Kg]]</f>
        <v>0.93148917748917759</v>
      </c>
    </row>
    <row r="232" spans="1:7" x14ac:dyDescent="0.35">
      <c r="A232" s="43" t="s">
        <v>107</v>
      </c>
      <c r="B232" s="43" t="s">
        <v>97</v>
      </c>
      <c r="C232" t="s">
        <v>82</v>
      </c>
      <c r="D232" s="43">
        <v>2018</v>
      </c>
      <c r="E232">
        <v>23328</v>
      </c>
      <c r="F232">
        <v>28929.96</v>
      </c>
      <c r="G232">
        <f>+Importaciones_2015_2020[[#This Row],[USD CIF]]/Importaciones_2015_2020[[#This Row],[Kg]]</f>
        <v>1.2401388888888889</v>
      </c>
    </row>
    <row r="233" spans="1:7" x14ac:dyDescent="0.35">
      <c r="A233" s="43" t="s">
        <v>107</v>
      </c>
      <c r="B233" s="43" t="s">
        <v>87</v>
      </c>
      <c r="C233" t="s">
        <v>114</v>
      </c>
      <c r="D233" s="43">
        <v>2015</v>
      </c>
      <c r="E233">
        <v>23500</v>
      </c>
      <c r="F233">
        <v>27553.759999999998</v>
      </c>
      <c r="G233">
        <f>+Importaciones_2015_2020[[#This Row],[USD CIF]]/Importaciones_2015_2020[[#This Row],[Kg]]</f>
        <v>1.1725004255319149</v>
      </c>
    </row>
    <row r="234" spans="1:7" x14ac:dyDescent="0.35">
      <c r="A234" s="43" t="s">
        <v>107</v>
      </c>
      <c r="B234" s="43" t="s">
        <v>97</v>
      </c>
      <c r="C234" t="s">
        <v>82</v>
      </c>
      <c r="D234" s="43">
        <v>2015</v>
      </c>
      <c r="E234">
        <v>23625</v>
      </c>
      <c r="F234">
        <v>35516.120000000003</v>
      </c>
      <c r="G234">
        <f>+Importaciones_2015_2020[[#This Row],[USD CIF]]/Importaciones_2015_2020[[#This Row],[Kg]]</f>
        <v>1.5033278306878308</v>
      </c>
    </row>
    <row r="235" spans="1:7" x14ac:dyDescent="0.35">
      <c r="A235" s="43" t="s">
        <v>107</v>
      </c>
      <c r="B235" s="43" t="s">
        <v>97</v>
      </c>
      <c r="C235" t="s">
        <v>118</v>
      </c>
      <c r="D235" s="43">
        <v>2019</v>
      </c>
      <c r="E235">
        <v>25200</v>
      </c>
      <c r="F235">
        <v>24948</v>
      </c>
      <c r="G235">
        <f>+Importaciones_2015_2020[[#This Row],[USD CIF]]/Importaciones_2015_2020[[#This Row],[Kg]]</f>
        <v>0.99</v>
      </c>
    </row>
    <row r="236" spans="1:7" x14ac:dyDescent="0.35">
      <c r="A236" s="43" t="s">
        <v>107</v>
      </c>
      <c r="B236" s="43" t="s">
        <v>97</v>
      </c>
      <c r="C236" t="s">
        <v>118</v>
      </c>
      <c r="D236" s="43">
        <v>2017</v>
      </c>
      <c r="E236">
        <v>25200</v>
      </c>
      <c r="F236">
        <v>18144</v>
      </c>
      <c r="G236">
        <f>+Importaciones_2015_2020[[#This Row],[USD CIF]]/Importaciones_2015_2020[[#This Row],[Kg]]</f>
        <v>0.72</v>
      </c>
    </row>
    <row r="237" spans="1:7" x14ac:dyDescent="0.35">
      <c r="A237" s="43" t="s">
        <v>107</v>
      </c>
      <c r="B237" s="43" t="s">
        <v>97</v>
      </c>
      <c r="C237" t="s">
        <v>118</v>
      </c>
      <c r="D237" s="43">
        <v>2016</v>
      </c>
      <c r="E237">
        <v>25200</v>
      </c>
      <c r="F237">
        <v>22176</v>
      </c>
      <c r="G237">
        <f>+Importaciones_2015_2020[[#This Row],[USD CIF]]/Importaciones_2015_2020[[#This Row],[Kg]]</f>
        <v>0.88</v>
      </c>
    </row>
    <row r="238" spans="1:7" x14ac:dyDescent="0.35">
      <c r="A238" s="43" t="s">
        <v>107</v>
      </c>
      <c r="B238" s="43" t="s">
        <v>98</v>
      </c>
      <c r="C238" t="s">
        <v>128</v>
      </c>
      <c r="D238" s="43">
        <v>2018</v>
      </c>
      <c r="E238">
        <v>25292.799999999999</v>
      </c>
      <c r="F238">
        <v>157100.82999999999</v>
      </c>
      <c r="G238">
        <f>+Importaciones_2015_2020[[#This Row],[USD CIF]]/Importaciones_2015_2020[[#This Row],[Kg]]</f>
        <v>6.2112866112095135</v>
      </c>
    </row>
    <row r="239" spans="1:7" x14ac:dyDescent="0.35">
      <c r="A239" s="43" t="s">
        <v>107</v>
      </c>
      <c r="B239" s="43" t="s">
        <v>97</v>
      </c>
      <c r="C239" t="s">
        <v>123</v>
      </c>
      <c r="D239" s="43">
        <v>2015</v>
      </c>
      <c r="E239">
        <v>25690.059099999999</v>
      </c>
      <c r="F239">
        <v>18827.18</v>
      </c>
      <c r="G239">
        <f>+Importaciones_2015_2020[[#This Row],[USD CIF]]/Importaciones_2015_2020[[#This Row],[Kg]]</f>
        <v>0.73285857096373908</v>
      </c>
    </row>
    <row r="240" spans="1:7" x14ac:dyDescent="0.35">
      <c r="A240" s="43" t="s">
        <v>107</v>
      </c>
      <c r="B240" t="s">
        <v>91</v>
      </c>
      <c r="C240" t="s">
        <v>110</v>
      </c>
      <c r="D240" s="43">
        <v>2019</v>
      </c>
      <c r="E240">
        <v>26015.52</v>
      </c>
      <c r="F240">
        <v>28628.16</v>
      </c>
      <c r="G240">
        <f>+Importaciones_2015_2020[[#This Row],[USD CIF]]/Importaciones_2015_2020[[#This Row],[Kg]]</f>
        <v>1.1004262071255928</v>
      </c>
    </row>
    <row r="241" spans="1:7" x14ac:dyDescent="0.35">
      <c r="A241" s="43" t="s">
        <v>107</v>
      </c>
      <c r="B241" s="43" t="s">
        <v>558</v>
      </c>
      <c r="C241" t="s">
        <v>89</v>
      </c>
      <c r="D241" s="43">
        <v>2017</v>
      </c>
      <c r="E241">
        <v>26727</v>
      </c>
      <c r="F241">
        <v>61040.09</v>
      </c>
      <c r="G241">
        <f>+Importaciones_2015_2020[[#This Row],[USD CIF]]/Importaciones_2015_2020[[#This Row],[Kg]]</f>
        <v>2.2838361956074382</v>
      </c>
    </row>
    <row r="242" spans="1:7" x14ac:dyDescent="0.35">
      <c r="A242" s="43" t="s">
        <v>107</v>
      </c>
      <c r="B242" s="43" t="s">
        <v>98</v>
      </c>
      <c r="C242" t="s">
        <v>86</v>
      </c>
      <c r="D242" s="43">
        <v>2019</v>
      </c>
      <c r="E242">
        <v>29311.64</v>
      </c>
      <c r="F242">
        <v>56050.48</v>
      </c>
      <c r="G242">
        <f>+Importaciones_2015_2020[[#This Row],[USD CIF]]/Importaciones_2015_2020[[#This Row],[Kg]]</f>
        <v>1.9122259962253905</v>
      </c>
    </row>
    <row r="243" spans="1:7" x14ac:dyDescent="0.35">
      <c r="A243" s="43" t="s">
        <v>107</v>
      </c>
      <c r="B243" s="43" t="s">
        <v>558</v>
      </c>
      <c r="C243" t="s">
        <v>92</v>
      </c>
      <c r="D243" s="43">
        <v>2017</v>
      </c>
      <c r="E243">
        <v>31422.537400000001</v>
      </c>
      <c r="F243">
        <v>68433.070000000007</v>
      </c>
      <c r="G243">
        <f>+Importaciones_2015_2020[[#This Row],[USD CIF]]/Importaciones_2015_2020[[#This Row],[Kg]]</f>
        <v>2.1778339899437911</v>
      </c>
    </row>
    <row r="244" spans="1:7" x14ac:dyDescent="0.35">
      <c r="A244" s="43" t="s">
        <v>107</v>
      </c>
      <c r="B244" t="s">
        <v>97</v>
      </c>
      <c r="C244" t="s">
        <v>120</v>
      </c>
      <c r="D244" s="43">
        <v>2018</v>
      </c>
      <c r="E244">
        <v>33147.06</v>
      </c>
      <c r="F244">
        <v>136811.13</v>
      </c>
      <c r="G244">
        <f>+Importaciones_2015_2020[[#This Row],[USD CIF]]/Importaciones_2015_2020[[#This Row],[Kg]]</f>
        <v>4.1273986290186828</v>
      </c>
    </row>
    <row r="245" spans="1:7" x14ac:dyDescent="0.35">
      <c r="A245" s="43" t="s">
        <v>107</v>
      </c>
      <c r="B245" s="43" t="s">
        <v>91</v>
      </c>
      <c r="C245" t="s">
        <v>119</v>
      </c>
      <c r="D245" s="43">
        <v>2019</v>
      </c>
      <c r="E245">
        <v>35000</v>
      </c>
      <c r="F245">
        <v>26846.79</v>
      </c>
      <c r="G245">
        <f>+Importaciones_2015_2020[[#This Row],[USD CIF]]/Importaciones_2015_2020[[#This Row],[Kg]]</f>
        <v>0.76705114285714293</v>
      </c>
    </row>
    <row r="246" spans="1:7" x14ac:dyDescent="0.35">
      <c r="A246" s="43" t="s">
        <v>107</v>
      </c>
      <c r="B246" t="s">
        <v>98</v>
      </c>
      <c r="C246" t="s">
        <v>128</v>
      </c>
      <c r="D246" s="43">
        <v>2017</v>
      </c>
      <c r="E246">
        <v>35825.33</v>
      </c>
      <c r="F246">
        <v>178474.73</v>
      </c>
      <c r="G246">
        <f>+Importaciones_2015_2020[[#This Row],[USD CIF]]/Importaciones_2015_2020[[#This Row],[Kg]]</f>
        <v>4.9818028194018034</v>
      </c>
    </row>
    <row r="247" spans="1:7" x14ac:dyDescent="0.35">
      <c r="A247" s="43" t="s">
        <v>107</v>
      </c>
      <c r="B247" s="43" t="s">
        <v>81</v>
      </c>
      <c r="C247" t="s">
        <v>89</v>
      </c>
      <c r="D247" s="43">
        <v>2019</v>
      </c>
      <c r="E247">
        <v>37252</v>
      </c>
      <c r="F247">
        <v>75855.37</v>
      </c>
      <c r="G247">
        <f>+Importaciones_2015_2020[[#This Row],[USD CIF]]/Importaciones_2015_2020[[#This Row],[Kg]]</f>
        <v>2.0362764415333405</v>
      </c>
    </row>
    <row r="248" spans="1:7" x14ac:dyDescent="0.35">
      <c r="A248" s="43" t="s">
        <v>107</v>
      </c>
      <c r="B248" s="43" t="s">
        <v>87</v>
      </c>
      <c r="C248" t="s">
        <v>116</v>
      </c>
      <c r="D248" s="43" t="s">
        <v>83</v>
      </c>
      <c r="E248">
        <v>38600</v>
      </c>
      <c r="F248">
        <v>106286.23</v>
      </c>
      <c r="G248">
        <f>+Importaciones_2015_2020[[#This Row],[USD CIF]]/Importaciones_2015_2020[[#This Row],[Kg]]</f>
        <v>2.7535292746113988</v>
      </c>
    </row>
    <row r="249" spans="1:7" x14ac:dyDescent="0.35">
      <c r="A249" s="43" t="s">
        <v>107</v>
      </c>
      <c r="B249" s="43" t="s">
        <v>98</v>
      </c>
      <c r="C249" t="s">
        <v>124</v>
      </c>
      <c r="D249" s="43">
        <v>2018</v>
      </c>
      <c r="E249">
        <v>38687.746299999999</v>
      </c>
      <c r="F249">
        <v>21125.9</v>
      </c>
      <c r="G249">
        <f>+Importaciones_2015_2020[[#This Row],[USD CIF]]/Importaciones_2015_2020[[#This Row],[Kg]]</f>
        <v>0.54606179011259703</v>
      </c>
    </row>
    <row r="250" spans="1:7" x14ac:dyDescent="0.35">
      <c r="A250" s="43" t="s">
        <v>107</v>
      </c>
      <c r="B250" s="43" t="s">
        <v>98</v>
      </c>
      <c r="C250" t="s">
        <v>86</v>
      </c>
      <c r="D250" s="43">
        <v>2015</v>
      </c>
      <c r="E250">
        <v>40000</v>
      </c>
      <c r="F250">
        <v>84962</v>
      </c>
      <c r="G250">
        <f>+Importaciones_2015_2020[[#This Row],[USD CIF]]/Importaciones_2015_2020[[#This Row],[Kg]]</f>
        <v>2.12405</v>
      </c>
    </row>
    <row r="251" spans="1:7" x14ac:dyDescent="0.35">
      <c r="A251" s="43" t="s">
        <v>107</v>
      </c>
      <c r="B251" s="43" t="s">
        <v>91</v>
      </c>
      <c r="C251" t="s">
        <v>125</v>
      </c>
      <c r="D251" s="43">
        <v>2016</v>
      </c>
      <c r="E251">
        <v>40000</v>
      </c>
      <c r="F251">
        <v>25635.99</v>
      </c>
      <c r="G251">
        <f>+Importaciones_2015_2020[[#This Row],[USD CIF]]/Importaciones_2015_2020[[#This Row],[Kg]]</f>
        <v>0.64089974999999999</v>
      </c>
    </row>
    <row r="252" spans="1:7" x14ac:dyDescent="0.35">
      <c r="A252" s="43" t="s">
        <v>107</v>
      </c>
      <c r="B252" s="43" t="s">
        <v>87</v>
      </c>
      <c r="C252" t="s">
        <v>115</v>
      </c>
      <c r="D252" s="43" t="s">
        <v>83</v>
      </c>
      <c r="E252">
        <v>40320</v>
      </c>
      <c r="F252">
        <v>69713.64</v>
      </c>
      <c r="G252">
        <f>+Importaciones_2015_2020[[#This Row],[USD CIF]]/Importaciones_2015_2020[[#This Row],[Kg]]</f>
        <v>1.7290089285714285</v>
      </c>
    </row>
    <row r="253" spans="1:7" x14ac:dyDescent="0.35">
      <c r="A253" s="43" t="s">
        <v>107</v>
      </c>
      <c r="B253" s="43" t="s">
        <v>98</v>
      </c>
      <c r="C253" t="s">
        <v>89</v>
      </c>
      <c r="D253" s="43">
        <v>2015</v>
      </c>
      <c r="E253">
        <v>40728.8433</v>
      </c>
      <c r="F253">
        <v>243159.43</v>
      </c>
      <c r="G253">
        <f>+Importaciones_2015_2020[[#This Row],[USD CIF]]/Importaciones_2015_2020[[#This Row],[Kg]]</f>
        <v>5.9702022031153534</v>
      </c>
    </row>
    <row r="254" spans="1:7" x14ac:dyDescent="0.35">
      <c r="A254" s="43" t="s">
        <v>107</v>
      </c>
      <c r="B254" t="s">
        <v>558</v>
      </c>
      <c r="C254" t="s">
        <v>89</v>
      </c>
      <c r="D254" s="43">
        <v>2015</v>
      </c>
      <c r="E254">
        <v>42294.58</v>
      </c>
      <c r="F254">
        <v>36314.46</v>
      </c>
      <c r="G254">
        <f>+Importaciones_2015_2020[[#This Row],[USD CIF]]/Importaciones_2015_2020[[#This Row],[Kg]]</f>
        <v>0.85860788781919573</v>
      </c>
    </row>
    <row r="255" spans="1:7" x14ac:dyDescent="0.35">
      <c r="A255" s="43" t="s">
        <v>107</v>
      </c>
      <c r="B255" s="43" t="s">
        <v>98</v>
      </c>
      <c r="C255" t="s">
        <v>85</v>
      </c>
      <c r="D255" s="43">
        <v>2017</v>
      </c>
      <c r="E255">
        <v>43202.519200000002</v>
      </c>
      <c r="F255">
        <v>54652.5</v>
      </c>
      <c r="G255">
        <f>+Importaciones_2015_2020[[#This Row],[USD CIF]]/Importaciones_2015_2020[[#This Row],[Kg]]</f>
        <v>1.2650303966533507</v>
      </c>
    </row>
    <row r="256" spans="1:7" x14ac:dyDescent="0.35">
      <c r="A256" s="43" t="s">
        <v>107</v>
      </c>
      <c r="B256" s="43" t="s">
        <v>91</v>
      </c>
      <c r="C256" t="s">
        <v>116</v>
      </c>
      <c r="D256" s="43">
        <v>2019</v>
      </c>
      <c r="E256">
        <v>44000</v>
      </c>
      <c r="F256">
        <v>34760</v>
      </c>
      <c r="G256">
        <f>+Importaciones_2015_2020[[#This Row],[USD CIF]]/Importaciones_2015_2020[[#This Row],[Kg]]</f>
        <v>0.79</v>
      </c>
    </row>
    <row r="257" spans="1:7" x14ac:dyDescent="0.35">
      <c r="A257" s="43" t="s">
        <v>107</v>
      </c>
      <c r="B257" t="s">
        <v>91</v>
      </c>
      <c r="C257" t="s">
        <v>116</v>
      </c>
      <c r="D257" s="43" t="s">
        <v>83</v>
      </c>
      <c r="E257">
        <v>44006</v>
      </c>
      <c r="F257">
        <v>33446.65</v>
      </c>
      <c r="G257">
        <f>+Importaciones_2015_2020[[#This Row],[USD CIF]]/Importaciones_2015_2020[[#This Row],[Kg]]</f>
        <v>0.76004749352361045</v>
      </c>
    </row>
    <row r="258" spans="1:7" x14ac:dyDescent="0.35">
      <c r="A258" s="43" t="s">
        <v>107</v>
      </c>
      <c r="B258" t="s">
        <v>91</v>
      </c>
      <c r="C258" t="s">
        <v>120</v>
      </c>
      <c r="D258" t="s">
        <v>83</v>
      </c>
      <c r="E258">
        <v>45000</v>
      </c>
      <c r="F258">
        <v>39095.86</v>
      </c>
      <c r="G258">
        <f>+Importaciones_2015_2020[[#This Row],[USD CIF]]/Importaciones_2015_2020[[#This Row],[Kg]]</f>
        <v>0.86879688888888895</v>
      </c>
    </row>
    <row r="259" spans="1:7" x14ac:dyDescent="0.35">
      <c r="A259" s="43" t="s">
        <v>107</v>
      </c>
      <c r="B259" s="43" t="s">
        <v>91</v>
      </c>
      <c r="C259" t="s">
        <v>120</v>
      </c>
      <c r="D259" s="43">
        <v>2016</v>
      </c>
      <c r="E259">
        <v>45520</v>
      </c>
      <c r="F259">
        <v>35848.67</v>
      </c>
      <c r="G259">
        <f>+Importaciones_2015_2020[[#This Row],[USD CIF]]/Importaciones_2015_2020[[#This Row],[Kg]]</f>
        <v>0.78753668717047443</v>
      </c>
    </row>
    <row r="260" spans="1:7" x14ac:dyDescent="0.35">
      <c r="A260" s="43" t="s">
        <v>107</v>
      </c>
      <c r="B260" s="43" t="s">
        <v>87</v>
      </c>
      <c r="C260" t="s">
        <v>92</v>
      </c>
      <c r="D260" s="43" t="s">
        <v>83</v>
      </c>
      <c r="E260">
        <v>46153.346100000002</v>
      </c>
      <c r="F260">
        <v>96574.42</v>
      </c>
      <c r="G260">
        <f>+Importaciones_2015_2020[[#This Row],[USD CIF]]/Importaciones_2015_2020[[#This Row],[Kg]]</f>
        <v>2.0924684375159526</v>
      </c>
    </row>
    <row r="261" spans="1:7" x14ac:dyDescent="0.35">
      <c r="A261" s="43" t="s">
        <v>107</v>
      </c>
      <c r="B261" s="43" t="s">
        <v>97</v>
      </c>
      <c r="C261" t="s">
        <v>129</v>
      </c>
      <c r="D261" s="43">
        <v>2019</v>
      </c>
      <c r="E261">
        <v>48000</v>
      </c>
      <c r="F261">
        <v>47040</v>
      </c>
      <c r="G261">
        <f>+Importaciones_2015_2020[[#This Row],[USD CIF]]/Importaciones_2015_2020[[#This Row],[Kg]]</f>
        <v>0.98</v>
      </c>
    </row>
    <row r="262" spans="1:7" x14ac:dyDescent="0.35">
      <c r="A262" s="43" t="s">
        <v>107</v>
      </c>
      <c r="B262" s="43" t="s">
        <v>81</v>
      </c>
      <c r="C262" t="s">
        <v>110</v>
      </c>
      <c r="D262" s="43" t="s">
        <v>83</v>
      </c>
      <c r="E262">
        <v>48000</v>
      </c>
      <c r="F262">
        <v>43200</v>
      </c>
      <c r="G262">
        <f>+Importaciones_2015_2020[[#This Row],[USD CIF]]/Importaciones_2015_2020[[#This Row],[Kg]]</f>
        <v>0.9</v>
      </c>
    </row>
    <row r="263" spans="1:7" x14ac:dyDescent="0.35">
      <c r="A263" s="43" t="s">
        <v>107</v>
      </c>
      <c r="B263" s="43" t="s">
        <v>97</v>
      </c>
      <c r="C263" t="s">
        <v>129</v>
      </c>
      <c r="D263" s="43">
        <v>2017</v>
      </c>
      <c r="E263">
        <v>48002</v>
      </c>
      <c r="F263">
        <v>37312</v>
      </c>
      <c r="G263">
        <f>+Importaciones_2015_2020[[#This Row],[USD CIF]]/Importaciones_2015_2020[[#This Row],[Kg]]</f>
        <v>0.77730094579392528</v>
      </c>
    </row>
    <row r="264" spans="1:7" x14ac:dyDescent="0.35">
      <c r="A264" s="43" t="s">
        <v>107</v>
      </c>
      <c r="B264" s="43" t="s">
        <v>97</v>
      </c>
      <c r="C264" t="s">
        <v>118</v>
      </c>
      <c r="D264" s="43" t="s">
        <v>83</v>
      </c>
      <c r="E264">
        <v>50400</v>
      </c>
      <c r="F264">
        <v>38304</v>
      </c>
      <c r="G264">
        <f>+Importaciones_2015_2020[[#This Row],[USD CIF]]/Importaciones_2015_2020[[#This Row],[Kg]]</f>
        <v>0.76</v>
      </c>
    </row>
    <row r="265" spans="1:7" x14ac:dyDescent="0.35">
      <c r="A265" s="43" t="s">
        <v>107</v>
      </c>
      <c r="B265" s="43" t="s">
        <v>97</v>
      </c>
      <c r="C265" t="s">
        <v>123</v>
      </c>
      <c r="D265" s="43" t="s">
        <v>83</v>
      </c>
      <c r="E265">
        <v>50400</v>
      </c>
      <c r="F265">
        <v>38688.300000000003</v>
      </c>
      <c r="G265">
        <f>+Importaciones_2015_2020[[#This Row],[USD CIF]]/Importaciones_2015_2020[[#This Row],[Kg]]</f>
        <v>0.76762500000000011</v>
      </c>
    </row>
    <row r="266" spans="1:7" x14ac:dyDescent="0.35">
      <c r="A266" s="43" t="s">
        <v>107</v>
      </c>
      <c r="B266" s="43" t="s">
        <v>91</v>
      </c>
      <c r="C266" t="s">
        <v>110</v>
      </c>
      <c r="D266" s="43" t="s">
        <v>83</v>
      </c>
      <c r="E266">
        <v>52050</v>
      </c>
      <c r="F266">
        <v>62173.66</v>
      </c>
      <c r="G266">
        <f>+Importaciones_2015_2020[[#This Row],[USD CIF]]/Importaciones_2015_2020[[#This Row],[Kg]]</f>
        <v>1.1944987512007685</v>
      </c>
    </row>
    <row r="267" spans="1:7" x14ac:dyDescent="0.35">
      <c r="A267" s="43" t="s">
        <v>107</v>
      </c>
      <c r="B267" s="43" t="s">
        <v>91</v>
      </c>
      <c r="C267" t="s">
        <v>120</v>
      </c>
      <c r="D267" s="43">
        <v>2015</v>
      </c>
      <c r="E267">
        <v>52050</v>
      </c>
      <c r="F267">
        <v>36152.239999999998</v>
      </c>
      <c r="G267">
        <f>+Importaciones_2015_2020[[#This Row],[USD CIF]]/Importaciones_2015_2020[[#This Row],[Kg]]</f>
        <v>0.69456753121998072</v>
      </c>
    </row>
    <row r="268" spans="1:7" x14ac:dyDescent="0.35">
      <c r="A268" s="43" t="s">
        <v>107</v>
      </c>
      <c r="B268" s="43" t="s">
        <v>98</v>
      </c>
      <c r="C268" t="s">
        <v>90</v>
      </c>
      <c r="D268" s="43">
        <v>2018</v>
      </c>
      <c r="E268">
        <v>55229.53</v>
      </c>
      <c r="F268">
        <v>253534.7</v>
      </c>
      <c r="G268">
        <f>+Importaciones_2015_2020[[#This Row],[USD CIF]]/Importaciones_2015_2020[[#This Row],[Kg]]</f>
        <v>4.5905641420450261</v>
      </c>
    </row>
    <row r="269" spans="1:7" x14ac:dyDescent="0.35">
      <c r="A269" s="43" t="s">
        <v>107</v>
      </c>
      <c r="B269" s="43" t="s">
        <v>84</v>
      </c>
      <c r="C269" t="s">
        <v>109</v>
      </c>
      <c r="D269" s="43">
        <v>2016</v>
      </c>
      <c r="E269">
        <v>57323.0769</v>
      </c>
      <c r="F269">
        <v>58523.86</v>
      </c>
      <c r="G269">
        <f>+Importaciones_2015_2020[[#This Row],[USD CIF]]/Importaciones_2015_2020[[#This Row],[Kg]]</f>
        <v>1.0209476386289376</v>
      </c>
    </row>
    <row r="270" spans="1:7" x14ac:dyDescent="0.35">
      <c r="A270" s="43" t="s">
        <v>107</v>
      </c>
      <c r="B270" s="43" t="s">
        <v>87</v>
      </c>
      <c r="C270" t="s">
        <v>116</v>
      </c>
      <c r="D270" s="43">
        <v>2019</v>
      </c>
      <c r="E270">
        <v>57600</v>
      </c>
      <c r="F270">
        <v>157644.07</v>
      </c>
      <c r="G270">
        <f>+Importaciones_2015_2020[[#This Row],[USD CIF]]/Importaciones_2015_2020[[#This Row],[Kg]]</f>
        <v>2.7368762152777779</v>
      </c>
    </row>
    <row r="271" spans="1:7" x14ac:dyDescent="0.35">
      <c r="A271" s="43" t="s">
        <v>107</v>
      </c>
      <c r="B271" s="43" t="s">
        <v>91</v>
      </c>
      <c r="C271" t="s">
        <v>125</v>
      </c>
      <c r="D271" s="43">
        <v>2015</v>
      </c>
      <c r="E271">
        <v>60000</v>
      </c>
      <c r="F271">
        <v>35415.129999999997</v>
      </c>
      <c r="G271">
        <f>+Importaciones_2015_2020[[#This Row],[USD CIF]]/Importaciones_2015_2020[[#This Row],[Kg]]</f>
        <v>0.59025216666666658</v>
      </c>
    </row>
    <row r="272" spans="1:7" x14ac:dyDescent="0.35">
      <c r="A272" s="43" t="s">
        <v>107</v>
      </c>
      <c r="B272" s="43" t="s">
        <v>87</v>
      </c>
      <c r="C272" t="s">
        <v>556</v>
      </c>
      <c r="D272" s="43">
        <v>2018</v>
      </c>
      <c r="E272">
        <v>60380</v>
      </c>
      <c r="F272">
        <v>74676.149999999994</v>
      </c>
      <c r="G272">
        <f>+Importaciones_2015_2020[[#This Row],[USD CIF]]/Importaciones_2015_2020[[#This Row],[Kg]]</f>
        <v>1.2367696257038754</v>
      </c>
    </row>
    <row r="273" spans="1:7" x14ac:dyDescent="0.35">
      <c r="A273" s="43" t="s">
        <v>107</v>
      </c>
      <c r="B273" s="43" t="s">
        <v>94</v>
      </c>
      <c r="C273" t="s">
        <v>89</v>
      </c>
      <c r="D273" s="43">
        <v>2017</v>
      </c>
      <c r="E273">
        <v>64472</v>
      </c>
      <c r="F273">
        <v>7543.65</v>
      </c>
      <c r="G273">
        <f>+Importaciones_2015_2020[[#This Row],[USD CIF]]/Importaciones_2015_2020[[#This Row],[Kg]]</f>
        <v>0.11700660751954337</v>
      </c>
    </row>
    <row r="274" spans="1:7" x14ac:dyDescent="0.35">
      <c r="A274" s="43" t="s">
        <v>107</v>
      </c>
      <c r="B274" s="43" t="s">
        <v>558</v>
      </c>
      <c r="C274" t="s">
        <v>89</v>
      </c>
      <c r="D274" s="43">
        <v>2016</v>
      </c>
      <c r="E274">
        <v>65672.6538</v>
      </c>
      <c r="F274">
        <v>94172.32</v>
      </c>
      <c r="G274">
        <f>+Importaciones_2015_2020[[#This Row],[USD CIF]]/Importaciones_2015_2020[[#This Row],[Kg]]</f>
        <v>1.4339655023960673</v>
      </c>
    </row>
    <row r="275" spans="1:7" x14ac:dyDescent="0.35">
      <c r="A275" s="43" t="s">
        <v>107</v>
      </c>
      <c r="B275" t="s">
        <v>97</v>
      </c>
      <c r="C275" t="s">
        <v>90</v>
      </c>
      <c r="D275" s="43">
        <v>2017</v>
      </c>
      <c r="E275">
        <v>66510.230800000005</v>
      </c>
      <c r="F275">
        <v>306689.76</v>
      </c>
      <c r="G275">
        <f>+Importaciones_2015_2020[[#This Row],[USD CIF]]/Importaciones_2015_2020[[#This Row],[Kg]]</f>
        <v>4.6111666778338707</v>
      </c>
    </row>
    <row r="276" spans="1:7" x14ac:dyDescent="0.35">
      <c r="A276" s="43" t="s">
        <v>107</v>
      </c>
      <c r="B276" s="43" t="s">
        <v>84</v>
      </c>
      <c r="C276" t="s">
        <v>89</v>
      </c>
      <c r="D276" s="43">
        <v>2016</v>
      </c>
      <c r="E276">
        <v>67205.69</v>
      </c>
      <c r="F276">
        <v>7814.02</v>
      </c>
      <c r="G276">
        <f>+Importaciones_2015_2020[[#This Row],[USD CIF]]/Importaciones_2015_2020[[#This Row],[Kg]]</f>
        <v>0.1162702146202204</v>
      </c>
    </row>
    <row r="277" spans="1:7" x14ac:dyDescent="0.35">
      <c r="A277" s="43" t="s">
        <v>107</v>
      </c>
      <c r="B277" s="43" t="s">
        <v>97</v>
      </c>
      <c r="C277" t="s">
        <v>118</v>
      </c>
      <c r="D277" s="43">
        <v>2018</v>
      </c>
      <c r="E277">
        <v>69984</v>
      </c>
      <c r="F277">
        <v>95487.3</v>
      </c>
      <c r="G277">
        <f>+Importaciones_2015_2020[[#This Row],[USD CIF]]/Importaciones_2015_2020[[#This Row],[Kg]]</f>
        <v>1.3644161522633744</v>
      </c>
    </row>
    <row r="278" spans="1:7" x14ac:dyDescent="0.35">
      <c r="A278" s="43" t="s">
        <v>107</v>
      </c>
      <c r="B278" s="43" t="s">
        <v>97</v>
      </c>
      <c r="C278" t="s">
        <v>82</v>
      </c>
      <c r="D278" s="43">
        <v>2019</v>
      </c>
      <c r="E278">
        <v>71696</v>
      </c>
      <c r="F278">
        <v>86051.16</v>
      </c>
      <c r="G278">
        <f>+Importaciones_2015_2020[[#This Row],[USD CIF]]/Importaciones_2015_2020[[#This Row],[Kg]]</f>
        <v>1.2002226065610355</v>
      </c>
    </row>
    <row r="279" spans="1:7" x14ac:dyDescent="0.35">
      <c r="A279" s="43" t="s">
        <v>107</v>
      </c>
      <c r="B279" s="43" t="s">
        <v>81</v>
      </c>
      <c r="C279" t="s">
        <v>111</v>
      </c>
      <c r="D279" s="43">
        <v>2019</v>
      </c>
      <c r="E279">
        <v>72576</v>
      </c>
      <c r="F279">
        <v>60342.41</v>
      </c>
      <c r="G279">
        <f>+Importaciones_2015_2020[[#This Row],[USD CIF]]/Importaciones_2015_2020[[#This Row],[Kg]]</f>
        <v>0.83143752755731926</v>
      </c>
    </row>
    <row r="280" spans="1:7" x14ac:dyDescent="0.35">
      <c r="A280" s="43" t="s">
        <v>107</v>
      </c>
      <c r="B280" s="43" t="s">
        <v>84</v>
      </c>
      <c r="C280" t="s">
        <v>86</v>
      </c>
      <c r="D280" s="43">
        <v>2018</v>
      </c>
      <c r="E280">
        <v>74399</v>
      </c>
      <c r="F280">
        <v>8113.03</v>
      </c>
      <c r="G280">
        <f>+Importaciones_2015_2020[[#This Row],[USD CIF]]/Importaciones_2015_2020[[#This Row],[Kg]]</f>
        <v>0.10904756784365381</v>
      </c>
    </row>
    <row r="281" spans="1:7" x14ac:dyDescent="0.35">
      <c r="A281" s="43" t="s">
        <v>107</v>
      </c>
      <c r="B281" s="43" t="s">
        <v>97</v>
      </c>
      <c r="C281" t="s">
        <v>128</v>
      </c>
      <c r="D281" s="43">
        <v>2016</v>
      </c>
      <c r="E281">
        <v>75600</v>
      </c>
      <c r="F281">
        <v>55192.78</v>
      </c>
      <c r="G281">
        <f>+Importaciones_2015_2020[[#This Row],[USD CIF]]/Importaciones_2015_2020[[#This Row],[Kg]]</f>
        <v>0.7300632275132275</v>
      </c>
    </row>
    <row r="282" spans="1:7" x14ac:dyDescent="0.35">
      <c r="A282" s="43" t="s">
        <v>107</v>
      </c>
      <c r="B282" s="43" t="s">
        <v>98</v>
      </c>
      <c r="C282" t="s">
        <v>109</v>
      </c>
      <c r="D282" s="43">
        <v>2015</v>
      </c>
      <c r="E282">
        <v>78000</v>
      </c>
      <c r="F282">
        <v>74619.97</v>
      </c>
      <c r="G282">
        <f>+Importaciones_2015_2020[[#This Row],[USD CIF]]/Importaciones_2015_2020[[#This Row],[Kg]]</f>
        <v>0.95666628205128201</v>
      </c>
    </row>
    <row r="283" spans="1:7" x14ac:dyDescent="0.35">
      <c r="A283" s="43" t="s">
        <v>107</v>
      </c>
      <c r="B283" s="43" t="s">
        <v>84</v>
      </c>
      <c r="C283" t="s">
        <v>89</v>
      </c>
      <c r="D283" s="43">
        <v>2017</v>
      </c>
      <c r="E283">
        <v>82475.88</v>
      </c>
      <c r="F283">
        <v>9603.83</v>
      </c>
      <c r="G283">
        <f>+Importaciones_2015_2020[[#This Row],[USD CIF]]/Importaciones_2015_2020[[#This Row],[Kg]]</f>
        <v>0.11644410462792272</v>
      </c>
    </row>
    <row r="284" spans="1:7" x14ac:dyDescent="0.35">
      <c r="A284" s="43" t="s">
        <v>107</v>
      </c>
      <c r="B284" s="43" t="s">
        <v>87</v>
      </c>
      <c r="C284" t="s">
        <v>117</v>
      </c>
      <c r="D284" s="43" t="s">
        <v>83</v>
      </c>
      <c r="E284">
        <v>84016.615000000005</v>
      </c>
      <c r="F284">
        <v>117767.76</v>
      </c>
      <c r="G284">
        <f>+Importaciones_2015_2020[[#This Row],[USD CIF]]/Importaciones_2015_2020[[#This Row],[Kg]]</f>
        <v>1.40171988600112</v>
      </c>
    </row>
    <row r="285" spans="1:7" x14ac:dyDescent="0.35">
      <c r="A285" s="43" t="s">
        <v>107</v>
      </c>
      <c r="B285" s="43" t="s">
        <v>98</v>
      </c>
      <c r="C285" t="s">
        <v>109</v>
      </c>
      <c r="D285" s="43">
        <v>2019</v>
      </c>
      <c r="E285">
        <v>100800</v>
      </c>
      <c r="F285">
        <v>82218</v>
      </c>
      <c r="G285">
        <f>+Importaciones_2015_2020[[#This Row],[USD CIF]]/Importaciones_2015_2020[[#This Row],[Kg]]</f>
        <v>0.81565476190476194</v>
      </c>
    </row>
    <row r="286" spans="1:7" x14ac:dyDescent="0.35">
      <c r="A286" s="43" t="s">
        <v>107</v>
      </c>
      <c r="B286" t="s">
        <v>81</v>
      </c>
      <c r="C286" t="s">
        <v>110</v>
      </c>
      <c r="D286" s="43">
        <v>2019</v>
      </c>
      <c r="E286">
        <v>102000</v>
      </c>
      <c r="F286">
        <v>92574.66</v>
      </c>
      <c r="G286">
        <f>+Importaciones_2015_2020[[#This Row],[USD CIF]]/Importaciones_2015_2020[[#This Row],[Kg]]</f>
        <v>0.90759470588235303</v>
      </c>
    </row>
    <row r="287" spans="1:7" x14ac:dyDescent="0.35">
      <c r="A287" s="43" t="s">
        <v>107</v>
      </c>
      <c r="B287" s="43" t="s">
        <v>84</v>
      </c>
      <c r="C287" t="s">
        <v>109</v>
      </c>
      <c r="D287" s="43">
        <v>2015</v>
      </c>
      <c r="E287">
        <v>103976</v>
      </c>
      <c r="F287">
        <v>75689.759999999995</v>
      </c>
      <c r="G287">
        <f>+Importaciones_2015_2020[[#This Row],[USD CIF]]/Importaciones_2015_2020[[#This Row],[Kg]]</f>
        <v>0.72795414326383001</v>
      </c>
    </row>
    <row r="288" spans="1:7" x14ac:dyDescent="0.35">
      <c r="A288" s="43" t="s">
        <v>107</v>
      </c>
      <c r="B288" s="43" t="s">
        <v>87</v>
      </c>
      <c r="C288" t="s">
        <v>118</v>
      </c>
      <c r="D288" s="43" t="s">
        <v>83</v>
      </c>
      <c r="E288">
        <v>108900</v>
      </c>
      <c r="F288">
        <v>159538.07</v>
      </c>
      <c r="G288">
        <f>+Importaciones_2015_2020[[#This Row],[USD CIF]]/Importaciones_2015_2020[[#This Row],[Kg]]</f>
        <v>1.4649960514233242</v>
      </c>
    </row>
    <row r="289" spans="1:7" x14ac:dyDescent="0.35">
      <c r="A289" s="43" t="s">
        <v>107</v>
      </c>
      <c r="B289" s="43" t="s">
        <v>87</v>
      </c>
      <c r="C289" t="s">
        <v>118</v>
      </c>
      <c r="D289" s="43">
        <v>2017</v>
      </c>
      <c r="E289">
        <v>108900</v>
      </c>
      <c r="F289">
        <v>140524.54999999999</v>
      </c>
      <c r="G289">
        <f>+Importaciones_2015_2020[[#This Row],[USD CIF]]/Importaciones_2015_2020[[#This Row],[Kg]]</f>
        <v>1.2903999081726354</v>
      </c>
    </row>
    <row r="290" spans="1:7" x14ac:dyDescent="0.35">
      <c r="A290" s="43" t="s">
        <v>107</v>
      </c>
      <c r="B290" s="43" t="s">
        <v>91</v>
      </c>
      <c r="C290" t="s">
        <v>117</v>
      </c>
      <c r="D290" s="43">
        <v>2018</v>
      </c>
      <c r="E290">
        <v>114500</v>
      </c>
      <c r="F290">
        <v>76167.5</v>
      </c>
      <c r="G290">
        <f>+Importaciones_2015_2020[[#This Row],[USD CIF]]/Importaciones_2015_2020[[#This Row],[Kg]]</f>
        <v>0.66521834061135376</v>
      </c>
    </row>
    <row r="291" spans="1:7" x14ac:dyDescent="0.35">
      <c r="A291" s="43" t="s">
        <v>107</v>
      </c>
      <c r="B291" s="43" t="s">
        <v>91</v>
      </c>
      <c r="C291" t="s">
        <v>117</v>
      </c>
      <c r="D291" s="43">
        <v>2015</v>
      </c>
      <c r="E291">
        <v>124320</v>
      </c>
      <c r="F291">
        <v>83268.539999999994</v>
      </c>
      <c r="G291">
        <f>+Importaciones_2015_2020[[#This Row],[USD CIF]]/Importaciones_2015_2020[[#This Row],[Kg]]</f>
        <v>0.66979198841698839</v>
      </c>
    </row>
    <row r="292" spans="1:7" x14ac:dyDescent="0.35">
      <c r="A292" s="43" t="s">
        <v>107</v>
      </c>
      <c r="B292" s="43" t="s">
        <v>87</v>
      </c>
      <c r="C292" t="s">
        <v>109</v>
      </c>
      <c r="D292" s="43">
        <v>2018</v>
      </c>
      <c r="E292">
        <v>132000</v>
      </c>
      <c r="F292">
        <v>169620.01</v>
      </c>
      <c r="G292">
        <f>+Importaciones_2015_2020[[#This Row],[USD CIF]]/Importaciones_2015_2020[[#This Row],[Kg]]</f>
        <v>1.2850000757575759</v>
      </c>
    </row>
    <row r="293" spans="1:7" x14ac:dyDescent="0.35">
      <c r="A293" s="43" t="s">
        <v>107</v>
      </c>
      <c r="B293" s="43" t="s">
        <v>87</v>
      </c>
      <c r="C293" t="s">
        <v>109</v>
      </c>
      <c r="D293" s="43">
        <v>2015</v>
      </c>
      <c r="E293">
        <v>134726</v>
      </c>
      <c r="F293">
        <v>177932.98</v>
      </c>
      <c r="G293">
        <f>+Importaciones_2015_2020[[#This Row],[USD CIF]]/Importaciones_2015_2020[[#This Row],[Kg]]</f>
        <v>1.3207026112257472</v>
      </c>
    </row>
    <row r="294" spans="1:7" x14ac:dyDescent="0.35">
      <c r="A294" s="43" t="s">
        <v>107</v>
      </c>
      <c r="B294" s="43" t="s">
        <v>91</v>
      </c>
      <c r="C294" t="s">
        <v>116</v>
      </c>
      <c r="D294" s="43">
        <v>2016</v>
      </c>
      <c r="E294">
        <v>139000.5</v>
      </c>
      <c r="F294">
        <v>79274.37</v>
      </c>
      <c r="G294">
        <f>+Importaciones_2015_2020[[#This Row],[USD CIF]]/Importaciones_2015_2020[[#This Row],[Kg]]</f>
        <v>0.57031715713252829</v>
      </c>
    </row>
    <row r="295" spans="1:7" x14ac:dyDescent="0.35">
      <c r="A295" s="43" t="s">
        <v>107</v>
      </c>
      <c r="B295" s="43" t="s">
        <v>87</v>
      </c>
      <c r="C295" t="s">
        <v>92</v>
      </c>
      <c r="D295" s="43">
        <v>2018</v>
      </c>
      <c r="E295">
        <v>139971</v>
      </c>
      <c r="F295">
        <v>200279.81</v>
      </c>
      <c r="G295">
        <f>+Importaciones_2015_2020[[#This Row],[USD CIF]]/Importaciones_2015_2020[[#This Row],[Kg]]</f>
        <v>1.4308664651963621</v>
      </c>
    </row>
    <row r="296" spans="1:7" x14ac:dyDescent="0.35">
      <c r="A296" s="43" t="s">
        <v>107</v>
      </c>
      <c r="B296" s="43" t="s">
        <v>91</v>
      </c>
      <c r="C296" t="s">
        <v>125</v>
      </c>
      <c r="D296" s="43">
        <v>2017</v>
      </c>
      <c r="E296">
        <v>140360</v>
      </c>
      <c r="F296">
        <v>92357.54</v>
      </c>
      <c r="G296">
        <f>+Importaciones_2015_2020[[#This Row],[USD CIF]]/Importaciones_2015_2020[[#This Row],[Kg]]</f>
        <v>0.65800470219435736</v>
      </c>
    </row>
    <row r="297" spans="1:7" x14ac:dyDescent="0.35">
      <c r="A297" s="43" t="s">
        <v>107</v>
      </c>
      <c r="B297" s="43" t="s">
        <v>97</v>
      </c>
      <c r="C297" t="s">
        <v>90</v>
      </c>
      <c r="D297" s="43">
        <v>2018</v>
      </c>
      <c r="E297">
        <v>140400</v>
      </c>
      <c r="F297">
        <v>119448</v>
      </c>
      <c r="G297">
        <f>+Importaciones_2015_2020[[#This Row],[USD CIF]]/Importaciones_2015_2020[[#This Row],[Kg]]</f>
        <v>0.85076923076923072</v>
      </c>
    </row>
    <row r="298" spans="1:7" x14ac:dyDescent="0.35">
      <c r="A298" s="43" t="s">
        <v>107</v>
      </c>
      <c r="B298" s="43" t="s">
        <v>81</v>
      </c>
      <c r="C298" t="s">
        <v>111</v>
      </c>
      <c r="D298" s="43" t="s">
        <v>83</v>
      </c>
      <c r="E298">
        <v>151200</v>
      </c>
      <c r="F298">
        <v>107693.66</v>
      </c>
      <c r="G298">
        <f>+Importaciones_2015_2020[[#This Row],[USD CIF]]/Importaciones_2015_2020[[#This Row],[Kg]]</f>
        <v>0.71225965608465613</v>
      </c>
    </row>
    <row r="299" spans="1:7" x14ac:dyDescent="0.35">
      <c r="A299" s="43" t="s">
        <v>107</v>
      </c>
      <c r="B299" s="43" t="s">
        <v>81</v>
      </c>
      <c r="C299" t="s">
        <v>109</v>
      </c>
      <c r="D299" s="43" t="s">
        <v>83</v>
      </c>
      <c r="E299">
        <v>164409</v>
      </c>
      <c r="F299">
        <v>139048.75</v>
      </c>
      <c r="G299">
        <f>+Importaciones_2015_2020[[#This Row],[USD CIF]]/Importaciones_2015_2020[[#This Row],[Kg]]</f>
        <v>0.84574901617308051</v>
      </c>
    </row>
    <row r="300" spans="1:7" x14ac:dyDescent="0.35">
      <c r="A300" s="43" t="s">
        <v>107</v>
      </c>
      <c r="B300" s="43" t="s">
        <v>91</v>
      </c>
      <c r="C300" t="s">
        <v>116</v>
      </c>
      <c r="D300" s="43">
        <v>2017</v>
      </c>
      <c r="E300">
        <v>164606.3077</v>
      </c>
      <c r="F300">
        <v>95734.19</v>
      </c>
      <c r="G300">
        <f>+Importaciones_2015_2020[[#This Row],[USD CIF]]/Importaciones_2015_2020[[#This Row],[Kg]]</f>
        <v>0.58159490567322891</v>
      </c>
    </row>
    <row r="301" spans="1:7" x14ac:dyDescent="0.35">
      <c r="A301" s="43" t="s">
        <v>107</v>
      </c>
      <c r="B301" s="43" t="s">
        <v>558</v>
      </c>
      <c r="C301" t="s">
        <v>109</v>
      </c>
      <c r="D301" s="43">
        <v>2015</v>
      </c>
      <c r="E301">
        <v>166088</v>
      </c>
      <c r="F301">
        <v>123699.09</v>
      </c>
      <c r="G301">
        <f>+Importaciones_2015_2020[[#This Row],[USD CIF]]/Importaciones_2015_2020[[#This Row],[Kg]]</f>
        <v>0.74478041760994174</v>
      </c>
    </row>
    <row r="302" spans="1:7" x14ac:dyDescent="0.35">
      <c r="A302" s="43" t="s">
        <v>107</v>
      </c>
      <c r="B302" s="43" t="s">
        <v>98</v>
      </c>
      <c r="C302" t="s">
        <v>90</v>
      </c>
      <c r="D302" s="43" t="s">
        <v>83</v>
      </c>
      <c r="E302">
        <v>168203.81789999999</v>
      </c>
      <c r="F302">
        <v>770986.67</v>
      </c>
      <c r="G302">
        <f>+Importaciones_2015_2020[[#This Row],[USD CIF]]/Importaciones_2015_2020[[#This Row],[Kg]]</f>
        <v>4.5836454821635773</v>
      </c>
    </row>
    <row r="303" spans="1:7" x14ac:dyDescent="0.35">
      <c r="A303" s="43" t="s">
        <v>107</v>
      </c>
      <c r="B303" s="43" t="s">
        <v>98</v>
      </c>
      <c r="C303" t="s">
        <v>110</v>
      </c>
      <c r="D303" s="43">
        <v>2018</v>
      </c>
      <c r="E303">
        <v>179431.68090000001</v>
      </c>
      <c r="F303">
        <v>929228.88</v>
      </c>
      <c r="G303">
        <f>+Importaciones_2015_2020[[#This Row],[USD CIF]]/Importaciones_2015_2020[[#This Row],[Kg]]</f>
        <v>5.1787336290845616</v>
      </c>
    </row>
    <row r="304" spans="1:7" x14ac:dyDescent="0.35">
      <c r="A304" s="43" t="s">
        <v>107</v>
      </c>
      <c r="B304" s="43" t="s">
        <v>97</v>
      </c>
      <c r="C304" t="s">
        <v>117</v>
      </c>
      <c r="D304" s="43">
        <v>2019</v>
      </c>
      <c r="E304">
        <v>181200</v>
      </c>
      <c r="F304">
        <v>173127.2</v>
      </c>
      <c r="G304">
        <f>+Importaciones_2015_2020[[#This Row],[USD CIF]]/Importaciones_2015_2020[[#This Row],[Kg]]</f>
        <v>0.95544812362030906</v>
      </c>
    </row>
    <row r="305" spans="1:7" x14ac:dyDescent="0.35">
      <c r="A305" s="43" t="s">
        <v>107</v>
      </c>
      <c r="B305" s="43" t="s">
        <v>98</v>
      </c>
      <c r="C305" t="s">
        <v>110</v>
      </c>
      <c r="D305" s="43">
        <v>2017</v>
      </c>
      <c r="E305">
        <v>182120.899</v>
      </c>
      <c r="F305">
        <v>912248.83</v>
      </c>
      <c r="G305">
        <f>+Importaciones_2015_2020[[#This Row],[USD CIF]]/Importaciones_2015_2020[[#This Row],[Kg]]</f>
        <v>5.0090288100323948</v>
      </c>
    </row>
    <row r="306" spans="1:7" x14ac:dyDescent="0.35">
      <c r="A306" s="43" t="s">
        <v>107</v>
      </c>
      <c r="B306" s="43" t="s">
        <v>91</v>
      </c>
      <c r="C306" t="s">
        <v>118</v>
      </c>
      <c r="D306" s="43">
        <v>2018</v>
      </c>
      <c r="E306">
        <v>206021</v>
      </c>
      <c r="F306">
        <v>184175.96</v>
      </c>
      <c r="G306">
        <f>+Importaciones_2015_2020[[#This Row],[USD CIF]]/Importaciones_2015_2020[[#This Row],[Kg]]</f>
        <v>0.89396692570174885</v>
      </c>
    </row>
    <row r="307" spans="1:7" x14ac:dyDescent="0.35">
      <c r="A307" s="43" t="s">
        <v>107</v>
      </c>
      <c r="B307" s="43" t="s">
        <v>87</v>
      </c>
      <c r="C307" t="s">
        <v>109</v>
      </c>
      <c r="D307" s="43">
        <v>2017</v>
      </c>
      <c r="E307">
        <v>206044.79999999999</v>
      </c>
      <c r="F307">
        <v>281750</v>
      </c>
      <c r="G307">
        <f>+Importaciones_2015_2020[[#This Row],[USD CIF]]/Importaciones_2015_2020[[#This Row],[Kg]]</f>
        <v>1.3674210657099817</v>
      </c>
    </row>
    <row r="308" spans="1:7" x14ac:dyDescent="0.35">
      <c r="A308" s="43" t="s">
        <v>107</v>
      </c>
      <c r="B308" s="43" t="s">
        <v>91</v>
      </c>
      <c r="C308" t="s">
        <v>117</v>
      </c>
      <c r="D308" s="43">
        <v>2019</v>
      </c>
      <c r="E308">
        <v>210000</v>
      </c>
      <c r="F308">
        <v>219345</v>
      </c>
      <c r="G308">
        <f>+Importaciones_2015_2020[[#This Row],[USD CIF]]/Importaciones_2015_2020[[#This Row],[Kg]]</f>
        <v>1.0445</v>
      </c>
    </row>
    <row r="309" spans="1:7" x14ac:dyDescent="0.35">
      <c r="A309" s="43" t="s">
        <v>107</v>
      </c>
      <c r="B309" t="s">
        <v>91</v>
      </c>
      <c r="C309" t="s">
        <v>117</v>
      </c>
      <c r="D309" s="43">
        <v>2017</v>
      </c>
      <c r="E309">
        <v>210000</v>
      </c>
      <c r="F309">
        <v>149141.53</v>
      </c>
      <c r="G309">
        <f>+Importaciones_2015_2020[[#This Row],[USD CIF]]/Importaciones_2015_2020[[#This Row],[Kg]]</f>
        <v>0.71019776190476192</v>
      </c>
    </row>
    <row r="310" spans="1:7" x14ac:dyDescent="0.35">
      <c r="A310" s="43" t="s">
        <v>107</v>
      </c>
      <c r="B310" s="43" t="s">
        <v>98</v>
      </c>
      <c r="C310" t="s">
        <v>90</v>
      </c>
      <c r="D310" s="43">
        <v>2019</v>
      </c>
      <c r="E310">
        <v>213774.99249999999</v>
      </c>
      <c r="F310">
        <v>1003537.36</v>
      </c>
      <c r="G310">
        <f>+Importaciones_2015_2020[[#This Row],[USD CIF]]/Importaciones_2015_2020[[#This Row],[Kg]]</f>
        <v>4.6943627421715384</v>
      </c>
    </row>
    <row r="311" spans="1:7" x14ac:dyDescent="0.35">
      <c r="A311" s="43" t="s">
        <v>107</v>
      </c>
      <c r="B311" s="43" t="s">
        <v>91</v>
      </c>
      <c r="C311" t="s">
        <v>118</v>
      </c>
      <c r="D311" s="43">
        <v>2019</v>
      </c>
      <c r="E311">
        <v>229250</v>
      </c>
      <c r="F311">
        <v>215400.84</v>
      </c>
      <c r="G311">
        <f>+Importaciones_2015_2020[[#This Row],[USD CIF]]/Importaciones_2015_2020[[#This Row],[Kg]]</f>
        <v>0.93958926935659759</v>
      </c>
    </row>
    <row r="312" spans="1:7" x14ac:dyDescent="0.35">
      <c r="A312" s="43" t="s">
        <v>107</v>
      </c>
      <c r="B312" s="43" t="s">
        <v>98</v>
      </c>
      <c r="C312" t="s">
        <v>111</v>
      </c>
      <c r="D312" s="43">
        <v>2018</v>
      </c>
      <c r="E312">
        <v>237263.44570000001</v>
      </c>
      <c r="F312">
        <v>1109511.6599999999</v>
      </c>
      <c r="G312">
        <f>+Importaciones_2015_2020[[#This Row],[USD CIF]]/Importaciones_2015_2020[[#This Row],[Kg]]</f>
        <v>4.6762857073351514</v>
      </c>
    </row>
    <row r="313" spans="1:7" x14ac:dyDescent="0.35">
      <c r="A313" s="43" t="s">
        <v>107</v>
      </c>
      <c r="B313" s="43" t="s">
        <v>98</v>
      </c>
      <c r="C313" t="s">
        <v>90</v>
      </c>
      <c r="D313" s="43">
        <v>2016</v>
      </c>
      <c r="E313">
        <v>238082.25949999999</v>
      </c>
      <c r="F313">
        <v>1346779.91</v>
      </c>
      <c r="G313">
        <f>+Importaciones_2015_2020[[#This Row],[USD CIF]]/Importaciones_2015_2020[[#This Row],[Kg]]</f>
        <v>5.6567839738600938</v>
      </c>
    </row>
    <row r="314" spans="1:7" x14ac:dyDescent="0.35">
      <c r="A314" s="43" t="s">
        <v>107</v>
      </c>
      <c r="B314" s="43" t="s">
        <v>98</v>
      </c>
      <c r="C314" t="s">
        <v>90</v>
      </c>
      <c r="D314" s="43">
        <v>2017</v>
      </c>
      <c r="E314">
        <v>240797.1</v>
      </c>
      <c r="F314">
        <v>1175078.93</v>
      </c>
      <c r="G314">
        <f>+Importaciones_2015_2020[[#This Row],[USD CIF]]/Importaciones_2015_2020[[#This Row],[Kg]]</f>
        <v>4.8799546589223866</v>
      </c>
    </row>
    <row r="315" spans="1:7" x14ac:dyDescent="0.35">
      <c r="A315" s="43" t="s">
        <v>107</v>
      </c>
      <c r="B315" s="43" t="s">
        <v>98</v>
      </c>
      <c r="C315" t="s">
        <v>109</v>
      </c>
      <c r="D315" s="43" t="s">
        <v>83</v>
      </c>
      <c r="E315">
        <v>251950</v>
      </c>
      <c r="F315">
        <v>155536.79</v>
      </c>
      <c r="G315">
        <f>+Importaciones_2015_2020[[#This Row],[USD CIF]]/Importaciones_2015_2020[[#This Row],[Kg]]</f>
        <v>0.61733197062909306</v>
      </c>
    </row>
    <row r="316" spans="1:7" x14ac:dyDescent="0.35">
      <c r="A316" s="43" t="s">
        <v>107</v>
      </c>
      <c r="B316" s="43" t="s">
        <v>87</v>
      </c>
      <c r="C316" t="s">
        <v>109</v>
      </c>
      <c r="D316" s="43">
        <v>2019</v>
      </c>
      <c r="E316">
        <v>252222.6</v>
      </c>
      <c r="F316">
        <v>424692.18</v>
      </c>
      <c r="G316">
        <f>+Importaciones_2015_2020[[#This Row],[USD CIF]]/Importaciones_2015_2020[[#This Row],[Kg]]</f>
        <v>1.6837990727238559</v>
      </c>
    </row>
    <row r="317" spans="1:7" x14ac:dyDescent="0.35">
      <c r="A317" s="43" t="s">
        <v>107</v>
      </c>
      <c r="B317" s="43" t="s">
        <v>91</v>
      </c>
      <c r="C317" t="s">
        <v>105</v>
      </c>
      <c r="D317" s="43">
        <v>2017</v>
      </c>
      <c r="E317">
        <v>260000</v>
      </c>
      <c r="F317">
        <v>192440</v>
      </c>
      <c r="G317">
        <f>+Importaciones_2015_2020[[#This Row],[USD CIF]]/Importaciones_2015_2020[[#This Row],[Kg]]</f>
        <v>0.74015384615384616</v>
      </c>
    </row>
    <row r="318" spans="1:7" x14ac:dyDescent="0.35">
      <c r="A318" s="43" t="s">
        <v>107</v>
      </c>
      <c r="B318" s="43" t="s">
        <v>87</v>
      </c>
      <c r="C318" t="s">
        <v>115</v>
      </c>
      <c r="D318" s="43">
        <v>2019</v>
      </c>
      <c r="E318">
        <v>262080</v>
      </c>
      <c r="F318">
        <v>482652.12</v>
      </c>
      <c r="G318">
        <f>+Importaciones_2015_2020[[#This Row],[USD CIF]]/Importaciones_2015_2020[[#This Row],[Kg]]</f>
        <v>1.841621336996337</v>
      </c>
    </row>
    <row r="319" spans="1:7" x14ac:dyDescent="0.35">
      <c r="A319" s="43" t="s">
        <v>107</v>
      </c>
      <c r="B319" s="43" t="s">
        <v>91</v>
      </c>
      <c r="C319" t="s">
        <v>105</v>
      </c>
      <c r="D319" s="43">
        <v>2018</v>
      </c>
      <c r="E319">
        <v>264500</v>
      </c>
      <c r="F319">
        <v>197112.49</v>
      </c>
      <c r="G319">
        <f>+Importaciones_2015_2020[[#This Row],[USD CIF]]/Importaciones_2015_2020[[#This Row],[Kg]]</f>
        <v>0.74522680529300567</v>
      </c>
    </row>
    <row r="320" spans="1:7" x14ac:dyDescent="0.35">
      <c r="A320" s="43" t="s">
        <v>107</v>
      </c>
      <c r="B320" s="43" t="s">
        <v>91</v>
      </c>
      <c r="C320" t="s">
        <v>92</v>
      </c>
      <c r="D320" s="43">
        <v>2016</v>
      </c>
      <c r="E320">
        <v>273566.09999999998</v>
      </c>
      <c r="F320">
        <v>364902.47</v>
      </c>
      <c r="G320">
        <f>+Importaciones_2015_2020[[#This Row],[USD CIF]]/Importaciones_2015_2020[[#This Row],[Kg]]</f>
        <v>1.333873129748167</v>
      </c>
    </row>
    <row r="321" spans="1:7" x14ac:dyDescent="0.35">
      <c r="A321" s="43" t="s">
        <v>107</v>
      </c>
      <c r="B321" s="43" t="s">
        <v>81</v>
      </c>
      <c r="C321" t="s">
        <v>109</v>
      </c>
      <c r="D321" s="43">
        <v>2019</v>
      </c>
      <c r="E321">
        <v>286324</v>
      </c>
      <c r="F321">
        <v>172532.78</v>
      </c>
      <c r="G321">
        <f>+Importaciones_2015_2020[[#This Row],[USD CIF]]/Importaciones_2015_2020[[#This Row],[Kg]]</f>
        <v>0.60257882678364372</v>
      </c>
    </row>
    <row r="322" spans="1:7" x14ac:dyDescent="0.35">
      <c r="A322" s="43" t="s">
        <v>107</v>
      </c>
      <c r="B322" s="43" t="s">
        <v>558</v>
      </c>
      <c r="C322" t="s">
        <v>111</v>
      </c>
      <c r="D322" s="43">
        <v>2018</v>
      </c>
      <c r="E322">
        <v>297610.34999999998</v>
      </c>
      <c r="F322">
        <v>266427.27</v>
      </c>
      <c r="G322">
        <f>+Importaciones_2015_2020[[#This Row],[USD CIF]]/Importaciones_2015_2020[[#This Row],[Kg]]</f>
        <v>0.89522178916156658</v>
      </c>
    </row>
    <row r="323" spans="1:7" x14ac:dyDescent="0.35">
      <c r="A323" s="43" t="s">
        <v>107</v>
      </c>
      <c r="B323" s="43" t="s">
        <v>91</v>
      </c>
      <c r="C323" t="s">
        <v>105</v>
      </c>
      <c r="D323" s="43">
        <v>2019</v>
      </c>
      <c r="E323">
        <v>300925</v>
      </c>
      <c r="F323">
        <v>268465</v>
      </c>
      <c r="G323">
        <f>+Importaciones_2015_2020[[#This Row],[USD CIF]]/Importaciones_2015_2020[[#This Row],[Kg]]</f>
        <v>0.89213259117720367</v>
      </c>
    </row>
    <row r="324" spans="1:7" x14ac:dyDescent="0.35">
      <c r="A324" s="43" t="s">
        <v>107</v>
      </c>
      <c r="B324" t="s">
        <v>91</v>
      </c>
      <c r="C324" t="s">
        <v>105</v>
      </c>
      <c r="D324" s="43">
        <v>2016</v>
      </c>
      <c r="E324">
        <v>301525</v>
      </c>
      <c r="F324">
        <v>224159.39</v>
      </c>
      <c r="G324">
        <f>+Importaciones_2015_2020[[#This Row],[USD CIF]]/Importaciones_2015_2020[[#This Row],[Kg]]</f>
        <v>0.74341892048752178</v>
      </c>
    </row>
    <row r="325" spans="1:7" x14ac:dyDescent="0.35">
      <c r="A325" s="43" t="s">
        <v>107</v>
      </c>
      <c r="B325" s="43" t="s">
        <v>87</v>
      </c>
      <c r="C325" t="s">
        <v>109</v>
      </c>
      <c r="D325" s="43">
        <v>2016</v>
      </c>
      <c r="E325">
        <v>310824.5</v>
      </c>
      <c r="F325">
        <v>403314.86</v>
      </c>
      <c r="G325">
        <f>+Importaciones_2015_2020[[#This Row],[USD CIF]]/Importaciones_2015_2020[[#This Row],[Kg]]</f>
        <v>1.2975645742211441</v>
      </c>
    </row>
    <row r="326" spans="1:7" x14ac:dyDescent="0.35">
      <c r="A326" s="43" t="s">
        <v>107</v>
      </c>
      <c r="B326" s="43" t="s">
        <v>91</v>
      </c>
      <c r="C326" t="s">
        <v>118</v>
      </c>
      <c r="D326" s="43">
        <v>2016</v>
      </c>
      <c r="E326">
        <v>312850</v>
      </c>
      <c r="F326">
        <v>232309.25</v>
      </c>
      <c r="G326">
        <f>+Importaciones_2015_2020[[#This Row],[USD CIF]]/Importaciones_2015_2020[[#This Row],[Kg]]</f>
        <v>0.74255793511267376</v>
      </c>
    </row>
    <row r="327" spans="1:7" x14ac:dyDescent="0.35">
      <c r="A327" s="43" t="s">
        <v>107</v>
      </c>
      <c r="B327" s="43" t="s">
        <v>91</v>
      </c>
      <c r="C327" t="s">
        <v>118</v>
      </c>
      <c r="D327" s="43" t="s">
        <v>83</v>
      </c>
      <c r="E327">
        <v>315000</v>
      </c>
      <c r="F327">
        <v>256907</v>
      </c>
      <c r="G327">
        <f>+Importaciones_2015_2020[[#This Row],[USD CIF]]/Importaciones_2015_2020[[#This Row],[Kg]]</f>
        <v>0.81557777777777773</v>
      </c>
    </row>
    <row r="328" spans="1:7" x14ac:dyDescent="0.35">
      <c r="A328" s="43" t="s">
        <v>107</v>
      </c>
      <c r="B328" s="43" t="s">
        <v>98</v>
      </c>
      <c r="C328" t="s">
        <v>90</v>
      </c>
      <c r="D328" s="43">
        <v>2015</v>
      </c>
      <c r="E328">
        <v>317234.63520000002</v>
      </c>
      <c r="F328">
        <v>1661288.36</v>
      </c>
      <c r="G328">
        <f>+Importaciones_2015_2020[[#This Row],[USD CIF]]/Importaciones_2015_2020[[#This Row],[Kg]]</f>
        <v>5.2367811571162264</v>
      </c>
    </row>
    <row r="329" spans="1:7" x14ac:dyDescent="0.35">
      <c r="A329" s="43" t="s">
        <v>107</v>
      </c>
      <c r="B329" s="43" t="s">
        <v>91</v>
      </c>
      <c r="C329" t="s">
        <v>92</v>
      </c>
      <c r="D329" s="43">
        <v>2017</v>
      </c>
      <c r="E329">
        <v>323190</v>
      </c>
      <c r="F329">
        <v>351811.57</v>
      </c>
      <c r="G329">
        <f>+Importaciones_2015_2020[[#This Row],[USD CIF]]/Importaciones_2015_2020[[#This Row],[Kg]]</f>
        <v>1.0885595779572388</v>
      </c>
    </row>
    <row r="330" spans="1:7" x14ac:dyDescent="0.35">
      <c r="A330" s="43" t="s">
        <v>107</v>
      </c>
      <c r="B330" t="s">
        <v>98</v>
      </c>
      <c r="C330" t="s">
        <v>110</v>
      </c>
      <c r="D330" s="43" t="s">
        <v>83</v>
      </c>
      <c r="E330">
        <v>341261.52010000002</v>
      </c>
      <c r="F330">
        <v>1544197.61</v>
      </c>
      <c r="G330">
        <f>+Importaciones_2015_2020[[#This Row],[USD CIF]]/Importaciones_2015_2020[[#This Row],[Kg]]</f>
        <v>4.524968445160483</v>
      </c>
    </row>
    <row r="331" spans="1:7" x14ac:dyDescent="0.35">
      <c r="A331" s="43" t="s">
        <v>107</v>
      </c>
      <c r="B331" s="43" t="s">
        <v>98</v>
      </c>
      <c r="C331" t="s">
        <v>110</v>
      </c>
      <c r="D331" s="43">
        <v>2019</v>
      </c>
      <c r="E331">
        <v>342767.09100000001</v>
      </c>
      <c r="F331">
        <v>1622049.62</v>
      </c>
      <c r="G331">
        <f>+Importaciones_2015_2020[[#This Row],[USD CIF]]/Importaciones_2015_2020[[#This Row],[Kg]]</f>
        <v>4.7322209820895553</v>
      </c>
    </row>
    <row r="332" spans="1:7" x14ac:dyDescent="0.35">
      <c r="A332" s="43" t="s">
        <v>107</v>
      </c>
      <c r="B332" s="43" t="s">
        <v>91</v>
      </c>
      <c r="C332" t="s">
        <v>111</v>
      </c>
      <c r="D332" s="43" t="s">
        <v>83</v>
      </c>
      <c r="E332">
        <v>345000</v>
      </c>
      <c r="F332">
        <v>344628.65</v>
      </c>
      <c r="G332">
        <f>+Importaciones_2015_2020[[#This Row],[USD CIF]]/Importaciones_2015_2020[[#This Row],[Kg]]</f>
        <v>0.99892362318840588</v>
      </c>
    </row>
    <row r="333" spans="1:7" x14ac:dyDescent="0.35">
      <c r="A333" s="43" t="s">
        <v>107</v>
      </c>
      <c r="B333" s="43" t="s">
        <v>91</v>
      </c>
      <c r="C333" t="s">
        <v>117</v>
      </c>
      <c r="D333" s="43">
        <v>2016</v>
      </c>
      <c r="E333">
        <v>357004.32500000001</v>
      </c>
      <c r="F333">
        <v>258063.97</v>
      </c>
      <c r="G333">
        <f>+Importaciones_2015_2020[[#This Row],[USD CIF]]/Importaciones_2015_2020[[#This Row],[Kg]]</f>
        <v>0.72285950597377213</v>
      </c>
    </row>
    <row r="334" spans="1:7" x14ac:dyDescent="0.35">
      <c r="A334" s="43" t="s">
        <v>107</v>
      </c>
      <c r="B334" t="s">
        <v>558</v>
      </c>
      <c r="C334" t="s">
        <v>109</v>
      </c>
      <c r="D334" s="43">
        <v>2017</v>
      </c>
      <c r="E334">
        <v>361834.5</v>
      </c>
      <c r="F334">
        <v>297461.53000000003</v>
      </c>
      <c r="G334">
        <f>+Importaciones_2015_2020[[#This Row],[USD CIF]]/Importaciones_2015_2020[[#This Row],[Kg]]</f>
        <v>0.82209277998643038</v>
      </c>
    </row>
    <row r="335" spans="1:7" x14ac:dyDescent="0.35">
      <c r="A335" s="43" t="s">
        <v>107</v>
      </c>
      <c r="B335" s="43" t="s">
        <v>558</v>
      </c>
      <c r="C335" t="s">
        <v>109</v>
      </c>
      <c r="D335" s="43">
        <v>2016</v>
      </c>
      <c r="E335">
        <v>368031.75</v>
      </c>
      <c r="F335">
        <v>272389.15999999997</v>
      </c>
      <c r="G335">
        <f>+Importaciones_2015_2020[[#This Row],[USD CIF]]/Importaciones_2015_2020[[#This Row],[Kg]]</f>
        <v>0.74012407896873023</v>
      </c>
    </row>
    <row r="336" spans="1:7" x14ac:dyDescent="0.35">
      <c r="A336" s="43" t="s">
        <v>107</v>
      </c>
      <c r="B336" s="43" t="s">
        <v>87</v>
      </c>
      <c r="C336" t="s">
        <v>118</v>
      </c>
      <c r="D336" s="43">
        <v>2015</v>
      </c>
      <c r="E336">
        <v>381350</v>
      </c>
      <c r="F336">
        <v>446910.48</v>
      </c>
      <c r="G336">
        <f>+Importaciones_2015_2020[[#This Row],[USD CIF]]/Importaciones_2015_2020[[#This Row],[Kg]]</f>
        <v>1.1719168218172282</v>
      </c>
    </row>
    <row r="337" spans="1:7" x14ac:dyDescent="0.35">
      <c r="A337" s="43" t="s">
        <v>107</v>
      </c>
      <c r="B337" s="43" t="s">
        <v>97</v>
      </c>
      <c r="C337" t="s">
        <v>128</v>
      </c>
      <c r="D337" s="43">
        <v>2019</v>
      </c>
      <c r="E337">
        <v>391223.2</v>
      </c>
      <c r="F337">
        <v>368072.06</v>
      </c>
      <c r="G337">
        <f>+Importaciones_2015_2020[[#This Row],[USD CIF]]/Importaciones_2015_2020[[#This Row],[Kg]]</f>
        <v>0.94082370370673307</v>
      </c>
    </row>
    <row r="338" spans="1:7" x14ac:dyDescent="0.35">
      <c r="A338" s="43" t="s">
        <v>107</v>
      </c>
      <c r="B338" s="43" t="s">
        <v>98</v>
      </c>
      <c r="C338" t="s">
        <v>92</v>
      </c>
      <c r="D338" s="43" t="s">
        <v>83</v>
      </c>
      <c r="E338">
        <v>411804.91600000003</v>
      </c>
      <c r="F338">
        <v>2070539.92</v>
      </c>
      <c r="G338">
        <f>+Importaciones_2015_2020[[#This Row],[USD CIF]]/Importaciones_2015_2020[[#This Row],[Kg]]</f>
        <v>5.0279630950301719</v>
      </c>
    </row>
    <row r="339" spans="1:7" x14ac:dyDescent="0.35">
      <c r="A339" s="43" t="s">
        <v>107</v>
      </c>
      <c r="B339" s="43" t="s">
        <v>91</v>
      </c>
      <c r="C339" t="s">
        <v>92</v>
      </c>
      <c r="D339" s="43">
        <v>2015</v>
      </c>
      <c r="E339">
        <v>419530</v>
      </c>
      <c r="F339">
        <v>561780.19999999995</v>
      </c>
      <c r="G339">
        <f>+Importaciones_2015_2020[[#This Row],[USD CIF]]/Importaciones_2015_2020[[#This Row],[Kg]]</f>
        <v>1.3390703882916597</v>
      </c>
    </row>
    <row r="340" spans="1:7" x14ac:dyDescent="0.35">
      <c r="A340" s="43" t="s">
        <v>107</v>
      </c>
      <c r="B340" s="43" t="s">
        <v>91</v>
      </c>
      <c r="C340" t="s">
        <v>105</v>
      </c>
      <c r="D340" s="43" t="s">
        <v>83</v>
      </c>
      <c r="E340">
        <v>424020.84</v>
      </c>
      <c r="F340">
        <v>339815.5</v>
      </c>
      <c r="G340">
        <f>+Importaciones_2015_2020[[#This Row],[USD CIF]]/Importaciones_2015_2020[[#This Row],[Kg]]</f>
        <v>0.80141226077472982</v>
      </c>
    </row>
    <row r="341" spans="1:7" x14ac:dyDescent="0.35">
      <c r="A341" s="43" t="s">
        <v>107</v>
      </c>
      <c r="B341" s="43" t="s">
        <v>87</v>
      </c>
      <c r="C341" t="s">
        <v>117</v>
      </c>
      <c r="D341" s="43">
        <v>2015</v>
      </c>
      <c r="E341">
        <v>437051</v>
      </c>
      <c r="F341">
        <v>503259.09</v>
      </c>
      <c r="G341">
        <f>+Importaciones_2015_2020[[#This Row],[USD CIF]]/Importaciones_2015_2020[[#This Row],[Kg]]</f>
        <v>1.1514882473670121</v>
      </c>
    </row>
    <row r="342" spans="1:7" x14ac:dyDescent="0.35">
      <c r="A342" s="43" t="s">
        <v>107</v>
      </c>
      <c r="B342" s="43" t="s">
        <v>91</v>
      </c>
      <c r="C342" t="s">
        <v>111</v>
      </c>
      <c r="D342" s="43">
        <v>2019</v>
      </c>
      <c r="E342">
        <v>437160</v>
      </c>
      <c r="F342">
        <v>480401.4</v>
      </c>
      <c r="G342">
        <f>+Importaciones_2015_2020[[#This Row],[USD CIF]]/Importaciones_2015_2020[[#This Row],[Kg]]</f>
        <v>1.098914356299753</v>
      </c>
    </row>
    <row r="343" spans="1:7" x14ac:dyDescent="0.35">
      <c r="A343" s="43" t="s">
        <v>107</v>
      </c>
      <c r="B343" t="s">
        <v>91</v>
      </c>
      <c r="C343" t="s">
        <v>118</v>
      </c>
      <c r="D343" s="43">
        <v>2015</v>
      </c>
      <c r="E343">
        <v>441336</v>
      </c>
      <c r="F343">
        <v>303623.02</v>
      </c>
      <c r="G343">
        <f>+Importaciones_2015_2020[[#This Row],[USD CIF]]/Importaciones_2015_2020[[#This Row],[Kg]]</f>
        <v>0.68796341109721393</v>
      </c>
    </row>
    <row r="344" spans="1:7" x14ac:dyDescent="0.35">
      <c r="A344" s="43" t="s">
        <v>107</v>
      </c>
      <c r="B344" t="s">
        <v>91</v>
      </c>
      <c r="C344" t="s">
        <v>105</v>
      </c>
      <c r="D344" s="43">
        <v>2015</v>
      </c>
      <c r="E344">
        <v>444036</v>
      </c>
      <c r="F344">
        <v>293163.52000000002</v>
      </c>
      <c r="G344">
        <f>+Importaciones_2015_2020[[#This Row],[USD CIF]]/Importaciones_2015_2020[[#This Row],[Kg]]</f>
        <v>0.66022466646848454</v>
      </c>
    </row>
    <row r="345" spans="1:7" x14ac:dyDescent="0.35">
      <c r="A345" s="43" t="s">
        <v>107</v>
      </c>
      <c r="B345" t="s">
        <v>98</v>
      </c>
      <c r="C345" t="s">
        <v>92</v>
      </c>
      <c r="D345">
        <v>2019</v>
      </c>
      <c r="E345">
        <v>446154.38370000001</v>
      </c>
      <c r="F345">
        <v>1988649.96</v>
      </c>
      <c r="G345">
        <f>+Importaciones_2015_2020[[#This Row],[USD CIF]]/Importaciones_2015_2020[[#This Row],[Kg]]</f>
        <v>4.457313505490947</v>
      </c>
    </row>
    <row r="346" spans="1:7" x14ac:dyDescent="0.35">
      <c r="A346" s="43" t="s">
        <v>107</v>
      </c>
      <c r="B346" s="43" t="s">
        <v>91</v>
      </c>
      <c r="C346" t="s">
        <v>118</v>
      </c>
      <c r="D346" s="43">
        <v>2017</v>
      </c>
      <c r="E346">
        <v>467750</v>
      </c>
      <c r="F346">
        <v>336456.42</v>
      </c>
      <c r="G346">
        <f>+Importaciones_2015_2020[[#This Row],[USD CIF]]/Importaciones_2015_2020[[#This Row],[Kg]]</f>
        <v>0.71930822020309992</v>
      </c>
    </row>
    <row r="347" spans="1:7" x14ac:dyDescent="0.35">
      <c r="A347" s="43" t="s">
        <v>107</v>
      </c>
      <c r="B347" s="43" t="s">
        <v>97</v>
      </c>
      <c r="C347" t="s">
        <v>120</v>
      </c>
      <c r="D347" s="43">
        <v>2017</v>
      </c>
      <c r="E347">
        <v>483246.30690000003</v>
      </c>
      <c r="F347">
        <v>445261.41</v>
      </c>
      <c r="G347">
        <f>+Importaciones_2015_2020[[#This Row],[USD CIF]]/Importaciones_2015_2020[[#This Row],[Kg]]</f>
        <v>0.92139640519206201</v>
      </c>
    </row>
    <row r="348" spans="1:7" x14ac:dyDescent="0.35">
      <c r="A348" s="43" t="s">
        <v>107</v>
      </c>
      <c r="B348" s="43" t="s">
        <v>97</v>
      </c>
      <c r="C348" t="s">
        <v>92</v>
      </c>
      <c r="D348" s="43">
        <v>2016</v>
      </c>
      <c r="E348">
        <v>512774.23139999999</v>
      </c>
      <c r="F348">
        <v>743324.95</v>
      </c>
      <c r="G348">
        <f>+Importaciones_2015_2020[[#This Row],[USD CIF]]/Importaciones_2015_2020[[#This Row],[Kg]]</f>
        <v>1.4496144784236518</v>
      </c>
    </row>
    <row r="349" spans="1:7" x14ac:dyDescent="0.35">
      <c r="A349" s="43" t="s">
        <v>107</v>
      </c>
      <c r="B349" s="43" t="s">
        <v>91</v>
      </c>
      <c r="C349" t="s">
        <v>111</v>
      </c>
      <c r="D349" s="43">
        <v>2017</v>
      </c>
      <c r="E349">
        <v>513302.26919999998</v>
      </c>
      <c r="F349">
        <v>546199.5</v>
      </c>
      <c r="G349">
        <f>+Importaciones_2015_2020[[#This Row],[USD CIF]]/Importaciones_2015_2020[[#This Row],[Kg]]</f>
        <v>1.0640893928859336</v>
      </c>
    </row>
    <row r="350" spans="1:7" x14ac:dyDescent="0.35">
      <c r="A350" s="43" t="s">
        <v>107</v>
      </c>
      <c r="B350" s="43" t="s">
        <v>87</v>
      </c>
      <c r="C350" t="s">
        <v>114</v>
      </c>
      <c r="D350" s="43">
        <v>2018</v>
      </c>
      <c r="E350">
        <v>514497.32539999997</v>
      </c>
      <c r="F350">
        <v>766998.92</v>
      </c>
      <c r="G350">
        <f>+Importaciones_2015_2020[[#This Row],[USD CIF]]/Importaciones_2015_2020[[#This Row],[Kg]]</f>
        <v>1.4907733862439241</v>
      </c>
    </row>
    <row r="351" spans="1:7" x14ac:dyDescent="0.35">
      <c r="A351" s="43" t="s">
        <v>107</v>
      </c>
      <c r="B351" s="43" t="s">
        <v>98</v>
      </c>
      <c r="C351" t="s">
        <v>92</v>
      </c>
      <c r="D351" s="43">
        <v>2015</v>
      </c>
      <c r="E351">
        <v>522338.18099999998</v>
      </c>
      <c r="F351">
        <v>3785401.85</v>
      </c>
      <c r="G351">
        <f>+Importaciones_2015_2020[[#This Row],[USD CIF]]/Importaciones_2015_2020[[#This Row],[Kg]]</f>
        <v>7.2470326460780017</v>
      </c>
    </row>
    <row r="352" spans="1:7" x14ac:dyDescent="0.35">
      <c r="A352" s="43" t="s">
        <v>107</v>
      </c>
      <c r="B352" s="43" t="s">
        <v>87</v>
      </c>
      <c r="C352" t="s">
        <v>114</v>
      </c>
      <c r="D352" s="43">
        <v>2017</v>
      </c>
      <c r="E352">
        <v>523656.06</v>
      </c>
      <c r="F352">
        <v>582349.06000000006</v>
      </c>
      <c r="G352">
        <f>+Importaciones_2015_2020[[#This Row],[USD CIF]]/Importaciones_2015_2020[[#This Row],[Kg]]</f>
        <v>1.1120831104293916</v>
      </c>
    </row>
    <row r="353" spans="1:7" x14ac:dyDescent="0.35">
      <c r="A353" s="43" t="s">
        <v>107</v>
      </c>
      <c r="B353" s="43" t="s">
        <v>91</v>
      </c>
      <c r="C353" t="s">
        <v>111</v>
      </c>
      <c r="D353" s="43">
        <v>2015</v>
      </c>
      <c r="E353">
        <v>527825</v>
      </c>
      <c r="F353">
        <v>614862.91</v>
      </c>
      <c r="G353">
        <f>+Importaciones_2015_2020[[#This Row],[USD CIF]]/Importaciones_2015_2020[[#This Row],[Kg]]</f>
        <v>1.1648991805996307</v>
      </c>
    </row>
    <row r="354" spans="1:7" x14ac:dyDescent="0.35">
      <c r="A354" s="43" t="s">
        <v>107</v>
      </c>
      <c r="B354" s="43" t="s">
        <v>91</v>
      </c>
      <c r="C354" t="s">
        <v>111</v>
      </c>
      <c r="D354" s="43">
        <v>2018</v>
      </c>
      <c r="E354">
        <v>530350</v>
      </c>
      <c r="F354">
        <v>426286.91</v>
      </c>
      <c r="G354">
        <f>+Importaciones_2015_2020[[#This Row],[USD CIF]]/Importaciones_2015_2020[[#This Row],[Kg]]</f>
        <v>0.80378412369190155</v>
      </c>
    </row>
    <row r="355" spans="1:7" x14ac:dyDescent="0.35">
      <c r="A355" s="43" t="s">
        <v>107</v>
      </c>
      <c r="B355" s="43" t="s">
        <v>97</v>
      </c>
      <c r="C355" t="s">
        <v>120</v>
      </c>
      <c r="D355" s="43">
        <v>2016</v>
      </c>
      <c r="E355">
        <v>553778.08400000003</v>
      </c>
      <c r="F355">
        <v>506226.95</v>
      </c>
      <c r="G355">
        <f>+Importaciones_2015_2020[[#This Row],[USD CIF]]/Importaciones_2015_2020[[#This Row],[Kg]]</f>
        <v>0.91413323247367795</v>
      </c>
    </row>
    <row r="356" spans="1:7" x14ac:dyDescent="0.35">
      <c r="A356" s="43" t="s">
        <v>107</v>
      </c>
      <c r="B356" s="43" t="s">
        <v>91</v>
      </c>
      <c r="C356" t="s">
        <v>111</v>
      </c>
      <c r="D356" s="43">
        <v>2016</v>
      </c>
      <c r="E356">
        <v>570650</v>
      </c>
      <c r="F356">
        <v>719399.28</v>
      </c>
      <c r="G356">
        <f>+Importaciones_2015_2020[[#This Row],[USD CIF]]/Importaciones_2015_2020[[#This Row],[Kg]]</f>
        <v>1.2606663979672303</v>
      </c>
    </row>
    <row r="357" spans="1:7" x14ac:dyDescent="0.35">
      <c r="A357" s="43" t="s">
        <v>107</v>
      </c>
      <c r="B357" s="43" t="s">
        <v>87</v>
      </c>
      <c r="C357" t="s">
        <v>92</v>
      </c>
      <c r="D357" s="43">
        <v>2019</v>
      </c>
      <c r="E357">
        <v>578160.49</v>
      </c>
      <c r="F357">
        <v>955539.02</v>
      </c>
      <c r="G357">
        <f>+Importaciones_2015_2020[[#This Row],[USD CIF]]/Importaciones_2015_2020[[#This Row],[Kg]]</f>
        <v>1.6527227932853039</v>
      </c>
    </row>
    <row r="358" spans="1:7" x14ac:dyDescent="0.35">
      <c r="A358" s="43" t="s">
        <v>107</v>
      </c>
      <c r="B358" s="43" t="s">
        <v>97</v>
      </c>
      <c r="C358" t="s">
        <v>92</v>
      </c>
      <c r="D358" s="43" t="s">
        <v>83</v>
      </c>
      <c r="E358">
        <v>593524.63699999999</v>
      </c>
      <c r="F358">
        <v>895306.95</v>
      </c>
      <c r="G358">
        <f>+Importaciones_2015_2020[[#This Row],[USD CIF]]/Importaciones_2015_2020[[#This Row],[Kg]]</f>
        <v>1.5084579378631588</v>
      </c>
    </row>
    <row r="359" spans="1:7" x14ac:dyDescent="0.35">
      <c r="A359" s="43" t="s">
        <v>107</v>
      </c>
      <c r="B359" s="43" t="s">
        <v>98</v>
      </c>
      <c r="C359" t="s">
        <v>92</v>
      </c>
      <c r="D359" s="43">
        <v>2017</v>
      </c>
      <c r="E359">
        <v>594014.30759999994</v>
      </c>
      <c r="F359">
        <v>3919535.67</v>
      </c>
      <c r="G359">
        <f>+Importaciones_2015_2020[[#This Row],[USD CIF]]/Importaciones_2015_2020[[#This Row],[Kg]]</f>
        <v>6.5983859645336267</v>
      </c>
    </row>
    <row r="360" spans="1:7" x14ac:dyDescent="0.35">
      <c r="A360" s="43" t="s">
        <v>107</v>
      </c>
      <c r="B360" s="43" t="s">
        <v>87</v>
      </c>
      <c r="C360" t="s">
        <v>114</v>
      </c>
      <c r="D360" s="43">
        <v>2016</v>
      </c>
      <c r="E360">
        <v>595511.85380000004</v>
      </c>
      <c r="F360">
        <v>678360</v>
      </c>
      <c r="G360">
        <f>+Importaciones_2015_2020[[#This Row],[USD CIF]]/Importaciones_2015_2020[[#This Row],[Kg]]</f>
        <v>1.1391209019120956</v>
      </c>
    </row>
    <row r="361" spans="1:7" x14ac:dyDescent="0.35">
      <c r="A361" s="43" t="s">
        <v>107</v>
      </c>
      <c r="B361" s="43" t="s">
        <v>84</v>
      </c>
      <c r="C361" t="s">
        <v>86</v>
      </c>
      <c r="D361" s="43">
        <v>2019</v>
      </c>
      <c r="E361">
        <v>600806</v>
      </c>
      <c r="F361">
        <v>107017</v>
      </c>
      <c r="G361">
        <f>+Importaciones_2015_2020[[#This Row],[USD CIF]]/Importaciones_2015_2020[[#This Row],[Kg]]</f>
        <v>0.17812238892421181</v>
      </c>
    </row>
    <row r="362" spans="1:7" x14ac:dyDescent="0.35">
      <c r="A362" s="43" t="s">
        <v>107</v>
      </c>
      <c r="B362" t="s">
        <v>97</v>
      </c>
      <c r="C362" t="s">
        <v>92</v>
      </c>
      <c r="D362" s="43">
        <v>2018</v>
      </c>
      <c r="E362">
        <v>653067.75</v>
      </c>
      <c r="F362">
        <v>670297.31000000006</v>
      </c>
      <c r="G362">
        <f>+Importaciones_2015_2020[[#This Row],[USD CIF]]/Importaciones_2015_2020[[#This Row],[Kg]]</f>
        <v>1.026382500131112</v>
      </c>
    </row>
    <row r="363" spans="1:7" x14ac:dyDescent="0.35">
      <c r="A363" s="43" t="s">
        <v>107</v>
      </c>
      <c r="B363" s="43" t="s">
        <v>98</v>
      </c>
      <c r="C363" t="s">
        <v>92</v>
      </c>
      <c r="D363" s="43">
        <v>2016</v>
      </c>
      <c r="E363">
        <v>662368.86210000003</v>
      </c>
      <c r="F363">
        <v>4593908.96</v>
      </c>
      <c r="G363">
        <f>+Importaciones_2015_2020[[#This Row],[USD CIF]]/Importaciones_2015_2020[[#This Row],[Kg]]</f>
        <v>6.9355750592431118</v>
      </c>
    </row>
    <row r="364" spans="1:7" x14ac:dyDescent="0.35">
      <c r="A364" s="43" t="s">
        <v>107</v>
      </c>
      <c r="B364" s="43" t="s">
        <v>87</v>
      </c>
      <c r="C364" t="s">
        <v>109</v>
      </c>
      <c r="D364" s="43" t="s">
        <v>83</v>
      </c>
      <c r="E364">
        <v>686201.9</v>
      </c>
      <c r="F364">
        <v>943336.03</v>
      </c>
      <c r="G364">
        <f>+Importaciones_2015_2020[[#This Row],[USD CIF]]/Importaciones_2015_2020[[#This Row],[Kg]]</f>
        <v>1.3747208073891954</v>
      </c>
    </row>
    <row r="365" spans="1:7" x14ac:dyDescent="0.35">
      <c r="A365" s="43" t="s">
        <v>107</v>
      </c>
      <c r="B365" s="43" t="s">
        <v>87</v>
      </c>
      <c r="C365" t="s">
        <v>118</v>
      </c>
      <c r="D365" s="43">
        <v>2016</v>
      </c>
      <c r="E365">
        <v>695525</v>
      </c>
      <c r="F365">
        <v>883600.42</v>
      </c>
      <c r="G365">
        <f>+Importaciones_2015_2020[[#This Row],[USD CIF]]/Importaciones_2015_2020[[#This Row],[Kg]]</f>
        <v>1.2704078501851119</v>
      </c>
    </row>
    <row r="366" spans="1:7" x14ac:dyDescent="0.35">
      <c r="A366" s="43" t="s">
        <v>107</v>
      </c>
      <c r="B366" s="43" t="s">
        <v>87</v>
      </c>
      <c r="C366" t="s">
        <v>114</v>
      </c>
      <c r="D366" s="43">
        <v>2019</v>
      </c>
      <c r="E366">
        <v>729262</v>
      </c>
      <c r="F366">
        <v>981438.23</v>
      </c>
      <c r="G366">
        <f>+Importaciones_2015_2020[[#This Row],[USD CIF]]/Importaciones_2015_2020[[#This Row],[Kg]]</f>
        <v>1.3457964764378234</v>
      </c>
    </row>
    <row r="367" spans="1:7" x14ac:dyDescent="0.35">
      <c r="A367" s="43" t="s">
        <v>107</v>
      </c>
      <c r="B367" s="43" t="s">
        <v>87</v>
      </c>
      <c r="C367" t="s">
        <v>105</v>
      </c>
      <c r="D367" s="43">
        <v>2018</v>
      </c>
      <c r="E367">
        <v>907143</v>
      </c>
      <c r="F367">
        <v>1093615.1200000001</v>
      </c>
      <c r="G367">
        <f>+Importaciones_2015_2020[[#This Row],[USD CIF]]/Importaciones_2015_2020[[#This Row],[Kg]]</f>
        <v>1.2055597849512152</v>
      </c>
    </row>
    <row r="368" spans="1:7" x14ac:dyDescent="0.35">
      <c r="A368" s="43" t="s">
        <v>107</v>
      </c>
      <c r="B368" s="43" t="s">
        <v>87</v>
      </c>
      <c r="C368" t="s">
        <v>92</v>
      </c>
      <c r="D368" s="43">
        <v>2016</v>
      </c>
      <c r="E368">
        <v>935896.85419999994</v>
      </c>
      <c r="F368">
        <v>1328296.29</v>
      </c>
      <c r="G368">
        <f>+Importaciones_2015_2020[[#This Row],[USD CIF]]/Importaciones_2015_2020[[#This Row],[Kg]]</f>
        <v>1.4192763700818518</v>
      </c>
    </row>
    <row r="369" spans="1:7" x14ac:dyDescent="0.35">
      <c r="A369" s="43" t="s">
        <v>107</v>
      </c>
      <c r="B369" s="43" t="s">
        <v>98</v>
      </c>
      <c r="C369" t="s">
        <v>120</v>
      </c>
      <c r="D369" s="43">
        <v>2017</v>
      </c>
      <c r="E369">
        <v>938570</v>
      </c>
      <c r="F369">
        <v>1468278.25</v>
      </c>
      <c r="G369">
        <f>+Importaciones_2015_2020[[#This Row],[USD CIF]]/Importaciones_2015_2020[[#This Row],[Kg]]</f>
        <v>1.564377989920837</v>
      </c>
    </row>
    <row r="370" spans="1:7" x14ac:dyDescent="0.35">
      <c r="A370" s="43" t="s">
        <v>107</v>
      </c>
      <c r="B370" s="43" t="s">
        <v>87</v>
      </c>
      <c r="C370" t="s">
        <v>92</v>
      </c>
      <c r="D370" s="43">
        <v>2017</v>
      </c>
      <c r="E370">
        <v>949902.50199999998</v>
      </c>
      <c r="F370">
        <v>1392843.82</v>
      </c>
      <c r="G370">
        <f>+Importaciones_2015_2020[[#This Row],[USD CIF]]/Importaciones_2015_2020[[#This Row],[Kg]]</f>
        <v>1.4663018752634047</v>
      </c>
    </row>
    <row r="371" spans="1:7" x14ac:dyDescent="0.35">
      <c r="A371" s="43" t="s">
        <v>107</v>
      </c>
      <c r="B371" s="43" t="s">
        <v>97</v>
      </c>
      <c r="C371" t="s">
        <v>92</v>
      </c>
      <c r="D371" s="43">
        <v>2017</v>
      </c>
      <c r="E371">
        <v>1027063.3901</v>
      </c>
      <c r="F371">
        <v>1409431.11</v>
      </c>
      <c r="G371">
        <f>+Importaciones_2015_2020[[#This Row],[USD CIF]]/Importaciones_2015_2020[[#This Row],[Kg]]</f>
        <v>1.3722922300470382</v>
      </c>
    </row>
    <row r="372" spans="1:7" x14ac:dyDescent="0.35">
      <c r="A372" s="43" t="s">
        <v>107</v>
      </c>
      <c r="B372" s="43" t="s">
        <v>97</v>
      </c>
      <c r="C372" t="s">
        <v>92</v>
      </c>
      <c r="D372" s="43">
        <v>2019</v>
      </c>
      <c r="E372">
        <v>1100160.6847999999</v>
      </c>
      <c r="F372">
        <v>1643248.15</v>
      </c>
      <c r="G372">
        <f>+Importaciones_2015_2020[[#This Row],[USD CIF]]/Importaciones_2015_2020[[#This Row],[Kg]]</f>
        <v>1.493643767409057</v>
      </c>
    </row>
    <row r="373" spans="1:7" x14ac:dyDescent="0.35">
      <c r="A373" s="43" t="s">
        <v>107</v>
      </c>
      <c r="B373" t="s">
        <v>97</v>
      </c>
      <c r="C373" t="s">
        <v>92</v>
      </c>
      <c r="D373" s="43">
        <v>2015</v>
      </c>
      <c r="E373">
        <v>1136958.6536999999</v>
      </c>
      <c r="F373">
        <v>1576275.06</v>
      </c>
      <c r="G373">
        <f>+Importaciones_2015_2020[[#This Row],[USD CIF]]/Importaciones_2015_2020[[#This Row],[Kg]]</f>
        <v>1.3863961146435138</v>
      </c>
    </row>
    <row r="374" spans="1:7" x14ac:dyDescent="0.35">
      <c r="A374" s="43" t="s">
        <v>107</v>
      </c>
      <c r="B374" s="43" t="s">
        <v>98</v>
      </c>
      <c r="C374" t="s">
        <v>120</v>
      </c>
      <c r="D374" s="43" t="s">
        <v>83</v>
      </c>
      <c r="E374">
        <v>1288915.55</v>
      </c>
      <c r="F374">
        <v>2338342.61</v>
      </c>
      <c r="G374">
        <f>+Importaciones_2015_2020[[#This Row],[USD CIF]]/Importaciones_2015_2020[[#This Row],[Kg]]</f>
        <v>1.8141938081203224</v>
      </c>
    </row>
    <row r="375" spans="1:7" x14ac:dyDescent="0.35">
      <c r="A375" s="43" t="s">
        <v>107</v>
      </c>
      <c r="B375" s="43" t="s">
        <v>87</v>
      </c>
      <c r="C375" t="s">
        <v>111</v>
      </c>
      <c r="D375" s="43" t="s">
        <v>83</v>
      </c>
      <c r="E375">
        <v>1536016</v>
      </c>
      <c r="F375">
        <v>2140345.15</v>
      </c>
      <c r="G375">
        <f>+Importaciones_2015_2020[[#This Row],[USD CIF]]/Importaciones_2015_2020[[#This Row],[Kg]]</f>
        <v>1.3934393587045968</v>
      </c>
    </row>
    <row r="376" spans="1:7" x14ac:dyDescent="0.35">
      <c r="A376" s="43" t="s">
        <v>107</v>
      </c>
      <c r="B376" s="43" t="s">
        <v>97</v>
      </c>
      <c r="C376" t="s">
        <v>120</v>
      </c>
      <c r="D376" s="43">
        <v>2015</v>
      </c>
      <c r="E376">
        <v>1540421.6908</v>
      </c>
      <c r="F376">
        <v>1338731.27</v>
      </c>
      <c r="G376">
        <f>+Importaciones_2015_2020[[#This Row],[USD CIF]]/Importaciones_2015_2020[[#This Row],[Kg]]</f>
        <v>0.86906804675331828</v>
      </c>
    </row>
    <row r="377" spans="1:7" x14ac:dyDescent="0.35">
      <c r="A377" s="43" t="s">
        <v>107</v>
      </c>
      <c r="B377" s="43" t="s">
        <v>97</v>
      </c>
      <c r="C377" t="s">
        <v>120</v>
      </c>
      <c r="D377" s="43">
        <v>2019</v>
      </c>
      <c r="E377">
        <v>1551403.0177</v>
      </c>
      <c r="F377">
        <v>1544417.92</v>
      </c>
      <c r="G377">
        <f>+Importaciones_2015_2020[[#This Row],[USD CIF]]/Importaciones_2015_2020[[#This Row],[Kg]]</f>
        <v>0.99549756083989338</v>
      </c>
    </row>
    <row r="378" spans="1:7" x14ac:dyDescent="0.35">
      <c r="A378" s="43" t="s">
        <v>107</v>
      </c>
      <c r="B378" s="43" t="s">
        <v>98</v>
      </c>
      <c r="C378" t="s">
        <v>120</v>
      </c>
      <c r="D378" s="43">
        <v>2019</v>
      </c>
      <c r="E378">
        <v>1554527</v>
      </c>
      <c r="F378">
        <v>2495962.16</v>
      </c>
      <c r="G378">
        <f>+Importaciones_2015_2020[[#This Row],[USD CIF]]/Importaciones_2015_2020[[#This Row],[Kg]]</f>
        <v>1.605608754302756</v>
      </c>
    </row>
    <row r="379" spans="1:7" x14ac:dyDescent="0.35">
      <c r="A379" s="43" t="s">
        <v>107</v>
      </c>
      <c r="B379" s="43" t="s">
        <v>98</v>
      </c>
      <c r="C379" t="s">
        <v>92</v>
      </c>
      <c r="D379" s="43">
        <v>2018</v>
      </c>
      <c r="E379">
        <v>1565420.2</v>
      </c>
      <c r="F379">
        <v>2299380.23</v>
      </c>
      <c r="G379">
        <f>+Importaciones_2015_2020[[#This Row],[USD CIF]]/Importaciones_2015_2020[[#This Row],[Kg]]</f>
        <v>1.4688581570622381</v>
      </c>
    </row>
    <row r="380" spans="1:7" x14ac:dyDescent="0.35">
      <c r="A380" s="43" t="s">
        <v>107</v>
      </c>
      <c r="B380" s="43" t="s">
        <v>87</v>
      </c>
      <c r="C380" t="s">
        <v>105</v>
      </c>
      <c r="D380" s="43" t="s">
        <v>83</v>
      </c>
      <c r="E380">
        <v>1634344.85</v>
      </c>
      <c r="F380">
        <v>2180298.2000000002</v>
      </c>
      <c r="G380">
        <f>+Importaciones_2015_2020[[#This Row],[USD CIF]]/Importaciones_2015_2020[[#This Row],[Kg]]</f>
        <v>1.3340502770880944</v>
      </c>
    </row>
    <row r="381" spans="1:7" x14ac:dyDescent="0.35">
      <c r="A381" s="43" t="s">
        <v>107</v>
      </c>
      <c r="B381" s="43" t="s">
        <v>98</v>
      </c>
      <c r="C381" t="s">
        <v>111</v>
      </c>
      <c r="D381" s="43">
        <v>2015</v>
      </c>
      <c r="E381">
        <v>1652890.08</v>
      </c>
      <c r="F381">
        <v>1271855.1200000001</v>
      </c>
      <c r="G381">
        <f>+Importaciones_2015_2020[[#This Row],[USD CIF]]/Importaciones_2015_2020[[#This Row],[Kg]]</f>
        <v>0.76947350304141215</v>
      </c>
    </row>
    <row r="382" spans="1:7" x14ac:dyDescent="0.35">
      <c r="A382" s="43" t="s">
        <v>107</v>
      </c>
      <c r="B382" s="43" t="s">
        <v>87</v>
      </c>
      <c r="C382" t="s">
        <v>105</v>
      </c>
      <c r="D382" s="43">
        <v>2019</v>
      </c>
      <c r="E382">
        <v>1659132.14</v>
      </c>
      <c r="F382">
        <v>2896406.81</v>
      </c>
      <c r="G382">
        <f>+Importaciones_2015_2020[[#This Row],[USD CIF]]/Importaciones_2015_2020[[#This Row],[Kg]]</f>
        <v>1.7457360629515624</v>
      </c>
    </row>
    <row r="383" spans="1:7" x14ac:dyDescent="0.35">
      <c r="A383" s="43" t="s">
        <v>107</v>
      </c>
      <c r="B383" s="43" t="s">
        <v>97</v>
      </c>
      <c r="C383" t="s">
        <v>105</v>
      </c>
      <c r="D383" s="43">
        <v>2018</v>
      </c>
      <c r="E383">
        <v>1704702.3751000001</v>
      </c>
      <c r="F383">
        <v>2372193.77</v>
      </c>
      <c r="G383">
        <f>+Importaciones_2015_2020[[#This Row],[USD CIF]]/Importaciones_2015_2020[[#This Row],[Kg]]</f>
        <v>1.391558904738925</v>
      </c>
    </row>
    <row r="384" spans="1:7" x14ac:dyDescent="0.35">
      <c r="A384" s="43" t="s">
        <v>107</v>
      </c>
      <c r="B384" s="43" t="s">
        <v>98</v>
      </c>
      <c r="C384" t="s">
        <v>111</v>
      </c>
      <c r="D384" s="43" t="s">
        <v>83</v>
      </c>
      <c r="E384">
        <v>1734796</v>
      </c>
      <c r="F384">
        <v>2115933.83</v>
      </c>
      <c r="G384">
        <f>+Importaciones_2015_2020[[#This Row],[USD CIF]]/Importaciones_2015_2020[[#This Row],[Kg]]</f>
        <v>1.2197018150837333</v>
      </c>
    </row>
    <row r="385" spans="1:7" x14ac:dyDescent="0.35">
      <c r="A385" s="43" t="s">
        <v>107</v>
      </c>
      <c r="B385" s="43" t="s">
        <v>87</v>
      </c>
      <c r="C385" t="s">
        <v>114</v>
      </c>
      <c r="D385" s="43" t="s">
        <v>83</v>
      </c>
      <c r="E385">
        <v>1738415</v>
      </c>
      <c r="F385">
        <v>2113275.7400000002</v>
      </c>
      <c r="G385">
        <f>+Importaciones_2015_2020[[#This Row],[USD CIF]]/Importaciones_2015_2020[[#This Row],[Kg]]</f>
        <v>1.2156336317852758</v>
      </c>
    </row>
    <row r="386" spans="1:7" x14ac:dyDescent="0.35">
      <c r="A386" s="43" t="s">
        <v>107</v>
      </c>
      <c r="B386" s="43" t="s">
        <v>84</v>
      </c>
      <c r="C386" t="s">
        <v>89</v>
      </c>
      <c r="D386" s="43">
        <v>2018</v>
      </c>
      <c r="E386">
        <v>1745274</v>
      </c>
      <c r="F386">
        <v>361549.83</v>
      </c>
      <c r="G386">
        <f>+Importaciones_2015_2020[[#This Row],[USD CIF]]/Importaciones_2015_2020[[#This Row],[Kg]]</f>
        <v>0.20715935148291903</v>
      </c>
    </row>
    <row r="387" spans="1:7" x14ac:dyDescent="0.35">
      <c r="A387" s="43" t="s">
        <v>107</v>
      </c>
      <c r="B387" s="43" t="s">
        <v>87</v>
      </c>
      <c r="C387" t="s">
        <v>111</v>
      </c>
      <c r="D387" s="43">
        <v>2017</v>
      </c>
      <c r="E387">
        <v>1848136.1</v>
      </c>
      <c r="F387">
        <v>2229245.02</v>
      </c>
      <c r="G387">
        <f>+Importaciones_2015_2020[[#This Row],[USD CIF]]/Importaciones_2015_2020[[#This Row],[Kg]]</f>
        <v>1.2062125835862412</v>
      </c>
    </row>
    <row r="388" spans="1:7" x14ac:dyDescent="0.35">
      <c r="A388" s="43" t="s">
        <v>107</v>
      </c>
      <c r="B388" s="43" t="s">
        <v>87</v>
      </c>
      <c r="C388" t="s">
        <v>111</v>
      </c>
      <c r="D388" s="43">
        <v>2015</v>
      </c>
      <c r="E388">
        <v>1869514.77</v>
      </c>
      <c r="F388">
        <v>2492251.77</v>
      </c>
      <c r="G388">
        <f>+Importaciones_2015_2020[[#This Row],[USD CIF]]/Importaciones_2015_2020[[#This Row],[Kg]]</f>
        <v>1.3331008719444351</v>
      </c>
    </row>
    <row r="389" spans="1:7" x14ac:dyDescent="0.35">
      <c r="A389" s="43" t="s">
        <v>107</v>
      </c>
      <c r="B389" s="43" t="s">
        <v>91</v>
      </c>
      <c r="C389" t="s">
        <v>123</v>
      </c>
      <c r="D389" s="43">
        <v>2018</v>
      </c>
      <c r="E389">
        <v>1913393.8580999998</v>
      </c>
      <c r="F389">
        <v>1707241.1899999997</v>
      </c>
      <c r="G389">
        <f>+Importaciones_2015_2020[[#This Row],[USD CIF]]/Importaciones_2015_2020[[#This Row],[Kg]]</f>
        <v>0.89225811129930677</v>
      </c>
    </row>
    <row r="390" spans="1:7" x14ac:dyDescent="0.35">
      <c r="A390" s="43" t="s">
        <v>107</v>
      </c>
      <c r="B390" s="43" t="s">
        <v>98</v>
      </c>
      <c r="C390" t="s">
        <v>111</v>
      </c>
      <c r="D390" s="43">
        <v>2019</v>
      </c>
      <c r="E390">
        <v>2042748</v>
      </c>
      <c r="F390">
        <v>2155908.7999999998</v>
      </c>
      <c r="G390">
        <f>+Importaciones_2015_2020[[#This Row],[USD CIF]]/Importaciones_2015_2020[[#This Row],[Kg]]</f>
        <v>1.0553963582389996</v>
      </c>
    </row>
    <row r="391" spans="1:7" x14ac:dyDescent="0.35">
      <c r="A391" s="43" t="s">
        <v>107</v>
      </c>
      <c r="B391" s="43" t="s">
        <v>98</v>
      </c>
      <c r="C391" t="s">
        <v>120</v>
      </c>
      <c r="D391" s="43">
        <v>2018</v>
      </c>
      <c r="E391">
        <v>2049848</v>
      </c>
      <c r="F391">
        <v>2247173.1</v>
      </c>
      <c r="G391">
        <f>+Importaciones_2015_2020[[#This Row],[USD CIF]]/Importaciones_2015_2020[[#This Row],[Kg]]</f>
        <v>1.0962632839117827</v>
      </c>
    </row>
    <row r="392" spans="1:7" x14ac:dyDescent="0.35">
      <c r="A392" s="43" t="s">
        <v>107</v>
      </c>
      <c r="B392" s="43" t="s">
        <v>87</v>
      </c>
      <c r="C392" t="s">
        <v>111</v>
      </c>
      <c r="D392" s="43">
        <v>2016</v>
      </c>
      <c r="E392">
        <v>2234673.5537999999</v>
      </c>
      <c r="F392">
        <v>2868270.42</v>
      </c>
      <c r="G392">
        <f>+Importaciones_2015_2020[[#This Row],[USD CIF]]/Importaciones_2015_2020[[#This Row],[Kg]]</f>
        <v>1.2835299433881904</v>
      </c>
    </row>
    <row r="393" spans="1:7" x14ac:dyDescent="0.35">
      <c r="A393" s="43" t="s">
        <v>107</v>
      </c>
      <c r="B393" s="43" t="s">
        <v>97</v>
      </c>
      <c r="C393" t="s">
        <v>120</v>
      </c>
      <c r="D393" s="43" t="s">
        <v>83</v>
      </c>
      <c r="E393">
        <v>2362500</v>
      </c>
      <c r="F393">
        <v>2551277.35</v>
      </c>
      <c r="G393">
        <f>+Importaciones_2015_2020[[#This Row],[USD CIF]]/Importaciones_2015_2020[[#This Row],[Kg]]</f>
        <v>1.0799057566137567</v>
      </c>
    </row>
    <row r="394" spans="1:7" x14ac:dyDescent="0.35">
      <c r="A394" s="43" t="s">
        <v>107</v>
      </c>
      <c r="B394" s="43" t="s">
        <v>98</v>
      </c>
      <c r="C394" t="s">
        <v>111</v>
      </c>
      <c r="D394" s="43">
        <v>2017</v>
      </c>
      <c r="E394">
        <v>2474656.7999999998</v>
      </c>
      <c r="F394">
        <v>2566092.42</v>
      </c>
      <c r="G394">
        <f>+Importaciones_2015_2020[[#This Row],[USD CIF]]/Importaciones_2015_2020[[#This Row],[Kg]]</f>
        <v>1.0369488084165854</v>
      </c>
    </row>
    <row r="395" spans="1:7" x14ac:dyDescent="0.35">
      <c r="A395" s="43" t="s">
        <v>107</v>
      </c>
      <c r="B395" s="43" t="s">
        <v>87</v>
      </c>
      <c r="C395" t="s">
        <v>111</v>
      </c>
      <c r="D395" s="43">
        <v>2018</v>
      </c>
      <c r="E395">
        <v>2619530.8199999998</v>
      </c>
      <c r="F395">
        <v>3451132.14</v>
      </c>
      <c r="G395">
        <f>+Importaciones_2015_2020[[#This Row],[USD CIF]]/Importaciones_2015_2020[[#This Row],[Kg]]</f>
        <v>1.3174619338893674</v>
      </c>
    </row>
    <row r="396" spans="1:7" x14ac:dyDescent="0.35">
      <c r="A396" s="43" t="s">
        <v>107</v>
      </c>
      <c r="B396" t="s">
        <v>87</v>
      </c>
      <c r="C396" t="s">
        <v>105</v>
      </c>
      <c r="D396" s="43">
        <v>2016</v>
      </c>
      <c r="E396">
        <v>2660412.8160000001</v>
      </c>
      <c r="F396">
        <v>3289548.32</v>
      </c>
      <c r="G396">
        <f>+Importaciones_2015_2020[[#This Row],[USD CIF]]/Importaciones_2015_2020[[#This Row],[Kg]]</f>
        <v>1.2364804064302777</v>
      </c>
    </row>
    <row r="397" spans="1:7" x14ac:dyDescent="0.35">
      <c r="A397" s="43" t="s">
        <v>107</v>
      </c>
      <c r="B397" s="43" t="s">
        <v>87</v>
      </c>
      <c r="C397" t="s">
        <v>92</v>
      </c>
      <c r="D397" s="43">
        <v>2015</v>
      </c>
      <c r="E397">
        <v>2700049.9685999998</v>
      </c>
      <c r="F397">
        <v>4143123.76</v>
      </c>
      <c r="G397">
        <f>+Importaciones_2015_2020[[#This Row],[USD CIF]]/Importaciones_2015_2020[[#This Row],[Kg]]</f>
        <v>1.5344618833659018</v>
      </c>
    </row>
    <row r="398" spans="1:7" x14ac:dyDescent="0.35">
      <c r="A398" s="43" t="s">
        <v>107</v>
      </c>
      <c r="B398" s="43" t="s">
        <v>84</v>
      </c>
      <c r="C398" t="s">
        <v>86</v>
      </c>
      <c r="D398" s="43">
        <v>2015</v>
      </c>
      <c r="E398">
        <v>2700351.2</v>
      </c>
      <c r="F398">
        <v>526560.05000000005</v>
      </c>
      <c r="G398">
        <f>+Importaciones_2015_2020[[#This Row],[USD CIF]]/Importaciones_2015_2020[[#This Row],[Kg]]</f>
        <v>0.19499687670255633</v>
      </c>
    </row>
    <row r="399" spans="1:7" x14ac:dyDescent="0.35">
      <c r="A399" s="43" t="s">
        <v>107</v>
      </c>
      <c r="B399" s="43" t="s">
        <v>87</v>
      </c>
      <c r="C399" t="s">
        <v>105</v>
      </c>
      <c r="D399" s="43">
        <v>2015</v>
      </c>
      <c r="E399">
        <v>2759936.17</v>
      </c>
      <c r="F399">
        <v>3626667.66</v>
      </c>
      <c r="G399">
        <f>+Importaciones_2015_2020[[#This Row],[USD CIF]]/Importaciones_2015_2020[[#This Row],[Kg]]</f>
        <v>1.3140404113041499</v>
      </c>
    </row>
    <row r="400" spans="1:7" x14ac:dyDescent="0.35">
      <c r="A400" s="43" t="s">
        <v>107</v>
      </c>
      <c r="B400" s="43" t="s">
        <v>87</v>
      </c>
      <c r="C400" t="s">
        <v>111</v>
      </c>
      <c r="D400" s="43">
        <v>2019</v>
      </c>
      <c r="E400">
        <v>2775481</v>
      </c>
      <c r="F400">
        <v>3867802.28</v>
      </c>
      <c r="G400">
        <f>+Importaciones_2015_2020[[#This Row],[USD CIF]]/Importaciones_2015_2020[[#This Row],[Kg]]</f>
        <v>1.3935610728374648</v>
      </c>
    </row>
    <row r="401" spans="1:7" x14ac:dyDescent="0.35">
      <c r="A401" s="43" t="s">
        <v>107</v>
      </c>
      <c r="B401" s="43" t="s">
        <v>98</v>
      </c>
      <c r="C401" t="s">
        <v>111</v>
      </c>
      <c r="D401" s="43">
        <v>2016</v>
      </c>
      <c r="E401">
        <v>3256680</v>
      </c>
      <c r="F401">
        <v>3373007.56</v>
      </c>
      <c r="G401">
        <f>+Importaciones_2015_2020[[#This Row],[USD CIF]]/Importaciones_2015_2020[[#This Row],[Kg]]</f>
        <v>1.0357196777085866</v>
      </c>
    </row>
    <row r="402" spans="1:7" x14ac:dyDescent="0.35">
      <c r="A402" s="43" t="s">
        <v>107</v>
      </c>
      <c r="B402" s="43" t="s">
        <v>87</v>
      </c>
      <c r="C402" t="s">
        <v>105</v>
      </c>
      <c r="D402" s="43">
        <v>2017</v>
      </c>
      <c r="E402">
        <v>3356955.8620000002</v>
      </c>
      <c r="F402">
        <v>4107128.67</v>
      </c>
      <c r="G402">
        <f>+Importaciones_2015_2020[[#This Row],[USD CIF]]/Importaciones_2015_2020[[#This Row],[Kg]]</f>
        <v>1.2234681773721812</v>
      </c>
    </row>
    <row r="403" spans="1:7" x14ac:dyDescent="0.35">
      <c r="A403" s="43" t="s">
        <v>107</v>
      </c>
      <c r="B403" s="43" t="s">
        <v>97</v>
      </c>
      <c r="C403" t="s">
        <v>86</v>
      </c>
      <c r="D403" s="43" t="s">
        <v>83</v>
      </c>
      <c r="E403">
        <v>3838145.9895000001</v>
      </c>
      <c r="F403">
        <v>3895046.19</v>
      </c>
      <c r="G403">
        <f>+Importaciones_2015_2020[[#This Row],[USD CIF]]/Importaciones_2015_2020[[#This Row],[Kg]]</f>
        <v>1.0148249182432512</v>
      </c>
    </row>
    <row r="404" spans="1:7" x14ac:dyDescent="0.35">
      <c r="A404" s="43" t="s">
        <v>107</v>
      </c>
      <c r="B404" s="43" t="s">
        <v>98</v>
      </c>
      <c r="C404" t="s">
        <v>131</v>
      </c>
      <c r="D404" s="43">
        <v>2018</v>
      </c>
      <c r="E404">
        <v>4655627.6732999999</v>
      </c>
      <c r="F404">
        <v>9536696.2200000007</v>
      </c>
      <c r="G404">
        <f>+Importaciones_2015_2020[[#This Row],[USD CIF]]/Importaciones_2015_2020[[#This Row],[Kg]]</f>
        <v>2.0484233038421227</v>
      </c>
    </row>
    <row r="405" spans="1:7" x14ac:dyDescent="0.35">
      <c r="A405" s="43" t="s">
        <v>107</v>
      </c>
      <c r="B405" s="43" t="s">
        <v>97</v>
      </c>
      <c r="C405" t="s">
        <v>105</v>
      </c>
      <c r="D405" s="43" t="s">
        <v>83</v>
      </c>
      <c r="E405">
        <v>5839442</v>
      </c>
      <c r="F405">
        <v>3914177.03</v>
      </c>
      <c r="G405">
        <f>+Importaciones_2015_2020[[#This Row],[USD CIF]]/Importaciones_2015_2020[[#This Row],[Kg]]</f>
        <v>0.67029983858046704</v>
      </c>
    </row>
    <row r="406" spans="1:7" x14ac:dyDescent="0.35">
      <c r="A406" s="43" t="s">
        <v>107</v>
      </c>
      <c r="B406" s="43" t="s">
        <v>87</v>
      </c>
      <c r="C406" t="s">
        <v>110</v>
      </c>
      <c r="D406" s="43">
        <v>2018</v>
      </c>
      <c r="E406">
        <v>7471013.0454000011</v>
      </c>
      <c r="F406">
        <v>9755633.3000000007</v>
      </c>
      <c r="G406">
        <f>+Importaciones_2015_2020[[#This Row],[USD CIF]]/Importaciones_2015_2020[[#This Row],[Kg]]</f>
        <v>1.3057979206724408</v>
      </c>
    </row>
    <row r="407" spans="1:7" x14ac:dyDescent="0.35">
      <c r="A407" s="43" t="s">
        <v>107</v>
      </c>
      <c r="B407" s="43" t="s">
        <v>97</v>
      </c>
      <c r="C407" t="s">
        <v>105</v>
      </c>
      <c r="D407" s="43">
        <v>2015</v>
      </c>
      <c r="E407">
        <v>7728995.8799999999</v>
      </c>
      <c r="F407">
        <v>5076355.5999999996</v>
      </c>
      <c r="G407">
        <f>+Importaciones_2015_2020[[#This Row],[USD CIF]]/Importaciones_2015_2020[[#This Row],[Kg]]</f>
        <v>0.65679367395393151</v>
      </c>
    </row>
    <row r="408" spans="1:7" x14ac:dyDescent="0.35">
      <c r="A408" s="43" t="s">
        <v>107</v>
      </c>
      <c r="B408" s="43" t="s">
        <v>97</v>
      </c>
      <c r="C408" t="s">
        <v>105</v>
      </c>
      <c r="D408" s="43">
        <v>2019</v>
      </c>
      <c r="E408">
        <v>7742224.8200000003</v>
      </c>
      <c r="F408">
        <v>6620779.8300000001</v>
      </c>
      <c r="G408">
        <f>+Importaciones_2015_2020[[#This Row],[USD CIF]]/Importaciones_2015_2020[[#This Row],[Kg]]</f>
        <v>0.85515210213180037</v>
      </c>
    </row>
    <row r="409" spans="1:7" x14ac:dyDescent="0.35">
      <c r="A409" s="43" t="s">
        <v>107</v>
      </c>
      <c r="B409" s="43" t="s">
        <v>97</v>
      </c>
      <c r="C409" t="s">
        <v>86</v>
      </c>
      <c r="D409" s="43">
        <v>2017</v>
      </c>
      <c r="E409">
        <v>8273486.2845999999</v>
      </c>
      <c r="F409">
        <v>10044832.08</v>
      </c>
      <c r="G409">
        <f>+Importaciones_2015_2020[[#This Row],[USD CIF]]/Importaciones_2015_2020[[#This Row],[Kg]]</f>
        <v>1.2140990792112782</v>
      </c>
    </row>
    <row r="410" spans="1:7" x14ac:dyDescent="0.35">
      <c r="A410" s="43" t="s">
        <v>107</v>
      </c>
      <c r="B410" s="43" t="s">
        <v>97</v>
      </c>
      <c r="C410" t="s">
        <v>111</v>
      </c>
      <c r="D410" s="43">
        <v>2018</v>
      </c>
      <c r="E410">
        <v>8564694.3169</v>
      </c>
      <c r="F410">
        <v>9890904.3900000006</v>
      </c>
      <c r="G410">
        <f>+Importaciones_2015_2020[[#This Row],[USD CIF]]/Importaciones_2015_2020[[#This Row],[Kg]]</f>
        <v>1.1548461654355953</v>
      </c>
    </row>
    <row r="411" spans="1:7" x14ac:dyDescent="0.35">
      <c r="A411" s="43" t="s">
        <v>107</v>
      </c>
      <c r="B411" t="s">
        <v>97</v>
      </c>
      <c r="C411" t="s">
        <v>105</v>
      </c>
      <c r="D411" s="43">
        <v>2017</v>
      </c>
      <c r="E411">
        <v>9058523.5614999998</v>
      </c>
      <c r="F411">
        <v>7143811.7699999996</v>
      </c>
      <c r="G411">
        <f>+Importaciones_2015_2020[[#This Row],[USD CIF]]/Importaciones_2015_2020[[#This Row],[Kg]]</f>
        <v>0.78862871211840802</v>
      </c>
    </row>
    <row r="412" spans="1:7" x14ac:dyDescent="0.35">
      <c r="A412" s="43" t="s">
        <v>107</v>
      </c>
      <c r="B412" s="43" t="s">
        <v>97</v>
      </c>
      <c r="C412" t="s">
        <v>105</v>
      </c>
      <c r="D412" s="43">
        <v>2016</v>
      </c>
      <c r="E412">
        <v>9095842.7361999992</v>
      </c>
      <c r="F412">
        <v>6919707.1799999997</v>
      </c>
      <c r="G412">
        <f>+Importaciones_2015_2020[[#This Row],[USD CIF]]/Importaciones_2015_2020[[#This Row],[Kg]]</f>
        <v>0.76075492735386374</v>
      </c>
    </row>
    <row r="413" spans="1:7" x14ac:dyDescent="0.35">
      <c r="A413" s="43" t="s">
        <v>107</v>
      </c>
      <c r="B413" s="43" t="s">
        <v>97</v>
      </c>
      <c r="C413" t="s">
        <v>86</v>
      </c>
      <c r="D413" s="43">
        <v>2018</v>
      </c>
      <c r="E413">
        <v>10528492.0615</v>
      </c>
      <c r="F413">
        <v>8032343.1600000001</v>
      </c>
      <c r="G413">
        <f>+Importaciones_2015_2020[[#This Row],[USD CIF]]/Importaciones_2015_2020[[#This Row],[Kg]]</f>
        <v>0.7629148707222968</v>
      </c>
    </row>
    <row r="414" spans="1:7" x14ac:dyDescent="0.35">
      <c r="A414" s="43" t="s">
        <v>107</v>
      </c>
      <c r="B414" s="43" t="s">
        <v>97</v>
      </c>
      <c r="C414" t="s">
        <v>86</v>
      </c>
      <c r="D414" s="43">
        <v>2016</v>
      </c>
      <c r="E414">
        <v>10528578.498500001</v>
      </c>
      <c r="F414">
        <v>11875265.83</v>
      </c>
      <c r="G414">
        <f>+Importaciones_2015_2020[[#This Row],[USD CIF]]/Importaciones_2015_2020[[#This Row],[Kg]]</f>
        <v>1.127907801769428</v>
      </c>
    </row>
    <row r="415" spans="1:7" x14ac:dyDescent="0.35">
      <c r="A415" s="43" t="s">
        <v>107</v>
      </c>
      <c r="B415" s="43" t="s">
        <v>97</v>
      </c>
      <c r="C415" t="s">
        <v>86</v>
      </c>
      <c r="D415" s="43">
        <v>2015</v>
      </c>
      <c r="E415">
        <v>10945465.189200001</v>
      </c>
      <c r="F415">
        <v>11825190.35</v>
      </c>
      <c r="G415">
        <f>+Importaciones_2015_2020[[#This Row],[USD CIF]]/Importaciones_2015_2020[[#This Row],[Kg]]</f>
        <v>1.0803734830446523</v>
      </c>
    </row>
    <row r="416" spans="1:7" x14ac:dyDescent="0.35">
      <c r="A416" s="43" t="s">
        <v>107</v>
      </c>
      <c r="B416" s="43" t="s">
        <v>97</v>
      </c>
      <c r="C416" t="s">
        <v>111</v>
      </c>
      <c r="D416" s="43" t="s">
        <v>83</v>
      </c>
      <c r="E416">
        <v>11788208.119999999</v>
      </c>
      <c r="F416">
        <v>9947594.4900000002</v>
      </c>
      <c r="G416">
        <f>+Importaciones_2015_2020[[#This Row],[USD CIF]]/Importaciones_2015_2020[[#This Row],[Kg]]</f>
        <v>0.84385976127472717</v>
      </c>
    </row>
    <row r="417" spans="1:7" x14ac:dyDescent="0.35">
      <c r="A417" s="43" t="s">
        <v>107</v>
      </c>
      <c r="B417" t="s">
        <v>97</v>
      </c>
      <c r="C417" t="s">
        <v>86</v>
      </c>
      <c r="D417" s="43">
        <v>2019</v>
      </c>
      <c r="E417">
        <v>12132828.1263</v>
      </c>
      <c r="F417">
        <v>12830787.68</v>
      </c>
      <c r="G417">
        <f>+Importaciones_2015_2020[[#This Row],[USD CIF]]/Importaciones_2015_2020[[#This Row],[Kg]]</f>
        <v>1.0575265343277263</v>
      </c>
    </row>
    <row r="418" spans="1:7" x14ac:dyDescent="0.35">
      <c r="A418" s="43" t="s">
        <v>107</v>
      </c>
      <c r="B418" s="43" t="s">
        <v>97</v>
      </c>
      <c r="C418" t="s">
        <v>111</v>
      </c>
      <c r="D418" s="43">
        <v>2015</v>
      </c>
      <c r="E418">
        <v>17247981.739999998</v>
      </c>
      <c r="F418">
        <v>12669707.84</v>
      </c>
      <c r="G418">
        <f>+Importaciones_2015_2020[[#This Row],[USD CIF]]/Importaciones_2015_2020[[#This Row],[Kg]]</f>
        <v>0.73456176096345993</v>
      </c>
    </row>
    <row r="419" spans="1:7" x14ac:dyDescent="0.35">
      <c r="A419" s="43" t="s">
        <v>107</v>
      </c>
      <c r="B419" s="43" t="s">
        <v>97</v>
      </c>
      <c r="C419" t="s">
        <v>111</v>
      </c>
      <c r="D419" s="43">
        <v>2016</v>
      </c>
      <c r="E419">
        <v>24991497.247699998</v>
      </c>
      <c r="F419">
        <v>19971876.329999998</v>
      </c>
      <c r="G419">
        <f>+Importaciones_2015_2020[[#This Row],[USD CIF]]/Importaciones_2015_2020[[#This Row],[Kg]]</f>
        <v>0.79914685110905215</v>
      </c>
    </row>
    <row r="420" spans="1:7" x14ac:dyDescent="0.35">
      <c r="A420" s="43" t="s">
        <v>107</v>
      </c>
      <c r="B420" s="43" t="s">
        <v>97</v>
      </c>
      <c r="C420" t="s">
        <v>111</v>
      </c>
      <c r="D420" s="43">
        <v>2019</v>
      </c>
      <c r="E420">
        <v>26167969.908100002</v>
      </c>
      <c r="F420">
        <v>22650653.18</v>
      </c>
      <c r="G420">
        <f>+Importaciones_2015_2020[[#This Row],[USD CIF]]/Importaciones_2015_2020[[#This Row],[Kg]]</f>
        <v>0.8655869469258578</v>
      </c>
    </row>
    <row r="421" spans="1:7" x14ac:dyDescent="0.35">
      <c r="A421" s="43" t="s">
        <v>107</v>
      </c>
      <c r="B421" t="s">
        <v>97</v>
      </c>
      <c r="C421" t="s">
        <v>111</v>
      </c>
      <c r="D421" s="43">
        <v>2017</v>
      </c>
      <c r="E421">
        <v>26397881.4223</v>
      </c>
      <c r="F421">
        <v>21992787.710000001</v>
      </c>
      <c r="G421">
        <f>+Importaciones_2015_2020[[#This Row],[USD CIF]]/Importaciones_2015_2020[[#This Row],[Kg]]</f>
        <v>0.83312699826817427</v>
      </c>
    </row>
    <row r="422" spans="1:7" x14ac:dyDescent="0.35">
      <c r="A422" s="43" t="s">
        <v>107</v>
      </c>
      <c r="B422" s="43" t="s">
        <v>97</v>
      </c>
      <c r="C422" t="s">
        <v>109</v>
      </c>
      <c r="D422" s="43">
        <v>2018</v>
      </c>
      <c r="E422">
        <v>29046808.524599999</v>
      </c>
      <c r="F422">
        <v>23938156.09</v>
      </c>
      <c r="G422">
        <f>+Importaciones_2015_2020[[#This Row],[USD CIF]]/Importaciones_2015_2020[[#This Row],[Kg]]</f>
        <v>0.82412345128128495</v>
      </c>
    </row>
    <row r="423" spans="1:7" x14ac:dyDescent="0.35">
      <c r="A423" s="43" t="s">
        <v>107</v>
      </c>
      <c r="B423" s="43" t="s">
        <v>97</v>
      </c>
      <c r="C423" t="s">
        <v>109</v>
      </c>
      <c r="D423" s="43">
        <v>2015</v>
      </c>
      <c r="E423">
        <v>41307358.520000003</v>
      </c>
      <c r="F423">
        <v>29075287.239999998</v>
      </c>
      <c r="G423">
        <f>+Importaciones_2015_2020[[#This Row],[USD CIF]]/Importaciones_2015_2020[[#This Row],[Kg]]</f>
        <v>0.70387670094960109</v>
      </c>
    </row>
    <row r="424" spans="1:7" x14ac:dyDescent="0.35">
      <c r="A424" s="43" t="s">
        <v>107</v>
      </c>
      <c r="B424" s="43" t="s">
        <v>97</v>
      </c>
      <c r="C424" t="s">
        <v>109</v>
      </c>
      <c r="D424" s="43" t="s">
        <v>83</v>
      </c>
      <c r="E424">
        <v>43236539.586000003</v>
      </c>
      <c r="F424">
        <v>31707657.530000001</v>
      </c>
      <c r="G424">
        <f>+Importaciones_2015_2020[[#This Row],[USD CIF]]/Importaciones_2015_2020[[#This Row],[Kg]]</f>
        <v>0.73335326632538711</v>
      </c>
    </row>
    <row r="425" spans="1:7" x14ac:dyDescent="0.35">
      <c r="A425" s="43" t="s">
        <v>107</v>
      </c>
      <c r="B425" s="43" t="s">
        <v>97</v>
      </c>
      <c r="C425" t="s">
        <v>109</v>
      </c>
      <c r="D425" s="43">
        <v>2016</v>
      </c>
      <c r="E425">
        <v>47173548.394100003</v>
      </c>
      <c r="F425">
        <v>36729736.759999998</v>
      </c>
      <c r="G425">
        <f>+Importaciones_2015_2020[[#This Row],[USD CIF]]/Importaciones_2015_2020[[#This Row],[Kg]]</f>
        <v>0.77860873329159586</v>
      </c>
    </row>
    <row r="426" spans="1:7" x14ac:dyDescent="0.35">
      <c r="A426" s="43" t="s">
        <v>107</v>
      </c>
      <c r="B426" s="43" t="s">
        <v>97</v>
      </c>
      <c r="C426" t="s">
        <v>109</v>
      </c>
      <c r="D426" s="43">
        <v>2017</v>
      </c>
      <c r="E426">
        <v>49840085.68</v>
      </c>
      <c r="F426">
        <v>40894096.530000001</v>
      </c>
      <c r="G426">
        <f>+Importaciones_2015_2020[[#This Row],[USD CIF]]/Importaciones_2015_2020[[#This Row],[Kg]]</f>
        <v>0.82050614424224644</v>
      </c>
    </row>
    <row r="427" spans="1:7" x14ac:dyDescent="0.35">
      <c r="A427" s="43" t="s">
        <v>107</v>
      </c>
      <c r="B427" s="43" t="s">
        <v>97</v>
      </c>
      <c r="D427" s="43">
        <v>2018</v>
      </c>
      <c r="E427">
        <v>59177295.520000003</v>
      </c>
      <c r="F427">
        <v>47929670.280000001</v>
      </c>
      <c r="G427">
        <f>+Importaciones_2015_2020[[#This Row],[USD CIF]]/Importaciones_2015_2020[[#This Row],[Kg]]</f>
        <v>0.80993343576847521</v>
      </c>
    </row>
    <row r="428" spans="1:7" x14ac:dyDescent="0.35">
      <c r="A428" s="43" t="s">
        <v>107</v>
      </c>
      <c r="B428" s="43" t="s">
        <v>97</v>
      </c>
      <c r="C428" t="s">
        <v>109</v>
      </c>
      <c r="D428" s="43">
        <v>2019</v>
      </c>
      <c r="E428">
        <v>66501959.351999998</v>
      </c>
      <c r="F428">
        <v>55239457.969999999</v>
      </c>
      <c r="G428">
        <f>+Importaciones_2015_2020[[#This Row],[USD CIF]]/Importaciones_2015_2020[[#This Row],[Kg]]</f>
        <v>0.83064406685543335</v>
      </c>
    </row>
    <row r="429" spans="1:7" x14ac:dyDescent="0.35">
      <c r="A429" s="43" t="s">
        <v>107</v>
      </c>
      <c r="B429" s="43" t="s">
        <v>97</v>
      </c>
      <c r="C429" t="s">
        <v>117</v>
      </c>
      <c r="D429" s="43">
        <v>2018</v>
      </c>
      <c r="E429">
        <v>109959679.11810002</v>
      </c>
      <c r="F429">
        <v>93255149.890000001</v>
      </c>
      <c r="G429">
        <f>+Importaciones_2015_2020[[#This Row],[USD CIF]]/Importaciones_2015_2020[[#This Row],[Kg]]</f>
        <v>0.84808495839498721</v>
      </c>
    </row>
    <row r="430" spans="1:7" x14ac:dyDescent="0.35">
      <c r="A430" s="43" t="s">
        <v>107</v>
      </c>
      <c r="B430" t="s">
        <v>94</v>
      </c>
      <c r="C430" t="s">
        <v>89</v>
      </c>
      <c r="D430" s="43" t="s">
        <v>83</v>
      </c>
      <c r="E430" t="s">
        <v>126</v>
      </c>
      <c r="F430" t="s">
        <v>127</v>
      </c>
      <c r="G430" t="e">
        <f>+Importaciones_2015_2020[[#This Row],[USD CIF]]/Importaciones_2015_2020[[#This Row],[Kg]]</f>
        <v>#VALUE!</v>
      </c>
    </row>
    <row r="431" spans="1:7" x14ac:dyDescent="0.35">
      <c r="A431" s="43" t="s">
        <v>107</v>
      </c>
      <c r="B431" t="s">
        <v>94</v>
      </c>
      <c r="C431" t="s">
        <v>89</v>
      </c>
      <c r="D431" s="43">
        <v>2018</v>
      </c>
      <c r="F431">
        <v>690.58</v>
      </c>
      <c r="G431" t="e">
        <f>+Importaciones_2015_2020[[#This Row],[USD CIF]]/Importaciones_2015_2020[[#This Row],[Kg]]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2BFC-A1EE-49FC-A702-7CAE4C610AFF}">
  <dimension ref="A1:AA407"/>
  <sheetViews>
    <sheetView workbookViewId="0">
      <pane ySplit="1" topLeftCell="A390" activePane="bottomLeft" state="frozen"/>
      <selection activeCell="B1" sqref="B1"/>
      <selection pane="bottomLeft" activeCell="G7" sqref="G7"/>
    </sheetView>
  </sheetViews>
  <sheetFormatPr baseColWidth="10" defaultRowHeight="14.5" x14ac:dyDescent="0.35"/>
  <cols>
    <col min="1" max="1" width="7.26953125" customWidth="1"/>
    <col min="6" max="6" width="9.1796875" customWidth="1"/>
    <col min="8" max="8" width="7" customWidth="1"/>
    <col min="9" max="9" width="16.26953125" customWidth="1"/>
    <col min="10" max="10" width="8.453125" customWidth="1"/>
    <col min="11" max="11" width="10.90625" customWidth="1"/>
    <col min="12" max="12" width="19.7265625" customWidth="1"/>
    <col min="13" max="13" width="24.08984375" customWidth="1"/>
    <col min="14" max="14" width="12.453125" customWidth="1"/>
    <col min="15" max="15" width="12.54296875" customWidth="1"/>
    <col min="16" max="16" width="17.453125" customWidth="1"/>
    <col min="17" max="17" width="20.1796875" customWidth="1"/>
    <col min="20" max="20" width="20" customWidth="1"/>
  </cols>
  <sheetData>
    <row r="1" spans="1:20" x14ac:dyDescent="0.35">
      <c r="A1" s="38" t="s">
        <v>35</v>
      </c>
      <c r="B1" s="38" t="s">
        <v>169</v>
      </c>
      <c r="C1" s="38" t="s">
        <v>170</v>
      </c>
      <c r="D1" s="38" t="s">
        <v>171</v>
      </c>
      <c r="E1" s="38" t="s">
        <v>36</v>
      </c>
      <c r="F1" s="38" t="s">
        <v>172</v>
      </c>
      <c r="G1" s="38" t="s">
        <v>173</v>
      </c>
      <c r="H1" s="38" t="s">
        <v>174</v>
      </c>
      <c r="I1" s="38" t="s">
        <v>175</v>
      </c>
      <c r="J1" s="38" t="s">
        <v>176</v>
      </c>
      <c r="K1" s="38" t="s">
        <v>177</v>
      </c>
      <c r="L1" s="38" t="s">
        <v>178</v>
      </c>
      <c r="M1" s="39" t="s">
        <v>179</v>
      </c>
      <c r="N1" s="39" t="s">
        <v>180</v>
      </c>
      <c r="O1" s="39" t="s">
        <v>181</v>
      </c>
      <c r="P1" s="39" t="s">
        <v>182</v>
      </c>
      <c r="Q1" s="39" t="s">
        <v>183</v>
      </c>
      <c r="R1" s="39" t="s">
        <v>0</v>
      </c>
      <c r="S1" s="39" t="s">
        <v>184</v>
      </c>
      <c r="T1" s="39" t="s">
        <v>185</v>
      </c>
    </row>
    <row r="2" spans="1:20" x14ac:dyDescent="0.35">
      <c r="A2" s="40">
        <v>7</v>
      </c>
      <c r="B2" s="40">
        <v>72</v>
      </c>
      <c r="C2" s="40">
        <v>7201</v>
      </c>
      <c r="D2" s="40" t="s">
        <v>186</v>
      </c>
      <c r="E2" s="40" t="s">
        <v>29</v>
      </c>
      <c r="F2" s="40">
        <v>2019</v>
      </c>
      <c r="G2" s="40">
        <v>50488830</v>
      </c>
      <c r="H2" s="40" t="s">
        <v>187</v>
      </c>
      <c r="I2" s="40" t="s">
        <v>188</v>
      </c>
      <c r="J2" s="40">
        <v>3</v>
      </c>
      <c r="K2" s="40">
        <v>0</v>
      </c>
      <c r="L2" s="40" t="s">
        <v>189</v>
      </c>
      <c r="M2" s="40" t="s">
        <v>190</v>
      </c>
      <c r="N2" s="40"/>
      <c r="O2" s="40"/>
      <c r="P2" s="40" t="s">
        <v>191</v>
      </c>
      <c r="Q2" s="40" t="s">
        <v>192</v>
      </c>
      <c r="R2" s="40" t="s">
        <v>193</v>
      </c>
      <c r="S2" s="40" t="s">
        <v>107</v>
      </c>
      <c r="T2" s="40" t="s">
        <v>194</v>
      </c>
    </row>
    <row r="3" spans="1:20" x14ac:dyDescent="0.35">
      <c r="A3" s="40">
        <v>5</v>
      </c>
      <c r="B3" s="40">
        <v>55</v>
      </c>
      <c r="C3" s="40">
        <v>5506</v>
      </c>
      <c r="D3" s="40" t="s">
        <v>195</v>
      </c>
      <c r="E3" s="40" t="s">
        <v>27</v>
      </c>
      <c r="F3" s="40">
        <v>2019</v>
      </c>
      <c r="G3" s="40">
        <v>51016650</v>
      </c>
      <c r="H3" s="40" t="s">
        <v>196</v>
      </c>
      <c r="I3" s="40" t="s">
        <v>197</v>
      </c>
      <c r="J3" s="40">
        <v>5</v>
      </c>
      <c r="K3" s="40">
        <v>1</v>
      </c>
      <c r="L3" s="40" t="s">
        <v>189</v>
      </c>
      <c r="M3" s="40" t="s">
        <v>190</v>
      </c>
      <c r="N3" s="40"/>
      <c r="O3" s="40"/>
      <c r="P3" s="40" t="s">
        <v>191</v>
      </c>
      <c r="Q3" s="40" t="s">
        <v>192</v>
      </c>
      <c r="R3" s="40" t="s">
        <v>193</v>
      </c>
      <c r="S3" s="40" t="s">
        <v>107</v>
      </c>
      <c r="T3" s="40" t="s">
        <v>194</v>
      </c>
    </row>
    <row r="4" spans="1:20" x14ac:dyDescent="0.35">
      <c r="A4" s="40">
        <v>13</v>
      </c>
      <c r="B4" s="40">
        <v>135</v>
      </c>
      <c r="C4" s="40">
        <v>13503</v>
      </c>
      <c r="D4" s="40" t="s">
        <v>198</v>
      </c>
      <c r="E4" s="40" t="s">
        <v>37</v>
      </c>
      <c r="F4" s="40">
        <v>2019</v>
      </c>
      <c r="G4" s="40">
        <v>53160920</v>
      </c>
      <c r="H4" s="40" t="s">
        <v>187</v>
      </c>
      <c r="I4" s="40" t="s">
        <v>199</v>
      </c>
      <c r="J4" s="40">
        <v>2</v>
      </c>
      <c r="K4" s="40">
        <v>0</v>
      </c>
      <c r="L4" s="40" t="s">
        <v>189</v>
      </c>
      <c r="M4" s="40" t="s">
        <v>200</v>
      </c>
      <c r="N4" s="40"/>
      <c r="O4" s="40"/>
      <c r="P4" s="40" t="s">
        <v>191</v>
      </c>
      <c r="Q4" s="40" t="s">
        <v>192</v>
      </c>
      <c r="R4" s="40" t="s">
        <v>193</v>
      </c>
      <c r="S4" s="40" t="s">
        <v>107</v>
      </c>
      <c r="T4" s="40" t="s">
        <v>194</v>
      </c>
    </row>
    <row r="5" spans="1:20" x14ac:dyDescent="0.35">
      <c r="A5" s="41">
        <v>5</v>
      </c>
      <c r="B5" s="41">
        <v>54</v>
      </c>
      <c r="C5" s="41">
        <v>5402</v>
      </c>
      <c r="D5" s="41" t="s">
        <v>201</v>
      </c>
      <c r="E5" s="41" t="s">
        <v>27</v>
      </c>
      <c r="F5" s="41">
        <v>2019</v>
      </c>
      <c r="G5" s="41">
        <v>53201660</v>
      </c>
      <c r="H5" s="41" t="s">
        <v>202</v>
      </c>
      <c r="I5" s="41" t="s">
        <v>203</v>
      </c>
      <c r="J5" s="41">
        <v>1</v>
      </c>
      <c r="K5" s="41">
        <v>0</v>
      </c>
      <c r="L5" s="41" t="s">
        <v>189</v>
      </c>
      <c r="M5" s="41" t="s">
        <v>200</v>
      </c>
      <c r="N5" s="41"/>
      <c r="O5" s="41"/>
      <c r="P5" s="41" t="s">
        <v>191</v>
      </c>
      <c r="Q5" s="41" t="s">
        <v>192</v>
      </c>
      <c r="R5" s="41" t="s">
        <v>193</v>
      </c>
      <c r="S5" s="41" t="s">
        <v>107</v>
      </c>
      <c r="T5" s="41" t="s">
        <v>194</v>
      </c>
    </row>
    <row r="6" spans="1:20" x14ac:dyDescent="0.35">
      <c r="A6" s="42">
        <v>5</v>
      </c>
      <c r="B6" s="42">
        <v>54</v>
      </c>
      <c r="C6" s="42">
        <v>5401</v>
      </c>
      <c r="D6" s="42" t="s">
        <v>134</v>
      </c>
      <c r="E6" s="42" t="s">
        <v>27</v>
      </c>
      <c r="F6" s="42">
        <v>2019</v>
      </c>
      <c r="G6" s="42">
        <v>53203860</v>
      </c>
      <c r="H6" s="42" t="s">
        <v>204</v>
      </c>
      <c r="I6" s="42" t="s">
        <v>205</v>
      </c>
      <c r="J6" s="42">
        <v>2</v>
      </c>
      <c r="K6" s="42">
        <v>0</v>
      </c>
      <c r="L6" s="42" t="s">
        <v>189</v>
      </c>
      <c r="M6" s="42" t="s">
        <v>200</v>
      </c>
      <c r="N6" s="42"/>
      <c r="O6" s="42"/>
      <c r="P6" s="42" t="s">
        <v>191</v>
      </c>
      <c r="Q6" s="42" t="s">
        <v>192</v>
      </c>
      <c r="R6" s="42" t="s">
        <v>193</v>
      </c>
      <c r="S6" s="42" t="s">
        <v>107</v>
      </c>
      <c r="T6" s="42" t="s">
        <v>194</v>
      </c>
    </row>
    <row r="7" spans="1:20" x14ac:dyDescent="0.35">
      <c r="A7" s="41">
        <v>5</v>
      </c>
      <c r="B7" s="41">
        <v>54</v>
      </c>
      <c r="C7" s="41">
        <v>5401</v>
      </c>
      <c r="D7" s="41" t="s">
        <v>134</v>
      </c>
      <c r="E7" s="41" t="s">
        <v>27</v>
      </c>
      <c r="F7" s="41">
        <v>2019</v>
      </c>
      <c r="G7" s="41">
        <v>53204650</v>
      </c>
      <c r="H7" s="41" t="s">
        <v>206</v>
      </c>
      <c r="I7" s="41" t="s">
        <v>207</v>
      </c>
      <c r="J7" s="41">
        <v>2</v>
      </c>
      <c r="K7" s="41">
        <v>0</v>
      </c>
      <c r="L7" s="41" t="s">
        <v>189</v>
      </c>
      <c r="M7" s="41" t="s">
        <v>200</v>
      </c>
      <c r="N7" s="41"/>
      <c r="O7" s="41"/>
      <c r="P7" s="41" t="s">
        <v>191</v>
      </c>
      <c r="Q7" s="41" t="s">
        <v>192</v>
      </c>
      <c r="R7" s="41" t="s">
        <v>193</v>
      </c>
      <c r="S7" s="41" t="s">
        <v>107</v>
      </c>
      <c r="T7" s="41" t="s">
        <v>194</v>
      </c>
    </row>
    <row r="8" spans="1:20" x14ac:dyDescent="0.35">
      <c r="A8" s="41">
        <v>5</v>
      </c>
      <c r="B8" s="41">
        <v>54</v>
      </c>
      <c r="C8" s="41">
        <v>5401</v>
      </c>
      <c r="D8" s="41" t="s">
        <v>134</v>
      </c>
      <c r="E8" s="41" t="s">
        <v>27</v>
      </c>
      <c r="F8" s="41">
        <v>2019</v>
      </c>
      <c r="G8" s="41">
        <v>53217110</v>
      </c>
      <c r="H8" s="41" t="s">
        <v>206</v>
      </c>
      <c r="I8" s="41" t="s">
        <v>208</v>
      </c>
      <c r="J8" s="41">
        <v>2</v>
      </c>
      <c r="K8" s="41">
        <v>0</v>
      </c>
      <c r="L8" s="41" t="s">
        <v>189</v>
      </c>
      <c r="M8" s="41" t="s">
        <v>200</v>
      </c>
      <c r="N8" s="41"/>
      <c r="O8" s="41"/>
      <c r="P8" s="41" t="s">
        <v>191</v>
      </c>
      <c r="Q8" s="41" t="s">
        <v>192</v>
      </c>
      <c r="R8" s="41" t="s">
        <v>193</v>
      </c>
      <c r="S8" s="41" t="s">
        <v>107</v>
      </c>
      <c r="T8" s="41" t="s">
        <v>194</v>
      </c>
    </row>
    <row r="9" spans="1:20" x14ac:dyDescent="0.35">
      <c r="A9" s="41">
        <v>5</v>
      </c>
      <c r="B9" s="41">
        <v>54</v>
      </c>
      <c r="C9" s="41">
        <v>5403</v>
      </c>
      <c r="D9" s="41" t="s">
        <v>209</v>
      </c>
      <c r="E9" s="41" t="s">
        <v>27</v>
      </c>
      <c r="F9" s="41">
        <v>2019</v>
      </c>
      <c r="G9" s="41">
        <v>53233030</v>
      </c>
      <c r="H9" s="41" t="s">
        <v>210</v>
      </c>
      <c r="I9" s="41" t="s">
        <v>211</v>
      </c>
      <c r="J9" s="41">
        <v>2</v>
      </c>
      <c r="K9" s="41">
        <v>0</v>
      </c>
      <c r="L9" s="41" t="s">
        <v>189</v>
      </c>
      <c r="M9" s="41" t="s">
        <v>200</v>
      </c>
      <c r="N9" s="41"/>
      <c r="O9" s="41"/>
      <c r="P9" s="41" t="s">
        <v>191</v>
      </c>
      <c r="Q9" s="41" t="s">
        <v>192</v>
      </c>
      <c r="R9" s="41" t="s">
        <v>193</v>
      </c>
      <c r="S9" s="41" t="s">
        <v>107</v>
      </c>
      <c r="T9" s="41" t="s">
        <v>194</v>
      </c>
    </row>
    <row r="10" spans="1:20" x14ac:dyDescent="0.35">
      <c r="A10" s="41">
        <v>5</v>
      </c>
      <c r="B10" s="41">
        <v>54</v>
      </c>
      <c r="C10" s="41">
        <v>5402</v>
      </c>
      <c r="D10" s="41" t="s">
        <v>201</v>
      </c>
      <c r="E10" s="41" t="s">
        <v>27</v>
      </c>
      <c r="F10" s="41">
        <v>2019</v>
      </c>
      <c r="G10" s="41">
        <v>53241270</v>
      </c>
      <c r="H10" s="41" t="s">
        <v>202</v>
      </c>
      <c r="I10" s="41" t="s">
        <v>212</v>
      </c>
      <c r="J10" s="41">
        <v>3</v>
      </c>
      <c r="K10" s="41">
        <v>1</v>
      </c>
      <c r="L10" s="41" t="s">
        <v>189</v>
      </c>
      <c r="M10" s="41" t="s">
        <v>200</v>
      </c>
      <c r="N10" s="41"/>
      <c r="O10" s="41"/>
      <c r="P10" s="41" t="s">
        <v>191</v>
      </c>
      <c r="Q10" s="41" t="s">
        <v>192</v>
      </c>
      <c r="R10" s="41" t="s">
        <v>193</v>
      </c>
      <c r="S10" s="41" t="s">
        <v>107</v>
      </c>
      <c r="T10" s="41" t="s">
        <v>194</v>
      </c>
    </row>
    <row r="11" spans="1:20" x14ac:dyDescent="0.35">
      <c r="A11" s="41">
        <v>4</v>
      </c>
      <c r="B11" s="41">
        <v>41</v>
      </c>
      <c r="C11" s="41">
        <v>4102</v>
      </c>
      <c r="D11" s="41" t="s">
        <v>26</v>
      </c>
      <c r="E11" s="41" t="s">
        <v>26</v>
      </c>
      <c r="F11" s="41">
        <v>2019</v>
      </c>
      <c r="G11" s="41">
        <v>53242710</v>
      </c>
      <c r="H11" s="41" t="s">
        <v>204</v>
      </c>
      <c r="I11" s="41" t="s">
        <v>213</v>
      </c>
      <c r="J11" s="41">
        <v>3</v>
      </c>
      <c r="K11" s="41">
        <v>0</v>
      </c>
      <c r="L11" s="41" t="s">
        <v>189</v>
      </c>
      <c r="M11" s="41" t="s">
        <v>200</v>
      </c>
      <c r="N11" s="41"/>
      <c r="O11" s="41"/>
      <c r="P11" s="41" t="s">
        <v>191</v>
      </c>
      <c r="Q11" s="41" t="s">
        <v>192</v>
      </c>
      <c r="R11" s="41" t="s">
        <v>193</v>
      </c>
      <c r="S11" s="41" t="s">
        <v>107</v>
      </c>
      <c r="T11" s="41" t="s">
        <v>194</v>
      </c>
    </row>
    <row r="12" spans="1:20" x14ac:dyDescent="0.35">
      <c r="A12" s="42">
        <v>5</v>
      </c>
      <c r="B12" s="42">
        <v>54</v>
      </c>
      <c r="C12" s="42">
        <v>5403</v>
      </c>
      <c r="D12" s="42" t="s">
        <v>209</v>
      </c>
      <c r="E12" s="42" t="s">
        <v>27</v>
      </c>
      <c r="F12" s="42">
        <v>2019</v>
      </c>
      <c r="G12" s="42">
        <v>53255440</v>
      </c>
      <c r="H12" s="42" t="s">
        <v>214</v>
      </c>
      <c r="I12" s="42" t="s">
        <v>215</v>
      </c>
      <c r="J12" s="42">
        <v>2</v>
      </c>
      <c r="K12" s="42">
        <v>0</v>
      </c>
      <c r="L12" s="42" t="s">
        <v>189</v>
      </c>
      <c r="M12" s="42" t="s">
        <v>200</v>
      </c>
      <c r="N12" s="42"/>
      <c r="O12" s="42"/>
      <c r="P12" s="42" t="s">
        <v>191</v>
      </c>
      <c r="Q12" s="42" t="s">
        <v>192</v>
      </c>
      <c r="R12" s="42" t="s">
        <v>193</v>
      </c>
      <c r="S12" s="42" t="s">
        <v>107</v>
      </c>
      <c r="T12" s="42" t="s">
        <v>194</v>
      </c>
    </row>
    <row r="13" spans="1:20" x14ac:dyDescent="0.35">
      <c r="A13" s="41">
        <v>5</v>
      </c>
      <c r="B13" s="41">
        <v>54</v>
      </c>
      <c r="C13" s="41">
        <v>5403</v>
      </c>
      <c r="D13" s="41" t="s">
        <v>209</v>
      </c>
      <c r="E13" s="41" t="s">
        <v>27</v>
      </c>
      <c r="F13" s="41">
        <v>2019</v>
      </c>
      <c r="G13" s="41">
        <v>53288310</v>
      </c>
      <c r="H13" s="41" t="s">
        <v>206</v>
      </c>
      <c r="I13" s="41" t="s">
        <v>216</v>
      </c>
      <c r="J13" s="41">
        <v>2</v>
      </c>
      <c r="K13" s="41">
        <v>0</v>
      </c>
      <c r="L13" s="41" t="s">
        <v>189</v>
      </c>
      <c r="M13" s="41" t="s">
        <v>200</v>
      </c>
      <c r="N13" s="41"/>
      <c r="O13" s="41"/>
      <c r="P13" s="41" t="s">
        <v>191</v>
      </c>
      <c r="Q13" s="41" t="s">
        <v>192</v>
      </c>
      <c r="R13" s="41" t="s">
        <v>193</v>
      </c>
      <c r="S13" s="41" t="s">
        <v>107</v>
      </c>
      <c r="T13" s="41" t="s">
        <v>194</v>
      </c>
    </row>
    <row r="14" spans="1:20" x14ac:dyDescent="0.35">
      <c r="A14" s="42">
        <v>6</v>
      </c>
      <c r="B14" s="42">
        <v>61</v>
      </c>
      <c r="C14" s="42">
        <v>6101</v>
      </c>
      <c r="D14" s="42" t="s">
        <v>217</v>
      </c>
      <c r="E14" s="42" t="s">
        <v>218</v>
      </c>
      <c r="F14" s="42">
        <v>2019</v>
      </c>
      <c r="G14" s="42">
        <v>53305963</v>
      </c>
      <c r="H14" s="42" t="s">
        <v>206</v>
      </c>
      <c r="I14" s="42" t="s">
        <v>219</v>
      </c>
      <c r="J14" s="42">
        <v>1</v>
      </c>
      <c r="K14" s="42">
        <v>0</v>
      </c>
      <c r="L14" s="42" t="s">
        <v>189</v>
      </c>
      <c r="M14" s="42" t="s">
        <v>200</v>
      </c>
      <c r="N14" s="42">
        <v>1</v>
      </c>
      <c r="O14" s="42"/>
      <c r="P14" s="42" t="s">
        <v>191</v>
      </c>
      <c r="Q14" s="42" t="s">
        <v>192</v>
      </c>
      <c r="R14" s="42" t="s">
        <v>193</v>
      </c>
      <c r="S14" s="42" t="s">
        <v>107</v>
      </c>
      <c r="T14" s="42" t="s">
        <v>194</v>
      </c>
    </row>
    <row r="15" spans="1:20" x14ac:dyDescent="0.35">
      <c r="A15" s="42">
        <v>5</v>
      </c>
      <c r="B15" s="42">
        <v>54</v>
      </c>
      <c r="C15" s="42">
        <v>5401</v>
      </c>
      <c r="D15" s="42" t="s">
        <v>134</v>
      </c>
      <c r="E15" s="42" t="s">
        <v>27</v>
      </c>
      <c r="F15" s="42">
        <v>2019</v>
      </c>
      <c r="G15" s="42">
        <v>53308534</v>
      </c>
      <c r="H15" s="42" t="s">
        <v>220</v>
      </c>
      <c r="I15" s="42" t="s">
        <v>221</v>
      </c>
      <c r="J15" s="42">
        <v>4</v>
      </c>
      <c r="K15" s="42">
        <v>1</v>
      </c>
      <c r="L15" s="42" t="s">
        <v>189</v>
      </c>
      <c r="M15" s="42" t="s">
        <v>200</v>
      </c>
      <c r="N15" s="42"/>
      <c r="O15" s="42"/>
      <c r="P15" s="42" t="s">
        <v>191</v>
      </c>
      <c r="Q15" s="42" t="s">
        <v>192</v>
      </c>
      <c r="R15" s="42" t="s">
        <v>193</v>
      </c>
      <c r="S15" s="42" t="s">
        <v>107</v>
      </c>
      <c r="T15" s="42" t="s">
        <v>194</v>
      </c>
    </row>
    <row r="16" spans="1:20" x14ac:dyDescent="0.35">
      <c r="A16" s="42">
        <v>4</v>
      </c>
      <c r="B16" s="42">
        <v>41</v>
      </c>
      <c r="C16" s="42">
        <v>4102</v>
      </c>
      <c r="D16" s="42" t="s">
        <v>26</v>
      </c>
      <c r="E16" s="42" t="s">
        <v>26</v>
      </c>
      <c r="F16" s="42">
        <v>2019</v>
      </c>
      <c r="G16" s="42">
        <v>53312036</v>
      </c>
      <c r="H16" s="42" t="s">
        <v>222</v>
      </c>
      <c r="I16" s="42" t="s">
        <v>223</v>
      </c>
      <c r="J16" s="42">
        <v>2</v>
      </c>
      <c r="K16" s="42">
        <v>0</v>
      </c>
      <c r="L16" s="42" t="s">
        <v>189</v>
      </c>
      <c r="M16" s="42" t="s">
        <v>200</v>
      </c>
      <c r="N16" s="42"/>
      <c r="O16" s="42"/>
      <c r="P16" s="42" t="s">
        <v>191</v>
      </c>
      <c r="Q16" s="42" t="s">
        <v>192</v>
      </c>
      <c r="R16" s="42" t="s">
        <v>193</v>
      </c>
      <c r="S16" s="42" t="s">
        <v>107</v>
      </c>
      <c r="T16" s="42" t="s">
        <v>194</v>
      </c>
    </row>
    <row r="17" spans="1:20" x14ac:dyDescent="0.35">
      <c r="A17" s="42">
        <v>5</v>
      </c>
      <c r="B17" s="42">
        <v>54</v>
      </c>
      <c r="C17" s="42">
        <v>5402</v>
      </c>
      <c r="D17" s="42" t="s">
        <v>201</v>
      </c>
      <c r="E17" s="42" t="s">
        <v>27</v>
      </c>
      <c r="F17" s="42">
        <v>2019</v>
      </c>
      <c r="G17" s="42">
        <v>53318712</v>
      </c>
      <c r="H17" s="42" t="s">
        <v>222</v>
      </c>
      <c r="I17" s="42" t="s">
        <v>224</v>
      </c>
      <c r="J17" s="42">
        <v>1</v>
      </c>
      <c r="K17" s="42">
        <v>0</v>
      </c>
      <c r="L17" s="42" t="s">
        <v>189</v>
      </c>
      <c r="M17" s="42" t="s">
        <v>200</v>
      </c>
      <c r="N17" s="42"/>
      <c r="O17" s="42">
        <v>2</v>
      </c>
      <c r="P17" s="42" t="s">
        <v>191</v>
      </c>
      <c r="Q17" s="42" t="s">
        <v>192</v>
      </c>
      <c r="R17" s="42" t="s">
        <v>193</v>
      </c>
      <c r="S17" s="42" t="s">
        <v>107</v>
      </c>
      <c r="T17" s="42" t="s">
        <v>194</v>
      </c>
    </row>
    <row r="18" spans="1:20" x14ac:dyDescent="0.35">
      <c r="A18" s="41">
        <v>5</v>
      </c>
      <c r="B18" s="41">
        <v>54</v>
      </c>
      <c r="C18" s="41">
        <v>5402</v>
      </c>
      <c r="D18" s="41" t="s">
        <v>201</v>
      </c>
      <c r="E18" s="41" t="s">
        <v>27</v>
      </c>
      <c r="F18" s="41">
        <v>2019</v>
      </c>
      <c r="G18" s="41">
        <v>53319651</v>
      </c>
      <c r="H18" s="41" t="s">
        <v>222</v>
      </c>
      <c r="I18" s="41" t="s">
        <v>225</v>
      </c>
      <c r="J18" s="41">
        <v>1</v>
      </c>
      <c r="K18" s="41">
        <v>0</v>
      </c>
      <c r="L18" s="41" t="s">
        <v>189</v>
      </c>
      <c r="M18" s="41" t="s">
        <v>200</v>
      </c>
      <c r="N18" s="41"/>
      <c r="O18" s="41">
        <v>5</v>
      </c>
      <c r="P18" s="41" t="s">
        <v>191</v>
      </c>
      <c r="Q18" s="41" t="s">
        <v>192</v>
      </c>
      <c r="R18" s="41" t="s">
        <v>193</v>
      </c>
      <c r="S18" s="41" t="s">
        <v>107</v>
      </c>
      <c r="T18" s="41" t="s">
        <v>194</v>
      </c>
    </row>
    <row r="19" spans="1:20" x14ac:dyDescent="0.35">
      <c r="A19" s="41">
        <v>5</v>
      </c>
      <c r="B19" s="41">
        <v>54</v>
      </c>
      <c r="C19" s="41">
        <v>5403</v>
      </c>
      <c r="D19" s="41" t="s">
        <v>209</v>
      </c>
      <c r="E19" s="41" t="s">
        <v>27</v>
      </c>
      <c r="F19" s="41">
        <v>2019</v>
      </c>
      <c r="G19" s="41">
        <v>53321017</v>
      </c>
      <c r="H19" s="41" t="s">
        <v>226</v>
      </c>
      <c r="I19" s="41" t="s">
        <v>227</v>
      </c>
      <c r="J19" s="41">
        <v>2</v>
      </c>
      <c r="K19" s="41">
        <v>0</v>
      </c>
      <c r="L19" s="41" t="s">
        <v>189</v>
      </c>
      <c r="M19" s="41" t="s">
        <v>200</v>
      </c>
      <c r="N19" s="41"/>
      <c r="O19" s="41"/>
      <c r="P19" s="41" t="s">
        <v>191</v>
      </c>
      <c r="Q19" s="41" t="s">
        <v>192</v>
      </c>
      <c r="R19" s="41" t="s">
        <v>193</v>
      </c>
      <c r="S19" s="41" t="s">
        <v>107</v>
      </c>
      <c r="T19" s="41" t="s">
        <v>194</v>
      </c>
    </row>
    <row r="20" spans="1:20" x14ac:dyDescent="0.35">
      <c r="A20" s="41">
        <v>7</v>
      </c>
      <c r="B20" s="41">
        <v>71</v>
      </c>
      <c r="C20" s="41">
        <v>7105</v>
      </c>
      <c r="D20" s="41" t="s">
        <v>29</v>
      </c>
      <c r="E20" s="41" t="s">
        <v>29</v>
      </c>
      <c r="F20" s="41">
        <v>2019</v>
      </c>
      <c r="G20" s="41">
        <v>53321644</v>
      </c>
      <c r="H20" s="41" t="s">
        <v>196</v>
      </c>
      <c r="I20" s="41" t="s">
        <v>228</v>
      </c>
      <c r="J20" s="41">
        <v>1</v>
      </c>
      <c r="K20" s="41">
        <v>0</v>
      </c>
      <c r="L20" s="41" t="s">
        <v>189</v>
      </c>
      <c r="M20" s="41" t="s">
        <v>200</v>
      </c>
      <c r="N20" s="41"/>
      <c r="O20" s="41">
        <v>3</v>
      </c>
      <c r="P20" s="41" t="s">
        <v>191</v>
      </c>
      <c r="Q20" s="41" t="s">
        <v>192</v>
      </c>
      <c r="R20" s="41" t="s">
        <v>193</v>
      </c>
      <c r="S20" s="41" t="s">
        <v>107</v>
      </c>
      <c r="T20" s="41" t="s">
        <v>194</v>
      </c>
    </row>
    <row r="21" spans="1:20" x14ac:dyDescent="0.35">
      <c r="A21" s="42">
        <v>5</v>
      </c>
      <c r="B21" s="42">
        <v>54</v>
      </c>
      <c r="C21" s="42">
        <v>5402</v>
      </c>
      <c r="D21" s="42" t="s">
        <v>201</v>
      </c>
      <c r="E21" s="42" t="s">
        <v>27</v>
      </c>
      <c r="F21" s="42">
        <v>2019</v>
      </c>
      <c r="G21" s="42">
        <v>53324780</v>
      </c>
      <c r="H21" s="42" t="s">
        <v>202</v>
      </c>
      <c r="I21" s="42" t="s">
        <v>229</v>
      </c>
      <c r="J21" s="42">
        <v>2</v>
      </c>
      <c r="K21" s="42">
        <v>0</v>
      </c>
      <c r="L21" s="42" t="s">
        <v>189</v>
      </c>
      <c r="M21" s="42" t="s">
        <v>200</v>
      </c>
      <c r="N21" s="42"/>
      <c r="O21" s="42"/>
      <c r="P21" s="42" t="s">
        <v>191</v>
      </c>
      <c r="Q21" s="42" t="s">
        <v>192</v>
      </c>
      <c r="R21" s="42" t="s">
        <v>193</v>
      </c>
      <c r="S21" s="42" t="s">
        <v>107</v>
      </c>
      <c r="T21" s="42" t="s">
        <v>194</v>
      </c>
    </row>
    <row r="22" spans="1:20" x14ac:dyDescent="0.35">
      <c r="A22" s="42">
        <v>5</v>
      </c>
      <c r="B22" s="42">
        <v>54</v>
      </c>
      <c r="C22" s="42">
        <v>5402</v>
      </c>
      <c r="D22" s="42" t="s">
        <v>201</v>
      </c>
      <c r="E22" s="42" t="s">
        <v>27</v>
      </c>
      <c r="F22" s="42">
        <v>2019</v>
      </c>
      <c r="G22" s="42">
        <v>53324937</v>
      </c>
      <c r="H22" s="42" t="s">
        <v>204</v>
      </c>
      <c r="I22" s="42" t="s">
        <v>230</v>
      </c>
      <c r="J22" s="42">
        <v>3</v>
      </c>
      <c r="K22" s="42">
        <v>3</v>
      </c>
      <c r="L22" s="42" t="s">
        <v>189</v>
      </c>
      <c r="M22" s="42" t="s">
        <v>200</v>
      </c>
      <c r="N22" s="42">
        <v>9</v>
      </c>
      <c r="O22" s="42"/>
      <c r="P22" s="42" t="s">
        <v>191</v>
      </c>
      <c r="Q22" s="42" t="s">
        <v>192</v>
      </c>
      <c r="R22" s="42" t="s">
        <v>193</v>
      </c>
      <c r="S22" s="42" t="s">
        <v>107</v>
      </c>
      <c r="T22" s="42" t="s">
        <v>194</v>
      </c>
    </row>
    <row r="23" spans="1:20" x14ac:dyDescent="0.35">
      <c r="A23" s="41">
        <v>5</v>
      </c>
      <c r="B23" s="41">
        <v>54</v>
      </c>
      <c r="C23" s="41">
        <v>5402</v>
      </c>
      <c r="D23" s="41" t="s">
        <v>201</v>
      </c>
      <c r="E23" s="41" t="s">
        <v>27</v>
      </c>
      <c r="F23" s="41">
        <v>2019</v>
      </c>
      <c r="G23" s="41">
        <v>53332805</v>
      </c>
      <c r="H23" s="41" t="s">
        <v>222</v>
      </c>
      <c r="I23" s="41" t="s">
        <v>231</v>
      </c>
      <c r="J23" s="41">
        <v>2</v>
      </c>
      <c r="K23" s="41">
        <v>0</v>
      </c>
      <c r="L23" s="41" t="s">
        <v>189</v>
      </c>
      <c r="M23" s="41" t="s">
        <v>200</v>
      </c>
      <c r="N23" s="41"/>
      <c r="O23" s="41"/>
      <c r="P23" s="41" t="s">
        <v>191</v>
      </c>
      <c r="Q23" s="41" t="s">
        <v>192</v>
      </c>
      <c r="R23" s="41" t="s">
        <v>193</v>
      </c>
      <c r="S23" s="41" t="s">
        <v>107</v>
      </c>
      <c r="T23" s="41" t="s">
        <v>194</v>
      </c>
    </row>
    <row r="24" spans="1:20" x14ac:dyDescent="0.35">
      <c r="A24" s="41">
        <v>14</v>
      </c>
      <c r="B24" s="41">
        <v>142</v>
      </c>
      <c r="C24" s="41">
        <v>14203</v>
      </c>
      <c r="D24" s="41" t="s">
        <v>232</v>
      </c>
      <c r="E24" s="41" t="s">
        <v>233</v>
      </c>
      <c r="F24" s="41">
        <v>2019</v>
      </c>
      <c r="G24" s="41">
        <v>61979290</v>
      </c>
      <c r="H24" s="41" t="s">
        <v>187</v>
      </c>
      <c r="I24" s="41" t="s">
        <v>234</v>
      </c>
      <c r="J24" s="41">
        <v>2</v>
      </c>
      <c r="K24" s="41">
        <v>0</v>
      </c>
      <c r="L24" s="41" t="s">
        <v>235</v>
      </c>
      <c r="M24" s="41" t="s">
        <v>236</v>
      </c>
      <c r="N24" s="41"/>
      <c r="O24" s="41"/>
      <c r="P24" s="41" t="s">
        <v>191</v>
      </c>
      <c r="Q24" s="41" t="s">
        <v>192</v>
      </c>
      <c r="R24" s="41" t="s">
        <v>193</v>
      </c>
      <c r="S24" s="41" t="s">
        <v>107</v>
      </c>
      <c r="T24" s="41" t="s">
        <v>194</v>
      </c>
    </row>
    <row r="25" spans="1:20" x14ac:dyDescent="0.35">
      <c r="A25" s="42">
        <v>5</v>
      </c>
      <c r="B25" s="42">
        <v>55</v>
      </c>
      <c r="C25" s="42">
        <v>5506</v>
      </c>
      <c r="D25" s="42" t="s">
        <v>195</v>
      </c>
      <c r="E25" s="42" t="s">
        <v>27</v>
      </c>
      <c r="F25" s="42">
        <v>2019</v>
      </c>
      <c r="G25" s="42">
        <v>65144352</v>
      </c>
      <c r="H25" s="42" t="s">
        <v>210</v>
      </c>
      <c r="I25" s="42" t="s">
        <v>237</v>
      </c>
      <c r="J25" s="42">
        <v>2</v>
      </c>
      <c r="K25" s="42">
        <v>0</v>
      </c>
      <c r="L25" s="42" t="s">
        <v>238</v>
      </c>
      <c r="M25" s="42" t="s">
        <v>239</v>
      </c>
      <c r="N25" s="42">
        <v>5</v>
      </c>
      <c r="O25" s="42"/>
      <c r="P25" s="42" t="s">
        <v>191</v>
      </c>
      <c r="Q25" s="42" t="s">
        <v>192</v>
      </c>
      <c r="R25" s="42" t="s">
        <v>193</v>
      </c>
      <c r="S25" s="42" t="s">
        <v>107</v>
      </c>
      <c r="T25" s="42" t="s">
        <v>194</v>
      </c>
    </row>
    <row r="26" spans="1:20" x14ac:dyDescent="0.35">
      <c r="A26" s="42">
        <v>10</v>
      </c>
      <c r="B26" s="42">
        <v>102</v>
      </c>
      <c r="C26" s="42">
        <v>10206</v>
      </c>
      <c r="D26" s="42" t="s">
        <v>240</v>
      </c>
      <c r="E26" s="42" t="s">
        <v>33</v>
      </c>
      <c r="F26" s="42">
        <v>2019</v>
      </c>
      <c r="G26" s="42">
        <v>65151784</v>
      </c>
      <c r="H26" s="42" t="s">
        <v>220</v>
      </c>
      <c r="I26" s="42" t="s">
        <v>241</v>
      </c>
      <c r="J26" s="42">
        <v>2</v>
      </c>
      <c r="K26" s="42">
        <v>0</v>
      </c>
      <c r="L26" s="42" t="s">
        <v>238</v>
      </c>
      <c r="M26" s="42" t="s">
        <v>239</v>
      </c>
      <c r="N26" s="42">
        <v>2</v>
      </c>
      <c r="O26" s="42"/>
      <c r="P26" s="42" t="s">
        <v>191</v>
      </c>
      <c r="Q26" s="42" t="s">
        <v>192</v>
      </c>
      <c r="R26" s="42" t="s">
        <v>193</v>
      </c>
      <c r="S26" s="42" t="s">
        <v>107</v>
      </c>
      <c r="T26" s="42" t="s">
        <v>194</v>
      </c>
    </row>
    <row r="27" spans="1:20" x14ac:dyDescent="0.35">
      <c r="A27" s="41">
        <v>14</v>
      </c>
      <c r="B27" s="41">
        <v>141</v>
      </c>
      <c r="C27" s="41">
        <v>14108</v>
      </c>
      <c r="D27" s="41" t="s">
        <v>242</v>
      </c>
      <c r="E27" s="41" t="s">
        <v>233</v>
      </c>
      <c r="F27" s="41">
        <v>2019</v>
      </c>
      <c r="G27" s="41">
        <v>65185850</v>
      </c>
      <c r="H27" s="41" t="s">
        <v>204</v>
      </c>
      <c r="I27" s="41" t="s">
        <v>243</v>
      </c>
      <c r="J27" s="41">
        <v>1</v>
      </c>
      <c r="K27" s="41">
        <v>0</v>
      </c>
      <c r="L27" s="41" t="s">
        <v>238</v>
      </c>
      <c r="M27" s="41" t="s">
        <v>244</v>
      </c>
      <c r="N27" s="41"/>
      <c r="O27" s="41"/>
      <c r="P27" s="41" t="s">
        <v>191</v>
      </c>
      <c r="Q27" s="41" t="s">
        <v>192</v>
      </c>
      <c r="R27" s="41" t="s">
        <v>193</v>
      </c>
      <c r="S27" s="41" t="s">
        <v>107</v>
      </c>
      <c r="T27" s="41" t="s">
        <v>194</v>
      </c>
    </row>
    <row r="28" spans="1:20" x14ac:dyDescent="0.35">
      <c r="A28" s="42">
        <v>9</v>
      </c>
      <c r="B28" s="42">
        <v>91</v>
      </c>
      <c r="C28" s="42">
        <v>9118</v>
      </c>
      <c r="D28" s="42" t="s">
        <v>245</v>
      </c>
      <c r="E28" s="42" t="s">
        <v>32</v>
      </c>
      <c r="F28" s="42">
        <v>2019</v>
      </c>
      <c r="G28" s="42">
        <v>65762530</v>
      </c>
      <c r="H28" s="42" t="s">
        <v>220</v>
      </c>
      <c r="I28" s="42" t="s">
        <v>246</v>
      </c>
      <c r="J28" s="42">
        <v>1</v>
      </c>
      <c r="K28" s="42">
        <v>0</v>
      </c>
      <c r="L28" s="42" t="s">
        <v>238</v>
      </c>
      <c r="M28" s="42" t="s">
        <v>239</v>
      </c>
      <c r="N28" s="42">
        <v>6</v>
      </c>
      <c r="O28" s="42"/>
      <c r="P28" s="42" t="s">
        <v>191</v>
      </c>
      <c r="Q28" s="42" t="s">
        <v>192</v>
      </c>
      <c r="R28" s="42" t="s">
        <v>193</v>
      </c>
      <c r="S28" s="42" t="s">
        <v>107</v>
      </c>
      <c r="T28" s="42" t="s">
        <v>194</v>
      </c>
    </row>
    <row r="29" spans="1:20" x14ac:dyDescent="0.35">
      <c r="A29" s="42">
        <v>10</v>
      </c>
      <c r="B29" s="42">
        <v>102</v>
      </c>
      <c r="C29" s="42">
        <v>10204</v>
      </c>
      <c r="D29" s="42" t="s">
        <v>247</v>
      </c>
      <c r="E29" s="42" t="s">
        <v>33</v>
      </c>
      <c r="F29" s="42">
        <v>2019</v>
      </c>
      <c r="G29" s="42">
        <v>65966390</v>
      </c>
      <c r="H29" s="42" t="s">
        <v>220</v>
      </c>
      <c r="I29" s="42" t="s">
        <v>248</v>
      </c>
      <c r="J29" s="42">
        <v>1</v>
      </c>
      <c r="K29" s="42">
        <v>0</v>
      </c>
      <c r="L29" s="42" t="s">
        <v>238</v>
      </c>
      <c r="M29" s="42" t="s">
        <v>244</v>
      </c>
      <c r="N29" s="42"/>
      <c r="O29" s="42"/>
      <c r="P29" s="42" t="s">
        <v>191</v>
      </c>
      <c r="Q29" s="42" t="s">
        <v>192</v>
      </c>
      <c r="R29" s="42" t="s">
        <v>193</v>
      </c>
      <c r="S29" s="42" t="s">
        <v>107</v>
      </c>
      <c r="T29" s="42" t="s">
        <v>194</v>
      </c>
    </row>
    <row r="30" spans="1:20" x14ac:dyDescent="0.35">
      <c r="A30" s="41">
        <v>10</v>
      </c>
      <c r="B30" s="41">
        <v>101</v>
      </c>
      <c r="C30" s="41">
        <v>10108</v>
      </c>
      <c r="D30" s="41" t="s">
        <v>249</v>
      </c>
      <c r="E30" s="41" t="s">
        <v>33</v>
      </c>
      <c r="F30" s="41">
        <v>2019</v>
      </c>
      <c r="G30" s="41">
        <v>74491300</v>
      </c>
      <c r="H30" s="41" t="s">
        <v>187</v>
      </c>
      <c r="I30" s="41" t="s">
        <v>250</v>
      </c>
      <c r="J30" s="41">
        <v>2</v>
      </c>
      <c r="K30" s="41">
        <v>0</v>
      </c>
      <c r="L30" s="41" t="s">
        <v>238</v>
      </c>
      <c r="M30" s="41" t="s">
        <v>244</v>
      </c>
      <c r="N30" s="41"/>
      <c r="O30" s="41"/>
      <c r="P30" s="41" t="s">
        <v>191</v>
      </c>
      <c r="Q30" s="41" t="s">
        <v>192</v>
      </c>
      <c r="R30" s="41" t="s">
        <v>193</v>
      </c>
      <c r="S30" s="41" t="s">
        <v>107</v>
      </c>
      <c r="T30" s="41" t="s">
        <v>194</v>
      </c>
    </row>
    <row r="31" spans="1:20" x14ac:dyDescent="0.35">
      <c r="A31" s="42">
        <v>4</v>
      </c>
      <c r="B31" s="42">
        <v>41</v>
      </c>
      <c r="C31" s="42">
        <v>4102</v>
      </c>
      <c r="D31" s="42" t="s">
        <v>26</v>
      </c>
      <c r="E31" s="42" t="s">
        <v>26</v>
      </c>
      <c r="F31" s="42">
        <v>2019</v>
      </c>
      <c r="G31" s="42">
        <v>76018614</v>
      </c>
      <c r="H31" s="42" t="s">
        <v>196</v>
      </c>
      <c r="I31" s="42" t="s">
        <v>251</v>
      </c>
      <c r="J31" s="42">
        <v>5</v>
      </c>
      <c r="K31" s="42">
        <v>0</v>
      </c>
      <c r="L31" s="42" t="s">
        <v>252</v>
      </c>
      <c r="M31" s="42" t="s">
        <v>253</v>
      </c>
      <c r="N31" s="42">
        <v>5</v>
      </c>
      <c r="O31" s="42"/>
      <c r="P31" s="42" t="s">
        <v>191</v>
      </c>
      <c r="Q31" s="42" t="s">
        <v>192</v>
      </c>
      <c r="R31" s="42" t="s">
        <v>193</v>
      </c>
      <c r="S31" s="42" t="s">
        <v>107</v>
      </c>
      <c r="T31" s="42" t="s">
        <v>194</v>
      </c>
    </row>
    <row r="32" spans="1:20" x14ac:dyDescent="0.35">
      <c r="A32" s="42">
        <v>4</v>
      </c>
      <c r="B32" s="42">
        <v>41</v>
      </c>
      <c r="C32" s="42">
        <v>4101</v>
      </c>
      <c r="D32" s="42" t="s">
        <v>254</v>
      </c>
      <c r="E32" s="42" t="s">
        <v>26</v>
      </c>
      <c r="F32" s="42">
        <v>2019</v>
      </c>
      <c r="G32" s="42">
        <v>76020175</v>
      </c>
      <c r="H32" s="42" t="s">
        <v>255</v>
      </c>
      <c r="I32" s="42" t="s">
        <v>256</v>
      </c>
      <c r="J32" s="42">
        <v>1</v>
      </c>
      <c r="K32" s="42">
        <v>0</v>
      </c>
      <c r="L32" s="42" t="s">
        <v>252</v>
      </c>
      <c r="M32" s="42" t="s">
        <v>257</v>
      </c>
      <c r="N32" s="42">
        <v>7</v>
      </c>
      <c r="O32" s="42"/>
      <c r="P32" s="42" t="s">
        <v>191</v>
      </c>
      <c r="Q32" s="42" t="s">
        <v>192</v>
      </c>
      <c r="R32" s="42" t="s">
        <v>193</v>
      </c>
      <c r="S32" s="42" t="s">
        <v>107</v>
      </c>
      <c r="T32" s="42" t="s">
        <v>194</v>
      </c>
    </row>
    <row r="33" spans="1:20" x14ac:dyDescent="0.35">
      <c r="A33" s="42">
        <v>9</v>
      </c>
      <c r="B33" s="42">
        <v>91</v>
      </c>
      <c r="C33" s="42">
        <v>9101</v>
      </c>
      <c r="D33" s="42" t="s">
        <v>258</v>
      </c>
      <c r="E33" s="42" t="s">
        <v>32</v>
      </c>
      <c r="F33" s="42">
        <v>2019</v>
      </c>
      <c r="G33" s="42">
        <v>76023509</v>
      </c>
      <c r="H33" s="42" t="s">
        <v>226</v>
      </c>
      <c r="I33" s="42" t="s">
        <v>259</v>
      </c>
      <c r="J33" s="42">
        <v>1</v>
      </c>
      <c r="K33" s="42">
        <v>0</v>
      </c>
      <c r="L33" s="42" t="s">
        <v>252</v>
      </c>
      <c r="M33" s="42" t="s">
        <v>257</v>
      </c>
      <c r="N33" s="42"/>
      <c r="O33" s="42"/>
      <c r="P33" s="42" t="s">
        <v>191</v>
      </c>
      <c r="Q33" s="42" t="s">
        <v>192</v>
      </c>
      <c r="R33" s="42" t="s">
        <v>193</v>
      </c>
      <c r="S33" s="42" t="s">
        <v>107</v>
      </c>
      <c r="T33" s="42" t="s">
        <v>194</v>
      </c>
    </row>
    <row r="34" spans="1:20" x14ac:dyDescent="0.35">
      <c r="A34" s="42">
        <v>10</v>
      </c>
      <c r="B34" s="42">
        <v>101</v>
      </c>
      <c r="C34" s="42">
        <v>10108</v>
      </c>
      <c r="D34" s="42" t="s">
        <v>249</v>
      </c>
      <c r="E34" s="42" t="s">
        <v>33</v>
      </c>
      <c r="F34" s="42">
        <v>2019</v>
      </c>
      <c r="G34" s="42">
        <v>76026115</v>
      </c>
      <c r="H34" s="42" t="s">
        <v>196</v>
      </c>
      <c r="I34" s="42" t="s">
        <v>260</v>
      </c>
      <c r="J34" s="42">
        <v>3</v>
      </c>
      <c r="K34" s="42">
        <v>0</v>
      </c>
      <c r="L34" s="42" t="s">
        <v>252</v>
      </c>
      <c r="M34" s="42" t="s">
        <v>257</v>
      </c>
      <c r="N34" s="42"/>
      <c r="O34" s="42"/>
      <c r="P34" s="42" t="s">
        <v>191</v>
      </c>
      <c r="Q34" s="42" t="s">
        <v>192</v>
      </c>
      <c r="R34" s="42" t="s">
        <v>193</v>
      </c>
      <c r="S34" s="42" t="s">
        <v>107</v>
      </c>
      <c r="T34" s="42" t="s">
        <v>194</v>
      </c>
    </row>
    <row r="35" spans="1:20" x14ac:dyDescent="0.35">
      <c r="A35" s="42">
        <v>10</v>
      </c>
      <c r="B35" s="42">
        <v>101</v>
      </c>
      <c r="C35" s="42">
        <v>10107</v>
      </c>
      <c r="D35" s="42" t="s">
        <v>261</v>
      </c>
      <c r="E35" s="42" t="s">
        <v>33</v>
      </c>
      <c r="F35" s="42">
        <v>2019</v>
      </c>
      <c r="G35" s="42">
        <v>76031255</v>
      </c>
      <c r="H35" s="42" t="s">
        <v>204</v>
      </c>
      <c r="I35" s="42" t="s">
        <v>262</v>
      </c>
      <c r="J35" s="42">
        <v>10</v>
      </c>
      <c r="K35" s="42">
        <v>67</v>
      </c>
      <c r="L35" s="42" t="s">
        <v>252</v>
      </c>
      <c r="M35" s="42" t="s">
        <v>263</v>
      </c>
      <c r="N35" s="42">
        <v>10</v>
      </c>
      <c r="O35" s="42"/>
      <c r="P35" s="42" t="s">
        <v>191</v>
      </c>
      <c r="Q35" s="42" t="s">
        <v>192</v>
      </c>
      <c r="R35" s="42" t="s">
        <v>193</v>
      </c>
      <c r="S35" s="42" t="s">
        <v>107</v>
      </c>
      <c r="T35" s="42" t="s">
        <v>194</v>
      </c>
    </row>
    <row r="36" spans="1:20" x14ac:dyDescent="0.35">
      <c r="A36" s="42">
        <v>4</v>
      </c>
      <c r="B36" s="42">
        <v>41</v>
      </c>
      <c r="C36" s="42">
        <v>4101</v>
      </c>
      <c r="D36" s="42" t="s">
        <v>254</v>
      </c>
      <c r="E36" s="42" t="s">
        <v>26</v>
      </c>
      <c r="F36" s="42">
        <v>2019</v>
      </c>
      <c r="G36" s="42">
        <v>76032569</v>
      </c>
      <c r="H36" s="42" t="s">
        <v>187</v>
      </c>
      <c r="I36" s="42" t="s">
        <v>264</v>
      </c>
      <c r="J36" s="42">
        <v>4</v>
      </c>
      <c r="K36" s="42">
        <v>1</v>
      </c>
      <c r="L36" s="42" t="s">
        <v>252</v>
      </c>
      <c r="M36" s="42" t="s">
        <v>253</v>
      </c>
      <c r="N36" s="42"/>
      <c r="O36" s="42"/>
      <c r="P36" s="42" t="s">
        <v>191</v>
      </c>
      <c r="Q36" s="42" t="s">
        <v>192</v>
      </c>
      <c r="R36" s="42" t="s">
        <v>193</v>
      </c>
      <c r="S36" s="42" t="s">
        <v>107</v>
      </c>
      <c r="T36" s="42" t="s">
        <v>194</v>
      </c>
    </row>
    <row r="37" spans="1:20" x14ac:dyDescent="0.35">
      <c r="A37" s="42">
        <v>10</v>
      </c>
      <c r="B37" s="42">
        <v>101</v>
      </c>
      <c r="C37" s="42">
        <v>10106</v>
      </c>
      <c r="D37" s="42" t="s">
        <v>265</v>
      </c>
      <c r="E37" s="42" t="s">
        <v>33</v>
      </c>
      <c r="F37" s="42">
        <v>2019</v>
      </c>
      <c r="G37" s="42">
        <v>76041748</v>
      </c>
      <c r="H37" s="42" t="s">
        <v>214</v>
      </c>
      <c r="I37" s="42" t="s">
        <v>266</v>
      </c>
      <c r="J37" s="42">
        <v>6</v>
      </c>
      <c r="K37" s="42">
        <v>3</v>
      </c>
      <c r="L37" s="42" t="s">
        <v>252</v>
      </c>
      <c r="M37" s="42" t="s">
        <v>257</v>
      </c>
      <c r="N37" s="42">
        <v>6</v>
      </c>
      <c r="O37" s="42">
        <v>9</v>
      </c>
      <c r="P37" s="42" t="s">
        <v>191</v>
      </c>
      <c r="Q37" s="42" t="s">
        <v>192</v>
      </c>
      <c r="R37" s="42" t="s">
        <v>193</v>
      </c>
      <c r="S37" s="42" t="s">
        <v>107</v>
      </c>
      <c r="T37" s="42" t="s">
        <v>194</v>
      </c>
    </row>
    <row r="38" spans="1:20" x14ac:dyDescent="0.35">
      <c r="A38" s="41">
        <v>14</v>
      </c>
      <c r="B38" s="41">
        <v>142</v>
      </c>
      <c r="C38" s="41">
        <v>14204</v>
      </c>
      <c r="D38" s="41" t="s">
        <v>267</v>
      </c>
      <c r="E38" s="41" t="s">
        <v>233</v>
      </c>
      <c r="F38" s="41">
        <v>2019</v>
      </c>
      <c r="G38" s="41">
        <v>76053392</v>
      </c>
      <c r="H38" s="41" t="s">
        <v>210</v>
      </c>
      <c r="I38" s="41" t="s">
        <v>268</v>
      </c>
      <c r="J38" s="41">
        <v>6</v>
      </c>
      <c r="K38" s="41">
        <v>25</v>
      </c>
      <c r="L38" s="41" t="s">
        <v>252</v>
      </c>
      <c r="M38" s="41" t="s">
        <v>269</v>
      </c>
      <c r="N38" s="41">
        <v>10</v>
      </c>
      <c r="O38" s="41"/>
      <c r="P38" s="41" t="s">
        <v>191</v>
      </c>
      <c r="Q38" s="41" t="s">
        <v>192</v>
      </c>
      <c r="R38" s="41" t="s">
        <v>193</v>
      </c>
      <c r="S38" s="41" t="s">
        <v>107</v>
      </c>
      <c r="T38" s="41" t="s">
        <v>194</v>
      </c>
    </row>
    <row r="39" spans="1:20" x14ac:dyDescent="0.35">
      <c r="A39" s="42">
        <v>13</v>
      </c>
      <c r="B39" s="42">
        <v>135</v>
      </c>
      <c r="C39" s="42">
        <v>13501</v>
      </c>
      <c r="D39" s="42" t="s">
        <v>270</v>
      </c>
      <c r="E39" s="42" t="s">
        <v>37</v>
      </c>
      <c r="F39" s="42">
        <v>2019</v>
      </c>
      <c r="G39" s="42">
        <v>76053678</v>
      </c>
      <c r="H39" s="42" t="s">
        <v>187</v>
      </c>
      <c r="I39" s="42" t="s">
        <v>271</v>
      </c>
      <c r="J39" s="42">
        <v>7</v>
      </c>
      <c r="K39" s="42">
        <v>10</v>
      </c>
      <c r="L39" s="42" t="s">
        <v>252</v>
      </c>
      <c r="M39" s="42" t="s">
        <v>269</v>
      </c>
      <c r="N39" s="42">
        <v>8</v>
      </c>
      <c r="O39" s="42"/>
      <c r="P39" s="42" t="s">
        <v>191</v>
      </c>
      <c r="Q39" s="42" t="s">
        <v>192</v>
      </c>
      <c r="R39" s="42" t="s">
        <v>193</v>
      </c>
      <c r="S39" s="42" t="s">
        <v>107</v>
      </c>
      <c r="T39" s="42" t="s">
        <v>194</v>
      </c>
    </row>
    <row r="40" spans="1:20" x14ac:dyDescent="0.35">
      <c r="A40" s="42">
        <v>5</v>
      </c>
      <c r="B40" s="42">
        <v>54</v>
      </c>
      <c r="C40" s="42">
        <v>5402</v>
      </c>
      <c r="D40" s="42" t="s">
        <v>201</v>
      </c>
      <c r="E40" s="42" t="s">
        <v>27</v>
      </c>
      <c r="F40" s="42">
        <v>2019</v>
      </c>
      <c r="G40" s="42">
        <v>76057755</v>
      </c>
      <c r="H40" s="42" t="s">
        <v>214</v>
      </c>
      <c r="I40" s="42" t="s">
        <v>272</v>
      </c>
      <c r="J40" s="42">
        <v>1</v>
      </c>
      <c r="K40" s="42">
        <v>0</v>
      </c>
      <c r="L40" s="42" t="s">
        <v>252</v>
      </c>
      <c r="M40" s="42" t="s">
        <v>253</v>
      </c>
      <c r="N40" s="42">
        <v>8</v>
      </c>
      <c r="O40" s="42"/>
      <c r="P40" s="42" t="s">
        <v>191</v>
      </c>
      <c r="Q40" s="42" t="s">
        <v>192</v>
      </c>
      <c r="R40" s="42" t="s">
        <v>193</v>
      </c>
      <c r="S40" s="42" t="s">
        <v>107</v>
      </c>
      <c r="T40" s="42" t="s">
        <v>194</v>
      </c>
    </row>
    <row r="41" spans="1:20" x14ac:dyDescent="0.35">
      <c r="A41" s="41">
        <v>5</v>
      </c>
      <c r="B41" s="41">
        <v>55</v>
      </c>
      <c r="C41" s="41">
        <v>5503</v>
      </c>
      <c r="D41" s="41" t="s">
        <v>273</v>
      </c>
      <c r="E41" s="41" t="s">
        <v>27</v>
      </c>
      <c r="F41" s="41">
        <v>2019</v>
      </c>
      <c r="G41" s="41">
        <v>76058583</v>
      </c>
      <c r="H41" s="41" t="s">
        <v>226</v>
      </c>
      <c r="I41" s="41" t="s">
        <v>274</v>
      </c>
      <c r="J41" s="41">
        <v>7</v>
      </c>
      <c r="K41" s="41">
        <v>41</v>
      </c>
      <c r="L41" s="41" t="s">
        <v>252</v>
      </c>
      <c r="M41" s="41" t="s">
        <v>253</v>
      </c>
      <c r="N41" s="41">
        <v>7</v>
      </c>
      <c r="O41" s="41"/>
      <c r="P41" s="41" t="s">
        <v>191</v>
      </c>
      <c r="Q41" s="41" t="s">
        <v>192</v>
      </c>
      <c r="R41" s="41" t="s">
        <v>193</v>
      </c>
      <c r="S41" s="41" t="s">
        <v>107</v>
      </c>
      <c r="T41" s="41" t="s">
        <v>194</v>
      </c>
    </row>
    <row r="42" spans="1:20" x14ac:dyDescent="0.35">
      <c r="A42" s="42">
        <v>4</v>
      </c>
      <c r="B42" s="42">
        <v>41</v>
      </c>
      <c r="C42" s="42">
        <v>4102</v>
      </c>
      <c r="D42" s="42" t="s">
        <v>26</v>
      </c>
      <c r="E42" s="42" t="s">
        <v>26</v>
      </c>
      <c r="F42" s="42">
        <v>2019</v>
      </c>
      <c r="G42" s="42">
        <v>76059152</v>
      </c>
      <c r="H42" s="42" t="s">
        <v>226</v>
      </c>
      <c r="I42" s="42" t="s">
        <v>275</v>
      </c>
      <c r="J42" s="42">
        <v>9</v>
      </c>
      <c r="K42" s="42">
        <v>36</v>
      </c>
      <c r="L42" s="42" t="s">
        <v>252</v>
      </c>
      <c r="M42" s="42" t="s">
        <v>269</v>
      </c>
      <c r="N42" s="42"/>
      <c r="O42" s="42"/>
      <c r="P42" s="42" t="s">
        <v>191</v>
      </c>
      <c r="Q42" s="42" t="s">
        <v>192</v>
      </c>
      <c r="R42" s="42" t="s">
        <v>193</v>
      </c>
      <c r="S42" s="42" t="s">
        <v>107</v>
      </c>
      <c r="T42" s="42" t="s">
        <v>194</v>
      </c>
    </row>
    <row r="43" spans="1:20" x14ac:dyDescent="0.35">
      <c r="A43" s="42">
        <v>7</v>
      </c>
      <c r="B43" s="42">
        <v>73</v>
      </c>
      <c r="C43" s="42">
        <v>7307</v>
      </c>
      <c r="D43" s="42" t="s">
        <v>276</v>
      </c>
      <c r="E43" s="42" t="s">
        <v>29</v>
      </c>
      <c r="F43" s="42">
        <v>2019</v>
      </c>
      <c r="G43" s="42">
        <v>76060775</v>
      </c>
      <c r="H43" s="42" t="s">
        <v>187</v>
      </c>
      <c r="I43" s="42" t="s">
        <v>277</v>
      </c>
      <c r="J43" s="42">
        <v>6</v>
      </c>
      <c r="K43" s="42">
        <v>3</v>
      </c>
      <c r="L43" s="42" t="s">
        <v>252</v>
      </c>
      <c r="M43" s="42" t="s">
        <v>257</v>
      </c>
      <c r="N43" s="42"/>
      <c r="O43" s="42"/>
      <c r="P43" s="42" t="s">
        <v>191</v>
      </c>
      <c r="Q43" s="42" t="s">
        <v>192</v>
      </c>
      <c r="R43" s="42" t="s">
        <v>193</v>
      </c>
      <c r="S43" s="42" t="s">
        <v>107</v>
      </c>
      <c r="T43" s="42" t="s">
        <v>194</v>
      </c>
    </row>
    <row r="44" spans="1:20" x14ac:dyDescent="0.35">
      <c r="A44" s="42">
        <v>13</v>
      </c>
      <c r="B44" s="42">
        <v>135</v>
      </c>
      <c r="C44" s="42">
        <v>13504</v>
      </c>
      <c r="D44" s="42" t="s">
        <v>278</v>
      </c>
      <c r="E44" s="42" t="s">
        <v>37</v>
      </c>
      <c r="F44" s="42">
        <v>2019</v>
      </c>
      <c r="G44" s="42">
        <v>76069775</v>
      </c>
      <c r="H44" s="42" t="s">
        <v>214</v>
      </c>
      <c r="I44" s="42" t="s">
        <v>279</v>
      </c>
      <c r="J44" s="42">
        <v>5</v>
      </c>
      <c r="K44" s="42">
        <v>63</v>
      </c>
      <c r="L44" s="42" t="s">
        <v>252</v>
      </c>
      <c r="M44" s="42" t="s">
        <v>253</v>
      </c>
      <c r="N44" s="42">
        <v>9</v>
      </c>
      <c r="O44" s="42"/>
      <c r="P44" s="42" t="s">
        <v>191</v>
      </c>
      <c r="Q44" s="42" t="s">
        <v>192</v>
      </c>
      <c r="R44" s="42" t="s">
        <v>193</v>
      </c>
      <c r="S44" s="42" t="s">
        <v>107</v>
      </c>
      <c r="T44" s="42" t="s">
        <v>194</v>
      </c>
    </row>
    <row r="45" spans="1:20" x14ac:dyDescent="0.35">
      <c r="A45" s="42">
        <v>13</v>
      </c>
      <c r="B45" s="42">
        <v>134</v>
      </c>
      <c r="C45" s="42">
        <v>13401</v>
      </c>
      <c r="D45" s="42" t="s">
        <v>280</v>
      </c>
      <c r="E45" s="42" t="s">
        <v>37</v>
      </c>
      <c r="F45" s="42">
        <v>2019</v>
      </c>
      <c r="G45" s="42">
        <v>76072513</v>
      </c>
      <c r="H45" s="42" t="s">
        <v>196</v>
      </c>
      <c r="I45" s="42" t="s">
        <v>281</v>
      </c>
      <c r="J45" s="42">
        <v>4</v>
      </c>
      <c r="K45" s="42">
        <v>0</v>
      </c>
      <c r="L45" s="42" t="s">
        <v>252</v>
      </c>
      <c r="M45" s="42" t="s">
        <v>257</v>
      </c>
      <c r="N45" s="42"/>
      <c r="O45" s="42"/>
      <c r="P45" s="42" t="s">
        <v>191</v>
      </c>
      <c r="Q45" s="42" t="s">
        <v>192</v>
      </c>
      <c r="R45" s="42" t="s">
        <v>193</v>
      </c>
      <c r="S45" s="42" t="s">
        <v>107</v>
      </c>
      <c r="T45" s="42" t="s">
        <v>194</v>
      </c>
    </row>
    <row r="46" spans="1:20" x14ac:dyDescent="0.35">
      <c r="A46" s="42">
        <v>4</v>
      </c>
      <c r="B46" s="42">
        <v>41</v>
      </c>
      <c r="C46" s="42">
        <v>4101</v>
      </c>
      <c r="D46" s="42" t="s">
        <v>254</v>
      </c>
      <c r="E46" s="42" t="s">
        <v>26</v>
      </c>
      <c r="F46" s="42">
        <v>2019</v>
      </c>
      <c r="G46" s="42">
        <v>76074083</v>
      </c>
      <c r="H46" s="42" t="s">
        <v>196</v>
      </c>
      <c r="I46" s="42" t="s">
        <v>282</v>
      </c>
      <c r="J46" s="42">
        <v>4</v>
      </c>
      <c r="K46" s="42">
        <v>1</v>
      </c>
      <c r="L46" s="42" t="s">
        <v>252</v>
      </c>
      <c r="M46" s="42" t="s">
        <v>253</v>
      </c>
      <c r="N46" s="42"/>
      <c r="O46" s="42"/>
      <c r="P46" s="42" t="s">
        <v>191</v>
      </c>
      <c r="Q46" s="42" t="s">
        <v>192</v>
      </c>
      <c r="R46" s="42" t="s">
        <v>193</v>
      </c>
      <c r="S46" s="42" t="s">
        <v>107</v>
      </c>
      <c r="T46" s="42" t="s">
        <v>194</v>
      </c>
    </row>
    <row r="47" spans="1:20" x14ac:dyDescent="0.35">
      <c r="A47" s="42">
        <v>14</v>
      </c>
      <c r="B47" s="42">
        <v>141</v>
      </c>
      <c r="C47" s="42">
        <v>14107</v>
      </c>
      <c r="D47" s="42" t="s">
        <v>283</v>
      </c>
      <c r="E47" s="42" t="s">
        <v>233</v>
      </c>
      <c r="F47" s="42">
        <v>2019</v>
      </c>
      <c r="G47" s="42">
        <v>76100533</v>
      </c>
      <c r="H47" s="42" t="s">
        <v>220</v>
      </c>
      <c r="I47" s="42" t="s">
        <v>284</v>
      </c>
      <c r="J47" s="42">
        <v>3</v>
      </c>
      <c r="K47" s="42">
        <v>0</v>
      </c>
      <c r="L47" s="42" t="s">
        <v>252</v>
      </c>
      <c r="M47" s="42" t="s">
        <v>257</v>
      </c>
      <c r="N47" s="42">
        <v>7</v>
      </c>
      <c r="O47" s="42"/>
      <c r="P47" s="42" t="s">
        <v>191</v>
      </c>
      <c r="Q47" s="42" t="s">
        <v>192</v>
      </c>
      <c r="R47" s="42" t="s">
        <v>193</v>
      </c>
      <c r="S47" s="42" t="s">
        <v>107</v>
      </c>
      <c r="T47" s="42" t="s">
        <v>194</v>
      </c>
    </row>
    <row r="48" spans="1:20" x14ac:dyDescent="0.35">
      <c r="A48" s="42">
        <v>10</v>
      </c>
      <c r="B48" s="42">
        <v>101</v>
      </c>
      <c r="C48" s="42">
        <v>10104</v>
      </c>
      <c r="D48" s="42" t="s">
        <v>285</v>
      </c>
      <c r="E48" s="42" t="s">
        <v>33</v>
      </c>
      <c r="F48" s="42">
        <v>2019</v>
      </c>
      <c r="G48" s="42">
        <v>76107031</v>
      </c>
      <c r="H48" s="42" t="s">
        <v>220</v>
      </c>
      <c r="I48" s="42" t="s">
        <v>286</v>
      </c>
      <c r="J48" s="42">
        <v>2</v>
      </c>
      <c r="K48" s="42">
        <v>0</v>
      </c>
      <c r="L48" s="42" t="s">
        <v>252</v>
      </c>
      <c r="M48" s="42" t="s">
        <v>257</v>
      </c>
      <c r="N48" s="42"/>
      <c r="O48" s="42"/>
      <c r="P48" s="42" t="s">
        <v>191</v>
      </c>
      <c r="Q48" s="42" t="s">
        <v>192</v>
      </c>
      <c r="R48" s="42" t="s">
        <v>193</v>
      </c>
      <c r="S48" s="42" t="s">
        <v>107</v>
      </c>
      <c r="T48" s="42" t="s">
        <v>194</v>
      </c>
    </row>
    <row r="49" spans="1:20" x14ac:dyDescent="0.35">
      <c r="A49" s="41">
        <v>13</v>
      </c>
      <c r="B49" s="41">
        <v>136</v>
      </c>
      <c r="C49" s="41">
        <v>13604</v>
      </c>
      <c r="D49" s="41" t="s">
        <v>287</v>
      </c>
      <c r="E49" s="41" t="s">
        <v>37</v>
      </c>
      <c r="F49" s="41">
        <v>2019</v>
      </c>
      <c r="G49" s="41">
        <v>76110378</v>
      </c>
      <c r="H49" s="41" t="s">
        <v>187</v>
      </c>
      <c r="I49" s="41" t="s">
        <v>288</v>
      </c>
      <c r="J49" s="41">
        <v>4</v>
      </c>
      <c r="K49" s="41">
        <v>0</v>
      </c>
      <c r="L49" s="41" t="s">
        <v>252</v>
      </c>
      <c r="M49" s="41" t="s">
        <v>257</v>
      </c>
      <c r="N49" s="41">
        <v>5</v>
      </c>
      <c r="O49" s="41"/>
      <c r="P49" s="41" t="s">
        <v>191</v>
      </c>
      <c r="Q49" s="41" t="s">
        <v>192</v>
      </c>
      <c r="R49" s="41" t="s">
        <v>193</v>
      </c>
      <c r="S49" s="41" t="s">
        <v>107</v>
      </c>
      <c r="T49" s="41" t="s">
        <v>194</v>
      </c>
    </row>
    <row r="50" spans="1:20" x14ac:dyDescent="0.35">
      <c r="A50" s="42">
        <v>8</v>
      </c>
      <c r="B50" s="42">
        <v>81</v>
      </c>
      <c r="C50" s="42">
        <v>8101</v>
      </c>
      <c r="D50" s="42" t="s">
        <v>289</v>
      </c>
      <c r="E50" s="42" t="s">
        <v>290</v>
      </c>
      <c r="F50" s="42">
        <v>2019</v>
      </c>
      <c r="G50" s="42">
        <v>76113322</v>
      </c>
      <c r="H50" s="42" t="s">
        <v>206</v>
      </c>
      <c r="I50" s="42" t="s">
        <v>291</v>
      </c>
      <c r="J50" s="42">
        <v>1</v>
      </c>
      <c r="K50" s="42">
        <v>0</v>
      </c>
      <c r="L50" s="42" t="s">
        <v>252</v>
      </c>
      <c r="M50" s="42" t="s">
        <v>269</v>
      </c>
      <c r="N50" s="42"/>
      <c r="O50" s="42"/>
      <c r="P50" s="42" t="s">
        <v>191</v>
      </c>
      <c r="Q50" s="42" t="s">
        <v>192</v>
      </c>
      <c r="R50" s="42" t="s">
        <v>193</v>
      </c>
      <c r="S50" s="42" t="s">
        <v>107</v>
      </c>
      <c r="T50" s="42" t="s">
        <v>194</v>
      </c>
    </row>
    <row r="51" spans="1:20" x14ac:dyDescent="0.35">
      <c r="A51" s="42">
        <v>5</v>
      </c>
      <c r="B51" s="42">
        <v>55</v>
      </c>
      <c r="C51" s="42">
        <v>5503</v>
      </c>
      <c r="D51" s="42" t="s">
        <v>273</v>
      </c>
      <c r="E51" s="42" t="s">
        <v>27</v>
      </c>
      <c r="F51" s="42">
        <v>2019</v>
      </c>
      <c r="G51" s="42">
        <v>76117820</v>
      </c>
      <c r="H51" s="42" t="s">
        <v>220</v>
      </c>
      <c r="I51" s="42" t="s">
        <v>292</v>
      </c>
      <c r="J51" s="42">
        <v>5</v>
      </c>
      <c r="K51" s="42">
        <v>3</v>
      </c>
      <c r="L51" s="42" t="s">
        <v>252</v>
      </c>
      <c r="M51" s="42" t="s">
        <v>257</v>
      </c>
      <c r="N51" s="42">
        <v>9</v>
      </c>
      <c r="O51" s="42"/>
      <c r="P51" s="42" t="s">
        <v>191</v>
      </c>
      <c r="Q51" s="42" t="s">
        <v>192</v>
      </c>
      <c r="R51" s="42" t="s">
        <v>193</v>
      </c>
      <c r="S51" s="42" t="s">
        <v>107</v>
      </c>
      <c r="T51" s="42" t="s">
        <v>194</v>
      </c>
    </row>
    <row r="52" spans="1:20" x14ac:dyDescent="0.35">
      <c r="A52" s="42">
        <v>4</v>
      </c>
      <c r="B52" s="42">
        <v>41</v>
      </c>
      <c r="C52" s="42">
        <v>4102</v>
      </c>
      <c r="D52" s="42" t="s">
        <v>26</v>
      </c>
      <c r="E52" s="42" t="s">
        <v>26</v>
      </c>
      <c r="F52" s="42">
        <v>2019</v>
      </c>
      <c r="G52" s="42">
        <v>76125810</v>
      </c>
      <c r="H52" s="42" t="s">
        <v>222</v>
      </c>
      <c r="I52" s="42" t="s">
        <v>293</v>
      </c>
      <c r="J52" s="42">
        <v>4</v>
      </c>
      <c r="K52" s="42">
        <v>0</v>
      </c>
      <c r="L52" s="42" t="s">
        <v>252</v>
      </c>
      <c r="M52" s="42" t="s">
        <v>257</v>
      </c>
      <c r="N52" s="42"/>
      <c r="O52" s="42">
        <v>4</v>
      </c>
      <c r="P52" s="42" t="s">
        <v>191</v>
      </c>
      <c r="Q52" s="42" t="s">
        <v>192</v>
      </c>
      <c r="R52" s="42" t="s">
        <v>193</v>
      </c>
      <c r="S52" s="42" t="s">
        <v>107</v>
      </c>
      <c r="T52" s="42" t="s">
        <v>194</v>
      </c>
    </row>
    <row r="53" spans="1:20" x14ac:dyDescent="0.35">
      <c r="A53" s="42">
        <v>13</v>
      </c>
      <c r="B53" s="42">
        <v>132</v>
      </c>
      <c r="C53" s="42">
        <v>13201</v>
      </c>
      <c r="D53" s="42" t="s">
        <v>294</v>
      </c>
      <c r="E53" s="42" t="s">
        <v>37</v>
      </c>
      <c r="F53" s="42">
        <v>2019</v>
      </c>
      <c r="G53" s="42">
        <v>76128760</v>
      </c>
      <c r="H53" s="42" t="s">
        <v>206</v>
      </c>
      <c r="I53" s="42" t="s">
        <v>295</v>
      </c>
      <c r="J53" s="42">
        <v>4</v>
      </c>
      <c r="K53" s="42">
        <v>2</v>
      </c>
      <c r="L53" s="42" t="s">
        <v>252</v>
      </c>
      <c r="M53" s="42" t="s">
        <v>257</v>
      </c>
      <c r="N53" s="42">
        <v>8</v>
      </c>
      <c r="O53" s="42"/>
      <c r="P53" s="42" t="s">
        <v>191</v>
      </c>
      <c r="Q53" s="42" t="s">
        <v>192</v>
      </c>
      <c r="R53" s="42" t="s">
        <v>193</v>
      </c>
      <c r="S53" s="42" t="s">
        <v>107</v>
      </c>
      <c r="T53" s="42" t="s">
        <v>194</v>
      </c>
    </row>
    <row r="54" spans="1:20" x14ac:dyDescent="0.35">
      <c r="A54" s="42">
        <v>10</v>
      </c>
      <c r="B54" s="42">
        <v>101</v>
      </c>
      <c r="C54" s="42">
        <v>10107</v>
      </c>
      <c r="D54" s="42" t="s">
        <v>261</v>
      </c>
      <c r="E54" s="42" t="s">
        <v>33</v>
      </c>
      <c r="F54" s="42">
        <v>2019</v>
      </c>
      <c r="G54" s="42">
        <v>76133587</v>
      </c>
      <c r="H54" s="42" t="s">
        <v>226</v>
      </c>
      <c r="I54" s="42" t="s">
        <v>296</v>
      </c>
      <c r="J54" s="42">
        <v>9</v>
      </c>
      <c r="K54" s="42">
        <v>30</v>
      </c>
      <c r="L54" s="42" t="s">
        <v>252</v>
      </c>
      <c r="M54" s="42" t="s">
        <v>257</v>
      </c>
      <c r="N54" s="42">
        <v>10</v>
      </c>
      <c r="O54" s="42"/>
      <c r="P54" s="42" t="s">
        <v>191</v>
      </c>
      <c r="Q54" s="42" t="s">
        <v>192</v>
      </c>
      <c r="R54" s="42" t="s">
        <v>193</v>
      </c>
      <c r="S54" s="42" t="s">
        <v>107</v>
      </c>
      <c r="T54" s="42" t="s">
        <v>194</v>
      </c>
    </row>
    <row r="55" spans="1:20" x14ac:dyDescent="0.35">
      <c r="A55" s="42">
        <v>5</v>
      </c>
      <c r="B55" s="42">
        <v>54</v>
      </c>
      <c r="C55" s="42">
        <v>5402</v>
      </c>
      <c r="D55" s="42" t="s">
        <v>201</v>
      </c>
      <c r="E55" s="42" t="s">
        <v>27</v>
      </c>
      <c r="F55" s="42">
        <v>2019</v>
      </c>
      <c r="G55" s="42">
        <v>76137533</v>
      </c>
      <c r="H55" s="42" t="s">
        <v>187</v>
      </c>
      <c r="I55" s="42" t="s">
        <v>297</v>
      </c>
      <c r="J55" s="42">
        <v>4</v>
      </c>
      <c r="K55" s="42">
        <v>2</v>
      </c>
      <c r="L55" s="42" t="s">
        <v>252</v>
      </c>
      <c r="M55" s="42" t="s">
        <v>253</v>
      </c>
      <c r="N55" s="42"/>
      <c r="O55" s="42"/>
      <c r="P55" s="42" t="s">
        <v>191</v>
      </c>
      <c r="Q55" s="42" t="s">
        <v>192</v>
      </c>
      <c r="R55" s="42" t="s">
        <v>193</v>
      </c>
      <c r="S55" s="42" t="s">
        <v>107</v>
      </c>
      <c r="T55" s="42" t="s">
        <v>194</v>
      </c>
    </row>
    <row r="56" spans="1:20" x14ac:dyDescent="0.35">
      <c r="A56" s="42">
        <v>13</v>
      </c>
      <c r="B56" s="42">
        <v>134</v>
      </c>
      <c r="C56" s="42">
        <v>13402</v>
      </c>
      <c r="D56" s="42" t="s">
        <v>298</v>
      </c>
      <c r="E56" s="42" t="s">
        <v>37</v>
      </c>
      <c r="F56" s="42">
        <v>2019</v>
      </c>
      <c r="G56" s="42">
        <v>76152316</v>
      </c>
      <c r="H56" s="42" t="s">
        <v>214</v>
      </c>
      <c r="I56" s="42" t="s">
        <v>299</v>
      </c>
      <c r="J56" s="42">
        <v>5</v>
      </c>
      <c r="K56" s="42">
        <v>3</v>
      </c>
      <c r="L56" s="42" t="s">
        <v>252</v>
      </c>
      <c r="M56" s="42" t="s">
        <v>257</v>
      </c>
      <c r="N56" s="42">
        <v>7</v>
      </c>
      <c r="O56" s="42"/>
      <c r="P56" s="42" t="s">
        <v>191</v>
      </c>
      <c r="Q56" s="42" t="s">
        <v>192</v>
      </c>
      <c r="R56" s="42" t="s">
        <v>193</v>
      </c>
      <c r="S56" s="42" t="s">
        <v>107</v>
      </c>
      <c r="T56" s="42" t="s">
        <v>194</v>
      </c>
    </row>
    <row r="57" spans="1:20" x14ac:dyDescent="0.35">
      <c r="A57" s="42">
        <v>10</v>
      </c>
      <c r="B57" s="42">
        <v>101</v>
      </c>
      <c r="C57" s="42">
        <v>10107</v>
      </c>
      <c r="D57" s="42" t="s">
        <v>261</v>
      </c>
      <c r="E57" s="42" t="s">
        <v>33</v>
      </c>
      <c r="F57" s="42">
        <v>2019</v>
      </c>
      <c r="G57" s="42">
        <v>76164755</v>
      </c>
      <c r="H57" s="42" t="s">
        <v>206</v>
      </c>
      <c r="I57" s="42" t="s">
        <v>300</v>
      </c>
      <c r="J57" s="42">
        <v>3</v>
      </c>
      <c r="K57" s="42">
        <v>0</v>
      </c>
      <c r="L57" s="42" t="s">
        <v>252</v>
      </c>
      <c r="M57" s="42" t="s">
        <v>253</v>
      </c>
      <c r="N57" s="42"/>
      <c r="O57" s="42"/>
      <c r="P57" s="42" t="s">
        <v>191</v>
      </c>
      <c r="Q57" s="42" t="s">
        <v>192</v>
      </c>
      <c r="R57" s="42" t="s">
        <v>193</v>
      </c>
      <c r="S57" s="42" t="s">
        <v>107</v>
      </c>
      <c r="T57" s="42" t="s">
        <v>194</v>
      </c>
    </row>
    <row r="58" spans="1:20" x14ac:dyDescent="0.35">
      <c r="A58" s="42">
        <v>10</v>
      </c>
      <c r="B58" s="42">
        <v>102</v>
      </c>
      <c r="C58" s="42">
        <v>10201</v>
      </c>
      <c r="D58" s="42" t="s">
        <v>301</v>
      </c>
      <c r="E58" s="42" t="s">
        <v>33</v>
      </c>
      <c r="F58" s="42">
        <v>2019</v>
      </c>
      <c r="G58" s="42">
        <v>76165578</v>
      </c>
      <c r="H58" s="42" t="s">
        <v>196</v>
      </c>
      <c r="I58" s="42" t="s">
        <v>302</v>
      </c>
      <c r="J58" s="42">
        <v>5</v>
      </c>
      <c r="K58" s="42">
        <v>2</v>
      </c>
      <c r="L58" s="42" t="s">
        <v>252</v>
      </c>
      <c r="M58" s="42" t="s">
        <v>253</v>
      </c>
      <c r="N58" s="42">
        <v>6</v>
      </c>
      <c r="O58" s="42"/>
      <c r="P58" s="42" t="s">
        <v>191</v>
      </c>
      <c r="Q58" s="42" t="s">
        <v>192</v>
      </c>
      <c r="R58" s="42" t="s">
        <v>193</v>
      </c>
      <c r="S58" s="42" t="s">
        <v>107</v>
      </c>
      <c r="T58" s="42" t="s">
        <v>194</v>
      </c>
    </row>
    <row r="59" spans="1:20" x14ac:dyDescent="0.35">
      <c r="A59" s="42">
        <v>13</v>
      </c>
      <c r="B59" s="42">
        <v>131</v>
      </c>
      <c r="C59" s="42">
        <v>13114</v>
      </c>
      <c r="D59" s="42" t="s">
        <v>303</v>
      </c>
      <c r="E59" s="42" t="s">
        <v>37</v>
      </c>
      <c r="F59" s="42">
        <v>2019</v>
      </c>
      <c r="G59" s="42">
        <v>76167947</v>
      </c>
      <c r="H59" s="42" t="s">
        <v>214</v>
      </c>
      <c r="I59" s="42" t="s">
        <v>304</v>
      </c>
      <c r="J59" s="42">
        <v>6</v>
      </c>
      <c r="K59" s="42">
        <v>0</v>
      </c>
      <c r="L59" s="42" t="s">
        <v>252</v>
      </c>
      <c r="M59" s="42" t="s">
        <v>305</v>
      </c>
      <c r="N59" s="42">
        <v>10</v>
      </c>
      <c r="O59" s="42"/>
      <c r="P59" s="42" t="s">
        <v>191</v>
      </c>
      <c r="Q59" s="42" t="s">
        <v>192</v>
      </c>
      <c r="R59" s="42" t="s">
        <v>193</v>
      </c>
      <c r="S59" s="42" t="s">
        <v>107</v>
      </c>
      <c r="T59" s="42" t="s">
        <v>194</v>
      </c>
    </row>
    <row r="60" spans="1:20" x14ac:dyDescent="0.35">
      <c r="A60" s="42">
        <v>10</v>
      </c>
      <c r="B60" s="42">
        <v>101</v>
      </c>
      <c r="C60" s="42">
        <v>10106</v>
      </c>
      <c r="D60" s="42" t="s">
        <v>265</v>
      </c>
      <c r="E60" s="42" t="s">
        <v>33</v>
      </c>
      <c r="F60" s="42">
        <v>2019</v>
      </c>
      <c r="G60" s="42">
        <v>76171669</v>
      </c>
      <c r="H60" s="42" t="s">
        <v>196</v>
      </c>
      <c r="I60" s="42" t="s">
        <v>306</v>
      </c>
      <c r="J60" s="42">
        <v>4</v>
      </c>
      <c r="K60" s="42">
        <v>1</v>
      </c>
      <c r="L60" s="42" t="s">
        <v>252</v>
      </c>
      <c r="M60" s="42" t="s">
        <v>253</v>
      </c>
      <c r="N60" s="42"/>
      <c r="O60" s="42"/>
      <c r="P60" s="42" t="s">
        <v>191</v>
      </c>
      <c r="Q60" s="42" t="s">
        <v>192</v>
      </c>
      <c r="R60" s="42" t="s">
        <v>193</v>
      </c>
      <c r="S60" s="42" t="s">
        <v>107</v>
      </c>
      <c r="T60" s="42" t="s">
        <v>194</v>
      </c>
    </row>
    <row r="61" spans="1:20" x14ac:dyDescent="0.35">
      <c r="A61" s="41">
        <v>4</v>
      </c>
      <c r="B61" s="41">
        <v>43</v>
      </c>
      <c r="C61" s="41">
        <v>4303</v>
      </c>
      <c r="D61" s="41" t="s">
        <v>307</v>
      </c>
      <c r="E61" s="41" t="s">
        <v>26</v>
      </c>
      <c r="F61" s="41">
        <v>2019</v>
      </c>
      <c r="G61" s="41">
        <v>76188078</v>
      </c>
      <c r="H61" s="41" t="s">
        <v>210</v>
      </c>
      <c r="I61" s="41" t="s">
        <v>308</v>
      </c>
      <c r="J61" s="41">
        <v>1</v>
      </c>
      <c r="K61" s="41">
        <v>0</v>
      </c>
      <c r="L61" s="41" t="s">
        <v>252</v>
      </c>
      <c r="M61" s="41" t="s">
        <v>269</v>
      </c>
      <c r="N61" s="41"/>
      <c r="O61" s="41">
        <v>2</v>
      </c>
      <c r="P61" s="41" t="s">
        <v>191</v>
      </c>
      <c r="Q61" s="41" t="s">
        <v>192</v>
      </c>
      <c r="R61" s="41" t="s">
        <v>193</v>
      </c>
      <c r="S61" s="41" t="s">
        <v>107</v>
      </c>
      <c r="T61" s="41" t="s">
        <v>194</v>
      </c>
    </row>
    <row r="62" spans="1:20" x14ac:dyDescent="0.35">
      <c r="A62" s="42">
        <v>10</v>
      </c>
      <c r="B62" s="42">
        <v>101</v>
      </c>
      <c r="C62" s="42">
        <v>10106</v>
      </c>
      <c r="D62" s="42" t="s">
        <v>265</v>
      </c>
      <c r="E62" s="42" t="s">
        <v>33</v>
      </c>
      <c r="F62" s="42">
        <v>2019</v>
      </c>
      <c r="G62" s="42">
        <v>76190433</v>
      </c>
      <c r="H62" s="42" t="s">
        <v>196</v>
      </c>
      <c r="I62" s="42" t="s">
        <v>309</v>
      </c>
      <c r="J62" s="42">
        <v>6</v>
      </c>
      <c r="K62" s="42">
        <v>1</v>
      </c>
      <c r="L62" s="42" t="s">
        <v>252</v>
      </c>
      <c r="M62" s="42" t="s">
        <v>269</v>
      </c>
      <c r="N62" s="42">
        <v>4</v>
      </c>
      <c r="O62" s="42"/>
      <c r="P62" s="42" t="s">
        <v>191</v>
      </c>
      <c r="Q62" s="42" t="s">
        <v>192</v>
      </c>
      <c r="R62" s="42" t="s">
        <v>193</v>
      </c>
      <c r="S62" s="42" t="s">
        <v>107</v>
      </c>
      <c r="T62" s="42" t="s">
        <v>194</v>
      </c>
    </row>
    <row r="63" spans="1:20" x14ac:dyDescent="0.35">
      <c r="A63" s="41">
        <v>4</v>
      </c>
      <c r="B63" s="41">
        <v>41</v>
      </c>
      <c r="C63" s="41">
        <v>4101</v>
      </c>
      <c r="D63" s="41" t="s">
        <v>254</v>
      </c>
      <c r="E63" s="41" t="s">
        <v>26</v>
      </c>
      <c r="F63" s="41">
        <v>2019</v>
      </c>
      <c r="G63" s="41">
        <v>76193600</v>
      </c>
      <c r="H63" s="41" t="s">
        <v>204</v>
      </c>
      <c r="I63" s="41" t="s">
        <v>310</v>
      </c>
      <c r="J63" s="41">
        <v>4</v>
      </c>
      <c r="K63" s="41">
        <v>10</v>
      </c>
      <c r="L63" s="41" t="s">
        <v>252</v>
      </c>
      <c r="M63" s="41" t="s">
        <v>257</v>
      </c>
      <c r="N63" s="41">
        <v>2</v>
      </c>
      <c r="O63" s="41"/>
      <c r="P63" s="41" t="s">
        <v>191</v>
      </c>
      <c r="Q63" s="41" t="s">
        <v>192</v>
      </c>
      <c r="R63" s="41" t="s">
        <v>193</v>
      </c>
      <c r="S63" s="41" t="s">
        <v>107</v>
      </c>
      <c r="T63" s="41" t="s">
        <v>194</v>
      </c>
    </row>
    <row r="64" spans="1:20" x14ac:dyDescent="0.35">
      <c r="A64" s="41">
        <v>10</v>
      </c>
      <c r="B64" s="41">
        <v>101</v>
      </c>
      <c r="C64" s="41">
        <v>10106</v>
      </c>
      <c r="D64" s="41" t="s">
        <v>265</v>
      </c>
      <c r="E64" s="41" t="s">
        <v>33</v>
      </c>
      <c r="F64" s="41">
        <v>2019</v>
      </c>
      <c r="G64" s="41">
        <v>76199403</v>
      </c>
      <c r="H64" s="41" t="s">
        <v>187</v>
      </c>
      <c r="I64" s="41" t="s">
        <v>311</v>
      </c>
      <c r="J64" s="41">
        <v>1</v>
      </c>
      <c r="K64" s="41">
        <v>0</v>
      </c>
      <c r="L64" s="41" t="s">
        <v>252</v>
      </c>
      <c r="M64" s="41" t="s">
        <v>257</v>
      </c>
      <c r="N64" s="41">
        <v>3</v>
      </c>
      <c r="O64" s="41"/>
      <c r="P64" s="41" t="s">
        <v>191</v>
      </c>
      <c r="Q64" s="41" t="s">
        <v>192</v>
      </c>
      <c r="R64" s="41" t="s">
        <v>193</v>
      </c>
      <c r="S64" s="41" t="s">
        <v>107</v>
      </c>
      <c r="T64" s="41" t="s">
        <v>194</v>
      </c>
    </row>
    <row r="65" spans="1:20" x14ac:dyDescent="0.35">
      <c r="A65" s="42">
        <v>10</v>
      </c>
      <c r="B65" s="42">
        <v>101</v>
      </c>
      <c r="C65" s="42">
        <v>10106</v>
      </c>
      <c r="D65" s="42" t="s">
        <v>265</v>
      </c>
      <c r="E65" s="42" t="s">
        <v>33</v>
      </c>
      <c r="F65" s="42">
        <v>2019</v>
      </c>
      <c r="G65" s="42">
        <v>76209389</v>
      </c>
      <c r="H65" s="42" t="s">
        <v>255</v>
      </c>
      <c r="I65" s="42" t="s">
        <v>312</v>
      </c>
      <c r="J65" s="42">
        <v>1</v>
      </c>
      <c r="K65" s="42">
        <v>0</v>
      </c>
      <c r="L65" s="42" t="s">
        <v>252</v>
      </c>
      <c r="M65" s="42" t="s">
        <v>253</v>
      </c>
      <c r="N65" s="42"/>
      <c r="O65" s="42">
        <v>2</v>
      </c>
      <c r="P65" s="42" t="s">
        <v>191</v>
      </c>
      <c r="Q65" s="42" t="s">
        <v>192</v>
      </c>
      <c r="R65" s="42" t="s">
        <v>193</v>
      </c>
      <c r="S65" s="42" t="s">
        <v>107</v>
      </c>
      <c r="T65" s="42" t="s">
        <v>194</v>
      </c>
    </row>
    <row r="66" spans="1:20" x14ac:dyDescent="0.35">
      <c r="A66" s="42">
        <v>4</v>
      </c>
      <c r="B66" s="42">
        <v>43</v>
      </c>
      <c r="C66" s="42">
        <v>4301</v>
      </c>
      <c r="D66" s="42" t="s">
        <v>313</v>
      </c>
      <c r="E66" s="42" t="s">
        <v>26</v>
      </c>
      <c r="F66" s="42">
        <v>2019</v>
      </c>
      <c r="G66" s="42">
        <v>76210823</v>
      </c>
      <c r="H66" s="42" t="s">
        <v>220</v>
      </c>
      <c r="I66" s="42" t="s">
        <v>314</v>
      </c>
      <c r="J66" s="42">
        <v>4</v>
      </c>
      <c r="K66" s="42">
        <v>11</v>
      </c>
      <c r="L66" s="42" t="s">
        <v>252</v>
      </c>
      <c r="M66" s="42" t="s">
        <v>253</v>
      </c>
      <c r="N66" s="42"/>
      <c r="O66" s="42"/>
      <c r="P66" s="42" t="s">
        <v>191</v>
      </c>
      <c r="Q66" s="42" t="s">
        <v>192</v>
      </c>
      <c r="R66" s="42" t="s">
        <v>193</v>
      </c>
      <c r="S66" s="42" t="s">
        <v>107</v>
      </c>
      <c r="T66" s="42" t="s">
        <v>194</v>
      </c>
    </row>
    <row r="67" spans="1:20" x14ac:dyDescent="0.35">
      <c r="A67" s="42">
        <v>13</v>
      </c>
      <c r="B67" s="42">
        <v>135</v>
      </c>
      <c r="C67" s="42">
        <v>13501</v>
      </c>
      <c r="D67" s="42" t="s">
        <v>270</v>
      </c>
      <c r="E67" s="42" t="s">
        <v>37</v>
      </c>
      <c r="F67" s="42">
        <v>2019</v>
      </c>
      <c r="G67" s="42">
        <v>76221833</v>
      </c>
      <c r="H67" s="42" t="s">
        <v>204</v>
      </c>
      <c r="I67" s="42" t="s">
        <v>315</v>
      </c>
      <c r="J67" s="42">
        <v>3</v>
      </c>
      <c r="K67" s="42">
        <v>0</v>
      </c>
      <c r="L67" s="42" t="s">
        <v>252</v>
      </c>
      <c r="M67" s="42" t="s">
        <v>253</v>
      </c>
      <c r="N67" s="42"/>
      <c r="O67" s="42"/>
      <c r="P67" s="42" t="s">
        <v>191</v>
      </c>
      <c r="Q67" s="42" t="s">
        <v>192</v>
      </c>
      <c r="R67" s="42" t="s">
        <v>193</v>
      </c>
      <c r="S67" s="42" t="s">
        <v>107</v>
      </c>
      <c r="T67" s="42" t="s">
        <v>194</v>
      </c>
    </row>
    <row r="68" spans="1:20" x14ac:dyDescent="0.35">
      <c r="A68" s="41">
        <v>4</v>
      </c>
      <c r="B68" s="41">
        <v>41</v>
      </c>
      <c r="C68" s="41">
        <v>4101</v>
      </c>
      <c r="D68" s="41" t="s">
        <v>254</v>
      </c>
      <c r="E68" s="41" t="s">
        <v>26</v>
      </c>
      <c r="F68" s="41">
        <v>2019</v>
      </c>
      <c r="G68" s="41">
        <v>76223649</v>
      </c>
      <c r="H68" s="41" t="s">
        <v>187</v>
      </c>
      <c r="I68" s="41" t="s">
        <v>316</v>
      </c>
      <c r="J68" s="41">
        <v>1</v>
      </c>
      <c r="K68" s="41">
        <v>0</v>
      </c>
      <c r="L68" s="41" t="s">
        <v>252</v>
      </c>
      <c r="M68" s="41" t="s">
        <v>257</v>
      </c>
      <c r="N68" s="41"/>
      <c r="O68" s="41"/>
      <c r="P68" s="41" t="s">
        <v>191</v>
      </c>
      <c r="Q68" s="41" t="s">
        <v>192</v>
      </c>
      <c r="R68" s="41" t="s">
        <v>193</v>
      </c>
      <c r="S68" s="41" t="s">
        <v>107</v>
      </c>
      <c r="T68" s="41" t="s">
        <v>194</v>
      </c>
    </row>
    <row r="69" spans="1:20" x14ac:dyDescent="0.35">
      <c r="A69" s="42">
        <v>13</v>
      </c>
      <c r="B69" s="42">
        <v>135</v>
      </c>
      <c r="C69" s="42">
        <v>13501</v>
      </c>
      <c r="D69" s="42" t="s">
        <v>270</v>
      </c>
      <c r="E69" s="42" t="s">
        <v>37</v>
      </c>
      <c r="F69" s="42">
        <v>2019</v>
      </c>
      <c r="G69" s="42">
        <v>76224605</v>
      </c>
      <c r="H69" s="42" t="s">
        <v>255</v>
      </c>
      <c r="I69" s="42" t="s">
        <v>317</v>
      </c>
      <c r="J69" s="42">
        <v>4</v>
      </c>
      <c r="K69" s="42">
        <v>1</v>
      </c>
      <c r="L69" s="42" t="s">
        <v>252</v>
      </c>
      <c r="M69" s="42" t="s">
        <v>257</v>
      </c>
      <c r="N69" s="42"/>
      <c r="O69" s="42">
        <v>7</v>
      </c>
      <c r="P69" s="42" t="s">
        <v>191</v>
      </c>
      <c r="Q69" s="42" t="s">
        <v>192</v>
      </c>
      <c r="R69" s="42" t="s">
        <v>193</v>
      </c>
      <c r="S69" s="42" t="s">
        <v>107</v>
      </c>
      <c r="T69" s="42" t="s">
        <v>194</v>
      </c>
    </row>
    <row r="70" spans="1:20" x14ac:dyDescent="0.35">
      <c r="A70" s="42">
        <v>14</v>
      </c>
      <c r="B70" s="42">
        <v>142</v>
      </c>
      <c r="C70" s="42">
        <v>14201</v>
      </c>
      <c r="D70" s="42" t="s">
        <v>318</v>
      </c>
      <c r="E70" s="42" t="s">
        <v>233</v>
      </c>
      <c r="F70" s="42">
        <v>2019</v>
      </c>
      <c r="G70" s="42">
        <v>76227851</v>
      </c>
      <c r="H70" s="42" t="s">
        <v>210</v>
      </c>
      <c r="I70" s="42" t="s">
        <v>319</v>
      </c>
      <c r="J70" s="42">
        <v>3</v>
      </c>
      <c r="K70" s="42">
        <v>0</v>
      </c>
      <c r="L70" s="42" t="s">
        <v>252</v>
      </c>
      <c r="M70" s="42" t="s">
        <v>257</v>
      </c>
      <c r="N70" s="42">
        <v>5</v>
      </c>
      <c r="O70" s="42"/>
      <c r="P70" s="42" t="s">
        <v>191</v>
      </c>
      <c r="Q70" s="42" t="s">
        <v>192</v>
      </c>
      <c r="R70" s="42" t="s">
        <v>193</v>
      </c>
      <c r="S70" s="42" t="s">
        <v>107</v>
      </c>
      <c r="T70" s="42" t="s">
        <v>194</v>
      </c>
    </row>
    <row r="71" spans="1:20" x14ac:dyDescent="0.35">
      <c r="A71" s="42">
        <v>14</v>
      </c>
      <c r="B71" s="42">
        <v>142</v>
      </c>
      <c r="C71" s="42">
        <v>14204</v>
      </c>
      <c r="D71" s="42" t="s">
        <v>267</v>
      </c>
      <c r="E71" s="42" t="s">
        <v>233</v>
      </c>
      <c r="F71" s="42">
        <v>2019</v>
      </c>
      <c r="G71" s="42">
        <v>76230293</v>
      </c>
      <c r="H71" s="42" t="s">
        <v>187</v>
      </c>
      <c r="I71" s="42" t="s">
        <v>320</v>
      </c>
      <c r="J71" s="42">
        <v>5</v>
      </c>
      <c r="K71" s="42">
        <v>1</v>
      </c>
      <c r="L71" s="42" t="s">
        <v>252</v>
      </c>
      <c r="M71" s="42" t="s">
        <v>257</v>
      </c>
      <c r="N71" s="42">
        <v>6</v>
      </c>
      <c r="O71" s="42"/>
      <c r="P71" s="42" t="s">
        <v>191</v>
      </c>
      <c r="Q71" s="42" t="s">
        <v>192</v>
      </c>
      <c r="R71" s="42" t="s">
        <v>193</v>
      </c>
      <c r="S71" s="42" t="s">
        <v>107</v>
      </c>
      <c r="T71" s="42" t="s">
        <v>194</v>
      </c>
    </row>
    <row r="72" spans="1:20" x14ac:dyDescent="0.35">
      <c r="A72" s="42">
        <v>5</v>
      </c>
      <c r="B72" s="42">
        <v>54</v>
      </c>
      <c r="C72" s="42">
        <v>5402</v>
      </c>
      <c r="D72" s="42" t="s">
        <v>201</v>
      </c>
      <c r="E72" s="42" t="s">
        <v>27</v>
      </c>
      <c r="F72" s="42">
        <v>2019</v>
      </c>
      <c r="G72" s="42">
        <v>76236745</v>
      </c>
      <c r="H72" s="42" t="s">
        <v>222</v>
      </c>
      <c r="I72" s="42" t="s">
        <v>321</v>
      </c>
      <c r="J72" s="42">
        <v>4</v>
      </c>
      <c r="K72" s="42">
        <v>4</v>
      </c>
      <c r="L72" s="42" t="s">
        <v>252</v>
      </c>
      <c r="M72" s="42" t="s">
        <v>257</v>
      </c>
      <c r="N72" s="42"/>
      <c r="O72" s="42"/>
      <c r="P72" s="42" t="s">
        <v>191</v>
      </c>
      <c r="Q72" s="42" t="s">
        <v>192</v>
      </c>
      <c r="R72" s="42" t="s">
        <v>193</v>
      </c>
      <c r="S72" s="42" t="s">
        <v>107</v>
      </c>
      <c r="T72" s="42" t="s">
        <v>194</v>
      </c>
    </row>
    <row r="73" spans="1:20" x14ac:dyDescent="0.35">
      <c r="A73" s="42">
        <v>10</v>
      </c>
      <c r="B73" s="42">
        <v>103</v>
      </c>
      <c r="C73" s="42">
        <v>10302</v>
      </c>
      <c r="D73" s="42" t="s">
        <v>322</v>
      </c>
      <c r="E73" s="42" t="s">
        <v>33</v>
      </c>
      <c r="F73" s="42">
        <v>2019</v>
      </c>
      <c r="G73" s="42">
        <v>76241643</v>
      </c>
      <c r="H73" s="42" t="s">
        <v>214</v>
      </c>
      <c r="I73" s="42" t="s">
        <v>323</v>
      </c>
      <c r="J73" s="42">
        <v>3</v>
      </c>
      <c r="K73" s="42">
        <v>0</v>
      </c>
      <c r="L73" s="42" t="s">
        <v>252</v>
      </c>
      <c r="M73" s="42" t="s">
        <v>253</v>
      </c>
      <c r="N73" s="42">
        <v>5</v>
      </c>
      <c r="O73" s="42"/>
      <c r="P73" s="42" t="s">
        <v>191</v>
      </c>
      <c r="Q73" s="42" t="s">
        <v>192</v>
      </c>
      <c r="R73" s="42" t="s">
        <v>193</v>
      </c>
      <c r="S73" s="42" t="s">
        <v>107</v>
      </c>
      <c r="T73" s="42" t="s">
        <v>194</v>
      </c>
    </row>
    <row r="74" spans="1:20" x14ac:dyDescent="0.35">
      <c r="A74" s="41">
        <v>10</v>
      </c>
      <c r="B74" s="41">
        <v>101</v>
      </c>
      <c r="C74" s="41">
        <v>10108</v>
      </c>
      <c r="D74" s="41" t="s">
        <v>249</v>
      </c>
      <c r="E74" s="41" t="s">
        <v>33</v>
      </c>
      <c r="F74" s="41">
        <v>2019</v>
      </c>
      <c r="G74" s="41">
        <v>76249526</v>
      </c>
      <c r="H74" s="41" t="s">
        <v>210</v>
      </c>
      <c r="I74" s="41" t="s">
        <v>324</v>
      </c>
      <c r="J74" s="41">
        <v>1</v>
      </c>
      <c r="K74" s="41">
        <v>0</v>
      </c>
      <c r="L74" s="41" t="s">
        <v>252</v>
      </c>
      <c r="M74" s="41" t="s">
        <v>253</v>
      </c>
      <c r="N74" s="41">
        <v>7</v>
      </c>
      <c r="O74" s="41"/>
      <c r="P74" s="41" t="s">
        <v>191</v>
      </c>
      <c r="Q74" s="41" t="s">
        <v>192</v>
      </c>
      <c r="R74" s="41" t="s">
        <v>193</v>
      </c>
      <c r="S74" s="41" t="s">
        <v>107</v>
      </c>
      <c r="T74" s="41" t="s">
        <v>194</v>
      </c>
    </row>
    <row r="75" spans="1:20" x14ac:dyDescent="0.35">
      <c r="A75" s="42">
        <v>13</v>
      </c>
      <c r="B75" s="42">
        <v>135</v>
      </c>
      <c r="C75" s="42">
        <v>13501</v>
      </c>
      <c r="D75" s="42" t="s">
        <v>270</v>
      </c>
      <c r="E75" s="42" t="s">
        <v>37</v>
      </c>
      <c r="F75" s="42">
        <v>2019</v>
      </c>
      <c r="G75" s="42">
        <v>76257275</v>
      </c>
      <c r="H75" s="42" t="s">
        <v>214</v>
      </c>
      <c r="I75" s="42" t="s">
        <v>325</v>
      </c>
      <c r="J75" s="42">
        <v>11</v>
      </c>
      <c r="K75" s="42">
        <v>157</v>
      </c>
      <c r="L75" s="42" t="s">
        <v>252</v>
      </c>
      <c r="M75" s="42" t="s">
        <v>257</v>
      </c>
      <c r="N75" s="42">
        <v>10</v>
      </c>
      <c r="O75" s="42"/>
      <c r="P75" s="42" t="s">
        <v>191</v>
      </c>
      <c r="Q75" s="42" t="s">
        <v>192</v>
      </c>
      <c r="R75" s="42" t="s">
        <v>193</v>
      </c>
      <c r="S75" s="42" t="s">
        <v>107</v>
      </c>
      <c r="T75" s="42" t="s">
        <v>194</v>
      </c>
    </row>
    <row r="76" spans="1:20" x14ac:dyDescent="0.35">
      <c r="A76" s="42">
        <v>10</v>
      </c>
      <c r="B76" s="42">
        <v>103</v>
      </c>
      <c r="C76" s="42">
        <v>10303</v>
      </c>
      <c r="D76" s="42" t="s">
        <v>326</v>
      </c>
      <c r="E76" s="42" t="s">
        <v>33</v>
      </c>
      <c r="F76" s="42">
        <v>2019</v>
      </c>
      <c r="G76" s="42">
        <v>76277907</v>
      </c>
      <c r="H76" s="42" t="s">
        <v>220</v>
      </c>
      <c r="I76" s="42" t="s">
        <v>327</v>
      </c>
      <c r="J76" s="42">
        <v>1</v>
      </c>
      <c r="K76" s="42">
        <v>0</v>
      </c>
      <c r="L76" s="42" t="s">
        <v>252</v>
      </c>
      <c r="M76" s="42" t="s">
        <v>253</v>
      </c>
      <c r="N76" s="42"/>
      <c r="O76" s="42">
        <v>3</v>
      </c>
      <c r="P76" s="42" t="s">
        <v>191</v>
      </c>
      <c r="Q76" s="42" t="s">
        <v>192</v>
      </c>
      <c r="R76" s="42" t="s">
        <v>193</v>
      </c>
      <c r="S76" s="42" t="s">
        <v>107</v>
      </c>
      <c r="T76" s="42" t="s">
        <v>194</v>
      </c>
    </row>
    <row r="77" spans="1:20" x14ac:dyDescent="0.35">
      <c r="A77" s="42">
        <v>13</v>
      </c>
      <c r="B77" s="42">
        <v>135</v>
      </c>
      <c r="C77" s="42">
        <v>13501</v>
      </c>
      <c r="D77" s="42" t="s">
        <v>270</v>
      </c>
      <c r="E77" s="42" t="s">
        <v>37</v>
      </c>
      <c r="F77" s="42">
        <v>2019</v>
      </c>
      <c r="G77" s="42">
        <v>76278391</v>
      </c>
      <c r="H77" s="42" t="s">
        <v>202</v>
      </c>
      <c r="I77" s="42" t="s">
        <v>328</v>
      </c>
      <c r="J77" s="42">
        <v>1</v>
      </c>
      <c r="K77" s="42">
        <v>0</v>
      </c>
      <c r="L77" s="42" t="s">
        <v>252</v>
      </c>
      <c r="M77" s="42" t="s">
        <v>253</v>
      </c>
      <c r="N77" s="42"/>
      <c r="O77" s="42"/>
      <c r="P77" s="42" t="s">
        <v>191</v>
      </c>
      <c r="Q77" s="42" t="s">
        <v>192</v>
      </c>
      <c r="R77" s="42" t="s">
        <v>193</v>
      </c>
      <c r="S77" s="42" t="s">
        <v>107</v>
      </c>
      <c r="T77" s="42" t="s">
        <v>194</v>
      </c>
    </row>
    <row r="78" spans="1:20" x14ac:dyDescent="0.35">
      <c r="A78" s="41">
        <v>6</v>
      </c>
      <c r="B78" s="41">
        <v>63</v>
      </c>
      <c r="C78" s="41">
        <v>6308</v>
      </c>
      <c r="D78" s="41" t="s">
        <v>329</v>
      </c>
      <c r="E78" s="41" t="s">
        <v>218</v>
      </c>
      <c r="F78" s="41">
        <v>2019</v>
      </c>
      <c r="G78" s="41">
        <v>76297361</v>
      </c>
      <c r="H78" s="41" t="s">
        <v>255</v>
      </c>
      <c r="I78" s="41" t="s">
        <v>330</v>
      </c>
      <c r="J78" s="41">
        <v>6</v>
      </c>
      <c r="K78" s="41">
        <v>5</v>
      </c>
      <c r="L78" s="41" t="s">
        <v>252</v>
      </c>
      <c r="M78" s="41" t="s">
        <v>257</v>
      </c>
      <c r="N78" s="41">
        <v>9</v>
      </c>
      <c r="O78" s="41"/>
      <c r="P78" s="41" t="s">
        <v>191</v>
      </c>
      <c r="Q78" s="41" t="s">
        <v>192</v>
      </c>
      <c r="R78" s="41" t="s">
        <v>193</v>
      </c>
      <c r="S78" s="41" t="s">
        <v>107</v>
      </c>
      <c r="T78" s="41" t="s">
        <v>194</v>
      </c>
    </row>
    <row r="79" spans="1:20" x14ac:dyDescent="0.35">
      <c r="A79" s="42">
        <v>10</v>
      </c>
      <c r="B79" s="42">
        <v>101</v>
      </c>
      <c r="C79" s="42">
        <v>10106</v>
      </c>
      <c r="D79" s="42" t="s">
        <v>265</v>
      </c>
      <c r="E79" s="42" t="s">
        <v>33</v>
      </c>
      <c r="F79" s="42">
        <v>2019</v>
      </c>
      <c r="G79" s="42">
        <v>76302025</v>
      </c>
      <c r="H79" s="42" t="s">
        <v>255</v>
      </c>
      <c r="I79" s="42" t="s">
        <v>331</v>
      </c>
      <c r="J79" s="42">
        <v>4</v>
      </c>
      <c r="K79" s="42">
        <v>1</v>
      </c>
      <c r="L79" s="42" t="s">
        <v>252</v>
      </c>
      <c r="M79" s="42" t="s">
        <v>269</v>
      </c>
      <c r="N79" s="42"/>
      <c r="O79" s="42"/>
      <c r="P79" s="42" t="s">
        <v>191</v>
      </c>
      <c r="Q79" s="42" t="s">
        <v>192</v>
      </c>
      <c r="R79" s="42" t="s">
        <v>193</v>
      </c>
      <c r="S79" s="42" t="s">
        <v>107</v>
      </c>
      <c r="T79" s="42" t="s">
        <v>194</v>
      </c>
    </row>
    <row r="80" spans="1:20" x14ac:dyDescent="0.35">
      <c r="A80" s="41">
        <v>14</v>
      </c>
      <c r="B80" s="41">
        <v>141</v>
      </c>
      <c r="C80" s="41">
        <v>14103</v>
      </c>
      <c r="D80" s="41" t="s">
        <v>332</v>
      </c>
      <c r="E80" s="41" t="s">
        <v>233</v>
      </c>
      <c r="F80" s="41">
        <v>2019</v>
      </c>
      <c r="G80" s="41">
        <v>76305575</v>
      </c>
      <c r="H80" s="41" t="s">
        <v>220</v>
      </c>
      <c r="I80" s="41" t="s">
        <v>333</v>
      </c>
      <c r="J80" s="41">
        <v>1</v>
      </c>
      <c r="K80" s="41">
        <v>0</v>
      </c>
      <c r="L80" s="41" t="s">
        <v>252</v>
      </c>
      <c r="M80" s="41" t="s">
        <v>253</v>
      </c>
      <c r="N80" s="41">
        <v>5</v>
      </c>
      <c r="O80" s="41"/>
      <c r="P80" s="41" t="s">
        <v>191</v>
      </c>
      <c r="Q80" s="41" t="s">
        <v>192</v>
      </c>
      <c r="R80" s="41" t="s">
        <v>193</v>
      </c>
      <c r="S80" s="41" t="s">
        <v>107</v>
      </c>
      <c r="T80" s="41" t="s">
        <v>194</v>
      </c>
    </row>
    <row r="81" spans="1:20" x14ac:dyDescent="0.35">
      <c r="A81" s="42">
        <v>14</v>
      </c>
      <c r="B81" s="42">
        <v>141</v>
      </c>
      <c r="C81" s="42">
        <v>14104</v>
      </c>
      <c r="D81" s="42" t="s">
        <v>33</v>
      </c>
      <c r="E81" s="42" t="s">
        <v>233</v>
      </c>
      <c r="F81" s="42">
        <v>2019</v>
      </c>
      <c r="G81" s="42">
        <v>76312273</v>
      </c>
      <c r="H81" s="42" t="s">
        <v>206</v>
      </c>
      <c r="I81" s="42" t="s">
        <v>334</v>
      </c>
      <c r="J81" s="42">
        <v>2</v>
      </c>
      <c r="K81" s="42">
        <v>0</v>
      </c>
      <c r="L81" s="42" t="s">
        <v>252</v>
      </c>
      <c r="M81" s="42" t="s">
        <v>253</v>
      </c>
      <c r="N81" s="42">
        <v>5</v>
      </c>
      <c r="O81" s="42"/>
      <c r="P81" s="42" t="s">
        <v>191</v>
      </c>
      <c r="Q81" s="42" t="s">
        <v>192</v>
      </c>
      <c r="R81" s="42" t="s">
        <v>193</v>
      </c>
      <c r="S81" s="42" t="s">
        <v>107</v>
      </c>
      <c r="T81" s="42" t="s">
        <v>194</v>
      </c>
    </row>
    <row r="82" spans="1:20" x14ac:dyDescent="0.35">
      <c r="A82" s="42">
        <v>10</v>
      </c>
      <c r="B82" s="42">
        <v>101</v>
      </c>
      <c r="C82" s="42">
        <v>10106</v>
      </c>
      <c r="D82" s="42" t="s">
        <v>265</v>
      </c>
      <c r="E82" s="42" t="s">
        <v>33</v>
      </c>
      <c r="F82" s="42">
        <v>2019</v>
      </c>
      <c r="G82" s="42">
        <v>76313926</v>
      </c>
      <c r="H82" s="42" t="s">
        <v>214</v>
      </c>
      <c r="I82" s="42" t="s">
        <v>335</v>
      </c>
      <c r="J82" s="42">
        <v>2</v>
      </c>
      <c r="K82" s="42">
        <v>0</v>
      </c>
      <c r="L82" s="42" t="s">
        <v>252</v>
      </c>
      <c r="M82" s="42" t="s">
        <v>253</v>
      </c>
      <c r="N82" s="42"/>
      <c r="O82" s="42"/>
      <c r="P82" s="42" t="s">
        <v>191</v>
      </c>
      <c r="Q82" s="42" t="s">
        <v>192</v>
      </c>
      <c r="R82" s="42" t="s">
        <v>193</v>
      </c>
      <c r="S82" s="42" t="s">
        <v>107</v>
      </c>
      <c r="T82" s="42" t="s">
        <v>194</v>
      </c>
    </row>
    <row r="83" spans="1:20" x14ac:dyDescent="0.35">
      <c r="A83" s="41">
        <v>10</v>
      </c>
      <c r="B83" s="41">
        <v>103</v>
      </c>
      <c r="C83" s="41">
        <v>10301</v>
      </c>
      <c r="D83" s="41" t="s">
        <v>336</v>
      </c>
      <c r="E83" s="41" t="s">
        <v>33</v>
      </c>
      <c r="F83" s="41">
        <v>2019</v>
      </c>
      <c r="G83" s="41">
        <v>76319345</v>
      </c>
      <c r="H83" s="41" t="s">
        <v>187</v>
      </c>
      <c r="I83" s="41" t="s">
        <v>337</v>
      </c>
      <c r="J83" s="41">
        <v>5</v>
      </c>
      <c r="K83" s="41">
        <v>7</v>
      </c>
      <c r="L83" s="41" t="s">
        <v>252</v>
      </c>
      <c r="M83" s="41" t="s">
        <v>257</v>
      </c>
      <c r="N83" s="41">
        <v>9</v>
      </c>
      <c r="O83" s="41"/>
      <c r="P83" s="41" t="s">
        <v>191</v>
      </c>
      <c r="Q83" s="41" t="s">
        <v>192</v>
      </c>
      <c r="R83" s="41" t="s">
        <v>193</v>
      </c>
      <c r="S83" s="41" t="s">
        <v>107</v>
      </c>
      <c r="T83" s="41" t="s">
        <v>194</v>
      </c>
    </row>
    <row r="84" spans="1:20" x14ac:dyDescent="0.35">
      <c r="A84" s="42">
        <v>10</v>
      </c>
      <c r="B84" s="42">
        <v>103</v>
      </c>
      <c r="C84" s="42">
        <v>10301</v>
      </c>
      <c r="D84" s="42" t="s">
        <v>336</v>
      </c>
      <c r="E84" s="42" t="s">
        <v>33</v>
      </c>
      <c r="F84" s="42">
        <v>2019</v>
      </c>
      <c r="G84" s="42">
        <v>76326563</v>
      </c>
      <c r="H84" s="42" t="s">
        <v>214</v>
      </c>
      <c r="I84" s="42" t="s">
        <v>338</v>
      </c>
      <c r="J84" s="42">
        <v>5</v>
      </c>
      <c r="K84" s="42">
        <v>0</v>
      </c>
      <c r="L84" s="42" t="s">
        <v>252</v>
      </c>
      <c r="M84" s="42" t="s">
        <v>257</v>
      </c>
      <c r="N84" s="42"/>
      <c r="O84" s="42"/>
      <c r="P84" s="42" t="s">
        <v>191</v>
      </c>
      <c r="Q84" s="42" t="s">
        <v>192</v>
      </c>
      <c r="R84" s="42" t="s">
        <v>193</v>
      </c>
      <c r="S84" s="42" t="s">
        <v>107</v>
      </c>
      <c r="T84" s="42" t="s">
        <v>194</v>
      </c>
    </row>
    <row r="85" spans="1:20" x14ac:dyDescent="0.35">
      <c r="A85" s="41">
        <v>14</v>
      </c>
      <c r="B85" s="41">
        <v>141</v>
      </c>
      <c r="C85" s="41">
        <v>14106</v>
      </c>
      <c r="D85" s="41" t="s">
        <v>339</v>
      </c>
      <c r="E85" s="41" t="s">
        <v>233</v>
      </c>
      <c r="F85" s="41">
        <v>2019</v>
      </c>
      <c r="G85" s="41">
        <v>76327241</v>
      </c>
      <c r="H85" s="41" t="s">
        <v>222</v>
      </c>
      <c r="I85" s="41" t="s">
        <v>340</v>
      </c>
      <c r="J85" s="41">
        <v>7</v>
      </c>
      <c r="K85" s="41">
        <v>4</v>
      </c>
      <c r="L85" s="41" t="s">
        <v>252</v>
      </c>
      <c r="M85" s="41" t="s">
        <v>253</v>
      </c>
      <c r="N85" s="41"/>
      <c r="O85" s="41">
        <v>9</v>
      </c>
      <c r="P85" s="41" t="s">
        <v>191</v>
      </c>
      <c r="Q85" s="41" t="s">
        <v>192</v>
      </c>
      <c r="R85" s="41" t="s">
        <v>193</v>
      </c>
      <c r="S85" s="41" t="s">
        <v>107</v>
      </c>
      <c r="T85" s="41" t="s">
        <v>194</v>
      </c>
    </row>
    <row r="86" spans="1:20" x14ac:dyDescent="0.35">
      <c r="A86" s="41">
        <v>5</v>
      </c>
      <c r="B86" s="41">
        <v>57</v>
      </c>
      <c r="C86" s="41">
        <v>5702</v>
      </c>
      <c r="D86" s="41" t="s">
        <v>341</v>
      </c>
      <c r="E86" s="41" t="s">
        <v>27</v>
      </c>
      <c r="F86" s="41">
        <v>2019</v>
      </c>
      <c r="G86" s="41">
        <v>76334155</v>
      </c>
      <c r="H86" s="41" t="s">
        <v>210</v>
      </c>
      <c r="I86" s="41" t="s">
        <v>342</v>
      </c>
      <c r="J86" s="41">
        <v>6</v>
      </c>
      <c r="K86" s="41">
        <v>4</v>
      </c>
      <c r="L86" s="41" t="s">
        <v>252</v>
      </c>
      <c r="M86" s="41" t="s">
        <v>257</v>
      </c>
      <c r="N86" s="41"/>
      <c r="O86" s="41">
        <v>9</v>
      </c>
      <c r="P86" s="41" t="s">
        <v>191</v>
      </c>
      <c r="Q86" s="41" t="s">
        <v>192</v>
      </c>
      <c r="R86" s="41" t="s">
        <v>193</v>
      </c>
      <c r="S86" s="41" t="s">
        <v>107</v>
      </c>
      <c r="T86" s="41" t="s">
        <v>194</v>
      </c>
    </row>
    <row r="87" spans="1:20" x14ac:dyDescent="0.35">
      <c r="A87" s="42">
        <v>7</v>
      </c>
      <c r="B87" s="42">
        <v>73</v>
      </c>
      <c r="C87" s="42">
        <v>7304</v>
      </c>
      <c r="D87" s="42" t="s">
        <v>343</v>
      </c>
      <c r="E87" s="42" t="s">
        <v>29</v>
      </c>
      <c r="F87" s="42">
        <v>2019</v>
      </c>
      <c r="G87" s="42">
        <v>76336878</v>
      </c>
      <c r="H87" s="42" t="s">
        <v>206</v>
      </c>
      <c r="I87" s="42" t="s">
        <v>344</v>
      </c>
      <c r="J87" s="42">
        <v>1</v>
      </c>
      <c r="K87" s="42">
        <v>0</v>
      </c>
      <c r="L87" s="42" t="s">
        <v>252</v>
      </c>
      <c r="M87" s="42" t="s">
        <v>257</v>
      </c>
      <c r="N87" s="42"/>
      <c r="O87" s="42"/>
      <c r="P87" s="42" t="s">
        <v>191</v>
      </c>
      <c r="Q87" s="42" t="s">
        <v>192</v>
      </c>
      <c r="R87" s="42" t="s">
        <v>193</v>
      </c>
      <c r="S87" s="42" t="s">
        <v>107</v>
      </c>
      <c r="T87" s="42" t="s">
        <v>194</v>
      </c>
    </row>
    <row r="88" spans="1:20" x14ac:dyDescent="0.35">
      <c r="A88" s="42">
        <v>10</v>
      </c>
      <c r="B88" s="42">
        <v>103</v>
      </c>
      <c r="C88" s="42">
        <v>10301</v>
      </c>
      <c r="D88" s="42" t="s">
        <v>336</v>
      </c>
      <c r="E88" s="42" t="s">
        <v>33</v>
      </c>
      <c r="F88" s="42">
        <v>2019</v>
      </c>
      <c r="G88" s="42">
        <v>76355442</v>
      </c>
      <c r="H88" s="42" t="s">
        <v>220</v>
      </c>
      <c r="I88" s="42" t="s">
        <v>345</v>
      </c>
      <c r="J88" s="42">
        <v>1</v>
      </c>
      <c r="K88" s="42">
        <v>0</v>
      </c>
      <c r="L88" s="42" t="s">
        <v>252</v>
      </c>
      <c r="M88" s="42" t="s">
        <v>253</v>
      </c>
      <c r="N88" s="42"/>
      <c r="O88" s="42"/>
      <c r="P88" s="42" t="s">
        <v>191</v>
      </c>
      <c r="Q88" s="42" t="s">
        <v>192</v>
      </c>
      <c r="R88" s="42" t="s">
        <v>193</v>
      </c>
      <c r="S88" s="42" t="s">
        <v>107</v>
      </c>
      <c r="T88" s="42" t="s">
        <v>194</v>
      </c>
    </row>
    <row r="89" spans="1:20" x14ac:dyDescent="0.35">
      <c r="A89" s="42">
        <v>4</v>
      </c>
      <c r="B89" s="42">
        <v>41</v>
      </c>
      <c r="C89" s="42">
        <v>4101</v>
      </c>
      <c r="D89" s="42" t="s">
        <v>254</v>
      </c>
      <c r="E89" s="42" t="s">
        <v>26</v>
      </c>
      <c r="F89" s="42">
        <v>2019</v>
      </c>
      <c r="G89" s="42">
        <v>76361474</v>
      </c>
      <c r="H89" s="42" t="s">
        <v>214</v>
      </c>
      <c r="I89" s="42" t="s">
        <v>346</v>
      </c>
      <c r="J89" s="42">
        <v>10</v>
      </c>
      <c r="K89" s="42">
        <v>858</v>
      </c>
      <c r="L89" s="42" t="s">
        <v>252</v>
      </c>
      <c r="M89" s="42" t="s">
        <v>257</v>
      </c>
      <c r="N89" s="42"/>
      <c r="O89" s="42">
        <v>10</v>
      </c>
      <c r="P89" s="42" t="s">
        <v>191</v>
      </c>
      <c r="Q89" s="42" t="s">
        <v>192</v>
      </c>
      <c r="R89" s="42" t="s">
        <v>193</v>
      </c>
      <c r="S89" s="42" t="s">
        <v>107</v>
      </c>
      <c r="T89" s="42" t="s">
        <v>194</v>
      </c>
    </row>
    <row r="90" spans="1:20" x14ac:dyDescent="0.35">
      <c r="A90" s="41">
        <v>4</v>
      </c>
      <c r="B90" s="41">
        <v>41</v>
      </c>
      <c r="C90" s="41">
        <v>4101</v>
      </c>
      <c r="D90" s="41" t="s">
        <v>254</v>
      </c>
      <c r="E90" s="41" t="s">
        <v>26</v>
      </c>
      <c r="F90" s="41">
        <v>2019</v>
      </c>
      <c r="G90" s="41">
        <v>76367474</v>
      </c>
      <c r="H90" s="41" t="s">
        <v>202</v>
      </c>
      <c r="I90" s="41" t="s">
        <v>347</v>
      </c>
      <c r="J90" s="41">
        <v>4</v>
      </c>
      <c r="K90" s="41">
        <v>0</v>
      </c>
      <c r="L90" s="41" t="s">
        <v>252</v>
      </c>
      <c r="M90" s="41" t="s">
        <v>257</v>
      </c>
      <c r="N90" s="41">
        <v>10</v>
      </c>
      <c r="O90" s="41"/>
      <c r="P90" s="41" t="s">
        <v>191</v>
      </c>
      <c r="Q90" s="41" t="s">
        <v>192</v>
      </c>
      <c r="R90" s="41" t="s">
        <v>193</v>
      </c>
      <c r="S90" s="41" t="s">
        <v>107</v>
      </c>
      <c r="T90" s="41" t="s">
        <v>194</v>
      </c>
    </row>
    <row r="91" spans="1:20" x14ac:dyDescent="0.35">
      <c r="A91" s="42">
        <v>13</v>
      </c>
      <c r="B91" s="42">
        <v>134</v>
      </c>
      <c r="C91" s="42">
        <v>13402</v>
      </c>
      <c r="D91" s="42" t="s">
        <v>298</v>
      </c>
      <c r="E91" s="42" t="s">
        <v>37</v>
      </c>
      <c r="F91" s="42">
        <v>2019</v>
      </c>
      <c r="G91" s="42">
        <v>76376570</v>
      </c>
      <c r="H91" s="42" t="s">
        <v>222</v>
      </c>
      <c r="I91" s="42" t="s">
        <v>348</v>
      </c>
      <c r="J91" s="42">
        <v>1</v>
      </c>
      <c r="K91" s="42">
        <v>0</v>
      </c>
      <c r="L91" s="42" t="s">
        <v>252</v>
      </c>
      <c r="M91" s="42" t="s">
        <v>257</v>
      </c>
      <c r="N91" s="42"/>
      <c r="O91" s="42"/>
      <c r="P91" s="42" t="s">
        <v>191</v>
      </c>
      <c r="Q91" s="42" t="s">
        <v>192</v>
      </c>
      <c r="R91" s="42" t="s">
        <v>193</v>
      </c>
      <c r="S91" s="42" t="s">
        <v>107</v>
      </c>
      <c r="T91" s="42" t="s">
        <v>194</v>
      </c>
    </row>
    <row r="92" spans="1:20" x14ac:dyDescent="0.35">
      <c r="A92" s="42">
        <v>8</v>
      </c>
      <c r="B92" s="42">
        <v>82</v>
      </c>
      <c r="C92" s="42">
        <v>8203</v>
      </c>
      <c r="D92" s="42" t="s">
        <v>349</v>
      </c>
      <c r="E92" s="42" t="s">
        <v>290</v>
      </c>
      <c r="F92" s="42">
        <v>2019</v>
      </c>
      <c r="G92" s="42">
        <v>76379030</v>
      </c>
      <c r="H92" s="42" t="s">
        <v>187</v>
      </c>
      <c r="I92" s="42" t="s">
        <v>350</v>
      </c>
      <c r="J92" s="42">
        <v>1</v>
      </c>
      <c r="K92" s="42">
        <v>0</v>
      </c>
      <c r="L92" s="42" t="s">
        <v>252</v>
      </c>
      <c r="M92" s="42" t="s">
        <v>257</v>
      </c>
      <c r="N92" s="42">
        <v>3</v>
      </c>
      <c r="O92" s="42"/>
      <c r="P92" s="42" t="s">
        <v>191</v>
      </c>
      <c r="Q92" s="42" t="s">
        <v>192</v>
      </c>
      <c r="R92" s="42" t="s">
        <v>193</v>
      </c>
      <c r="S92" s="42" t="s">
        <v>107</v>
      </c>
      <c r="T92" s="42" t="s">
        <v>194</v>
      </c>
    </row>
    <row r="93" spans="1:20" x14ac:dyDescent="0.35">
      <c r="A93" s="41">
        <v>10</v>
      </c>
      <c r="B93" s="41">
        <v>103</v>
      </c>
      <c r="C93" s="41">
        <v>10305</v>
      </c>
      <c r="D93" s="41" t="s">
        <v>351</v>
      </c>
      <c r="E93" s="41" t="s">
        <v>33</v>
      </c>
      <c r="F93" s="41">
        <v>2019</v>
      </c>
      <c r="G93" s="41">
        <v>76379995</v>
      </c>
      <c r="H93" s="41" t="s">
        <v>202</v>
      </c>
      <c r="I93" s="41" t="s">
        <v>352</v>
      </c>
      <c r="J93" s="41">
        <v>3</v>
      </c>
      <c r="K93" s="41">
        <v>0</v>
      </c>
      <c r="L93" s="41" t="s">
        <v>252</v>
      </c>
      <c r="M93" s="41" t="s">
        <v>269</v>
      </c>
      <c r="N93" s="41"/>
      <c r="O93" s="41"/>
      <c r="P93" s="41" t="s">
        <v>191</v>
      </c>
      <c r="Q93" s="41" t="s">
        <v>192</v>
      </c>
      <c r="R93" s="41" t="s">
        <v>193</v>
      </c>
      <c r="S93" s="41" t="s">
        <v>107</v>
      </c>
      <c r="T93" s="41" t="s">
        <v>194</v>
      </c>
    </row>
    <row r="94" spans="1:20" x14ac:dyDescent="0.35">
      <c r="A94" s="42">
        <v>10</v>
      </c>
      <c r="B94" s="42">
        <v>101</v>
      </c>
      <c r="C94" s="42">
        <v>10109</v>
      </c>
      <c r="D94" s="42" t="s">
        <v>353</v>
      </c>
      <c r="E94" s="42" t="s">
        <v>33</v>
      </c>
      <c r="F94" s="42">
        <v>2019</v>
      </c>
      <c r="G94" s="42">
        <v>76380472</v>
      </c>
      <c r="H94" s="42" t="s">
        <v>210</v>
      </c>
      <c r="I94" s="42" t="s">
        <v>354</v>
      </c>
      <c r="J94" s="42">
        <v>6</v>
      </c>
      <c r="K94" s="42">
        <v>4</v>
      </c>
      <c r="L94" s="42" t="s">
        <v>252</v>
      </c>
      <c r="M94" s="42" t="s">
        <v>257</v>
      </c>
      <c r="N94" s="42">
        <v>8</v>
      </c>
      <c r="O94" s="42"/>
      <c r="P94" s="42" t="s">
        <v>191</v>
      </c>
      <c r="Q94" s="42" t="s">
        <v>192</v>
      </c>
      <c r="R94" s="42" t="s">
        <v>193</v>
      </c>
      <c r="S94" s="42" t="s">
        <v>107</v>
      </c>
      <c r="T94" s="42" t="s">
        <v>194</v>
      </c>
    </row>
    <row r="95" spans="1:20" x14ac:dyDescent="0.35">
      <c r="A95" s="42">
        <v>10</v>
      </c>
      <c r="B95" s="42">
        <v>102</v>
      </c>
      <c r="C95" s="42">
        <v>10206</v>
      </c>
      <c r="D95" s="42" t="s">
        <v>240</v>
      </c>
      <c r="E95" s="42" t="s">
        <v>33</v>
      </c>
      <c r="F95" s="42">
        <v>2019</v>
      </c>
      <c r="G95" s="42">
        <v>76380856</v>
      </c>
      <c r="H95" s="42" t="s">
        <v>187</v>
      </c>
      <c r="I95" s="42" t="s">
        <v>355</v>
      </c>
      <c r="J95" s="42">
        <v>1</v>
      </c>
      <c r="K95" s="42">
        <v>0</v>
      </c>
      <c r="L95" s="42" t="s">
        <v>252</v>
      </c>
      <c r="M95" s="42" t="s">
        <v>257</v>
      </c>
      <c r="N95" s="42"/>
      <c r="O95" s="42"/>
      <c r="P95" s="42" t="s">
        <v>191</v>
      </c>
      <c r="Q95" s="42" t="s">
        <v>192</v>
      </c>
      <c r="R95" s="42" t="s">
        <v>193</v>
      </c>
      <c r="S95" s="42" t="s">
        <v>107</v>
      </c>
      <c r="T95" s="42" t="s">
        <v>194</v>
      </c>
    </row>
    <row r="96" spans="1:20" x14ac:dyDescent="0.35">
      <c r="A96" s="42">
        <v>13</v>
      </c>
      <c r="B96" s="42">
        <v>135</v>
      </c>
      <c r="C96" s="42">
        <v>13504</v>
      </c>
      <c r="D96" s="42" t="s">
        <v>278</v>
      </c>
      <c r="E96" s="42" t="s">
        <v>37</v>
      </c>
      <c r="F96" s="42">
        <v>2019</v>
      </c>
      <c r="G96" s="42">
        <v>76388150</v>
      </c>
      <c r="H96" s="42" t="s">
        <v>187</v>
      </c>
      <c r="I96" s="42" t="s">
        <v>356</v>
      </c>
      <c r="J96" s="42">
        <v>7</v>
      </c>
      <c r="K96" s="42">
        <v>6</v>
      </c>
      <c r="L96" s="42" t="s">
        <v>252</v>
      </c>
      <c r="M96" s="42" t="s">
        <v>257</v>
      </c>
      <c r="N96" s="42"/>
      <c r="O96" s="42"/>
      <c r="P96" s="42" t="s">
        <v>191</v>
      </c>
      <c r="Q96" s="42" t="s">
        <v>192</v>
      </c>
      <c r="R96" s="42" t="s">
        <v>193</v>
      </c>
      <c r="S96" s="42" t="s">
        <v>107</v>
      </c>
      <c r="T96" s="42" t="s">
        <v>194</v>
      </c>
    </row>
    <row r="97" spans="1:20" x14ac:dyDescent="0.35">
      <c r="A97" s="42">
        <v>6</v>
      </c>
      <c r="B97" s="42">
        <v>61</v>
      </c>
      <c r="C97" s="42">
        <v>6105</v>
      </c>
      <c r="D97" s="42" t="s">
        <v>357</v>
      </c>
      <c r="E97" s="42" t="s">
        <v>218</v>
      </c>
      <c r="F97" s="42">
        <v>2019</v>
      </c>
      <c r="G97" s="42">
        <v>76389984</v>
      </c>
      <c r="H97" s="42" t="s">
        <v>206</v>
      </c>
      <c r="I97" s="42" t="s">
        <v>358</v>
      </c>
      <c r="J97" s="42">
        <v>4</v>
      </c>
      <c r="K97" s="42">
        <v>0</v>
      </c>
      <c r="L97" s="42" t="s">
        <v>252</v>
      </c>
      <c r="M97" s="42" t="s">
        <v>253</v>
      </c>
      <c r="N97" s="42">
        <v>6</v>
      </c>
      <c r="O97" s="42"/>
      <c r="P97" s="42" t="s">
        <v>191</v>
      </c>
      <c r="Q97" s="42" t="s">
        <v>192</v>
      </c>
      <c r="R97" s="42" t="s">
        <v>193</v>
      </c>
      <c r="S97" s="42" t="s">
        <v>107</v>
      </c>
      <c r="T97" s="42" t="s">
        <v>194</v>
      </c>
    </row>
    <row r="98" spans="1:20" x14ac:dyDescent="0.35">
      <c r="A98" s="41">
        <v>10</v>
      </c>
      <c r="B98" s="41">
        <v>101</v>
      </c>
      <c r="C98" s="41">
        <v>10107</v>
      </c>
      <c r="D98" s="41" t="s">
        <v>261</v>
      </c>
      <c r="E98" s="41" t="s">
        <v>33</v>
      </c>
      <c r="F98" s="41">
        <v>2019</v>
      </c>
      <c r="G98" s="41">
        <v>76391832</v>
      </c>
      <c r="H98" s="41" t="s">
        <v>196</v>
      </c>
      <c r="I98" s="41" t="s">
        <v>359</v>
      </c>
      <c r="J98" s="41">
        <v>4</v>
      </c>
      <c r="K98" s="41">
        <v>0</v>
      </c>
      <c r="L98" s="41" t="s">
        <v>252</v>
      </c>
      <c r="M98" s="41" t="s">
        <v>257</v>
      </c>
      <c r="N98" s="41"/>
      <c r="O98" s="41"/>
      <c r="P98" s="41" t="s">
        <v>191</v>
      </c>
      <c r="Q98" s="41" t="s">
        <v>192</v>
      </c>
      <c r="R98" s="41" t="s">
        <v>193</v>
      </c>
      <c r="S98" s="41" t="s">
        <v>107</v>
      </c>
      <c r="T98" s="41" t="s">
        <v>194</v>
      </c>
    </row>
    <row r="99" spans="1:20" x14ac:dyDescent="0.35">
      <c r="A99" s="41">
        <v>10</v>
      </c>
      <c r="B99" s="41">
        <v>103</v>
      </c>
      <c r="C99" s="41">
        <v>10303</v>
      </c>
      <c r="D99" s="41" t="s">
        <v>326</v>
      </c>
      <c r="E99" s="41" t="s">
        <v>33</v>
      </c>
      <c r="F99" s="41">
        <v>2019</v>
      </c>
      <c r="G99" s="41">
        <v>76401207</v>
      </c>
      <c r="H99" s="41" t="s">
        <v>210</v>
      </c>
      <c r="I99" s="41" t="s">
        <v>360</v>
      </c>
      <c r="J99" s="41">
        <v>5</v>
      </c>
      <c r="K99" s="41">
        <v>1</v>
      </c>
      <c r="L99" s="41" t="s">
        <v>252</v>
      </c>
      <c r="M99" s="41" t="s">
        <v>253</v>
      </c>
      <c r="N99" s="41">
        <v>8</v>
      </c>
      <c r="O99" s="41"/>
      <c r="P99" s="41" t="s">
        <v>191</v>
      </c>
      <c r="Q99" s="41" t="s">
        <v>192</v>
      </c>
      <c r="R99" s="41" t="s">
        <v>193</v>
      </c>
      <c r="S99" s="41" t="s">
        <v>107</v>
      </c>
      <c r="T99" s="41" t="s">
        <v>194</v>
      </c>
    </row>
    <row r="100" spans="1:20" x14ac:dyDescent="0.35">
      <c r="A100" s="42">
        <v>10</v>
      </c>
      <c r="B100" s="42">
        <v>103</v>
      </c>
      <c r="C100" s="42">
        <v>10303</v>
      </c>
      <c r="D100" s="42" t="s">
        <v>326</v>
      </c>
      <c r="E100" s="42" t="s">
        <v>33</v>
      </c>
      <c r="F100" s="42">
        <v>2019</v>
      </c>
      <c r="G100" s="42">
        <v>76401851</v>
      </c>
      <c r="H100" s="42" t="s">
        <v>202</v>
      </c>
      <c r="I100" s="42" t="s">
        <v>361</v>
      </c>
      <c r="J100" s="42">
        <v>2</v>
      </c>
      <c r="K100" s="42">
        <v>0</v>
      </c>
      <c r="L100" s="42" t="s">
        <v>252</v>
      </c>
      <c r="M100" s="42" t="s">
        <v>253</v>
      </c>
      <c r="N100" s="42"/>
      <c r="O100" s="42">
        <v>6</v>
      </c>
      <c r="P100" s="42" t="s">
        <v>191</v>
      </c>
      <c r="Q100" s="42" t="s">
        <v>192</v>
      </c>
      <c r="R100" s="42" t="s">
        <v>193</v>
      </c>
      <c r="S100" s="42" t="s">
        <v>107</v>
      </c>
      <c r="T100" s="42" t="s">
        <v>194</v>
      </c>
    </row>
    <row r="101" spans="1:20" x14ac:dyDescent="0.35">
      <c r="A101" s="42">
        <v>14</v>
      </c>
      <c r="B101" s="42">
        <v>142</v>
      </c>
      <c r="C101" s="42">
        <v>14204</v>
      </c>
      <c r="D101" s="42" t="s">
        <v>267</v>
      </c>
      <c r="E101" s="42" t="s">
        <v>233</v>
      </c>
      <c r="F101" s="42">
        <v>2019</v>
      </c>
      <c r="G101" s="42">
        <v>76428351</v>
      </c>
      <c r="H101" s="42" t="s">
        <v>226</v>
      </c>
      <c r="I101" s="42" t="s">
        <v>362</v>
      </c>
      <c r="J101" s="42">
        <v>1</v>
      </c>
      <c r="K101" s="42">
        <v>0</v>
      </c>
      <c r="L101" s="42" t="s">
        <v>252</v>
      </c>
      <c r="M101" s="42" t="s">
        <v>257</v>
      </c>
      <c r="N101" s="42"/>
      <c r="O101" s="42"/>
      <c r="P101" s="42" t="s">
        <v>191</v>
      </c>
      <c r="Q101" s="42" t="s">
        <v>192</v>
      </c>
      <c r="R101" s="42" t="s">
        <v>193</v>
      </c>
      <c r="S101" s="42" t="s">
        <v>107</v>
      </c>
      <c r="T101" s="42" t="s">
        <v>194</v>
      </c>
    </row>
    <row r="102" spans="1:20" x14ac:dyDescent="0.35">
      <c r="A102" s="42">
        <v>4</v>
      </c>
      <c r="B102" s="42">
        <v>41</v>
      </c>
      <c r="C102" s="42">
        <v>4101</v>
      </c>
      <c r="D102" s="42" t="s">
        <v>254</v>
      </c>
      <c r="E102" s="42" t="s">
        <v>26</v>
      </c>
      <c r="F102" s="42">
        <v>2019</v>
      </c>
      <c r="G102" s="42">
        <v>76433790</v>
      </c>
      <c r="H102" s="42" t="s">
        <v>206</v>
      </c>
      <c r="I102" s="42" t="s">
        <v>363</v>
      </c>
      <c r="J102" s="42">
        <v>1</v>
      </c>
      <c r="K102" s="42">
        <v>1</v>
      </c>
      <c r="L102" s="42" t="s">
        <v>252</v>
      </c>
      <c r="M102" s="42" t="s">
        <v>263</v>
      </c>
      <c r="N102" s="42"/>
      <c r="O102" s="42">
        <v>9</v>
      </c>
      <c r="P102" s="42" t="s">
        <v>191</v>
      </c>
      <c r="Q102" s="42" t="s">
        <v>192</v>
      </c>
      <c r="R102" s="42" t="s">
        <v>193</v>
      </c>
      <c r="S102" s="42" t="s">
        <v>107</v>
      </c>
      <c r="T102" s="42" t="s">
        <v>194</v>
      </c>
    </row>
    <row r="103" spans="1:20" x14ac:dyDescent="0.35">
      <c r="A103" s="42">
        <v>7</v>
      </c>
      <c r="B103" s="42">
        <v>74</v>
      </c>
      <c r="C103" s="42">
        <v>7408</v>
      </c>
      <c r="D103" s="42" t="s">
        <v>364</v>
      </c>
      <c r="E103" s="42" t="s">
        <v>29</v>
      </c>
      <c r="F103" s="42">
        <v>2019</v>
      </c>
      <c r="G103" s="42">
        <v>76441380</v>
      </c>
      <c r="H103" s="42" t="s">
        <v>202</v>
      </c>
      <c r="I103" s="42" t="s">
        <v>365</v>
      </c>
      <c r="J103" s="42">
        <v>11</v>
      </c>
      <c r="K103" s="42">
        <v>23</v>
      </c>
      <c r="L103" s="42" t="s">
        <v>252</v>
      </c>
      <c r="M103" s="42" t="s">
        <v>257</v>
      </c>
      <c r="N103" s="42">
        <v>10</v>
      </c>
      <c r="O103" s="42"/>
      <c r="P103" s="42" t="s">
        <v>191</v>
      </c>
      <c r="Q103" s="42" t="s">
        <v>192</v>
      </c>
      <c r="R103" s="42" t="s">
        <v>193</v>
      </c>
      <c r="S103" s="42" t="s">
        <v>107</v>
      </c>
      <c r="T103" s="42" t="s">
        <v>194</v>
      </c>
    </row>
    <row r="104" spans="1:20" x14ac:dyDescent="0.35">
      <c r="A104" s="41">
        <v>7</v>
      </c>
      <c r="B104" s="41">
        <v>71</v>
      </c>
      <c r="C104" s="41">
        <v>7105</v>
      </c>
      <c r="D104" s="41" t="s">
        <v>29</v>
      </c>
      <c r="E104" s="41" t="s">
        <v>29</v>
      </c>
      <c r="F104" s="41">
        <v>2019</v>
      </c>
      <c r="G104" s="41">
        <v>76445536</v>
      </c>
      <c r="H104" s="41" t="s">
        <v>214</v>
      </c>
      <c r="I104" s="41" t="s">
        <v>366</v>
      </c>
      <c r="J104" s="41">
        <v>4</v>
      </c>
      <c r="K104" s="41">
        <v>0</v>
      </c>
      <c r="L104" s="41" t="s">
        <v>252</v>
      </c>
      <c r="M104" s="41" t="s">
        <v>269</v>
      </c>
      <c r="N104" s="41"/>
      <c r="O104" s="41">
        <v>8</v>
      </c>
      <c r="P104" s="41" t="s">
        <v>191</v>
      </c>
      <c r="Q104" s="41" t="s">
        <v>192</v>
      </c>
      <c r="R104" s="41" t="s">
        <v>193</v>
      </c>
      <c r="S104" s="41" t="s">
        <v>107</v>
      </c>
      <c r="T104" s="41" t="s">
        <v>194</v>
      </c>
    </row>
    <row r="105" spans="1:20" x14ac:dyDescent="0.35">
      <c r="A105" s="42">
        <v>4</v>
      </c>
      <c r="B105" s="42">
        <v>41</v>
      </c>
      <c r="C105" s="42">
        <v>4101</v>
      </c>
      <c r="D105" s="42" t="s">
        <v>254</v>
      </c>
      <c r="E105" s="42" t="s">
        <v>26</v>
      </c>
      <c r="F105" s="42">
        <v>2019</v>
      </c>
      <c r="G105" s="42">
        <v>76468760</v>
      </c>
      <c r="H105" s="42" t="s">
        <v>187</v>
      </c>
      <c r="I105" s="42" t="s">
        <v>367</v>
      </c>
      <c r="J105" s="42">
        <v>1</v>
      </c>
      <c r="K105" s="42">
        <v>0</v>
      </c>
      <c r="L105" s="42" t="s">
        <v>252</v>
      </c>
      <c r="M105" s="42" t="s">
        <v>257</v>
      </c>
      <c r="N105" s="42">
        <v>8</v>
      </c>
      <c r="O105" s="42"/>
      <c r="P105" s="42" t="s">
        <v>191</v>
      </c>
      <c r="Q105" s="42" t="s">
        <v>192</v>
      </c>
      <c r="R105" s="42" t="s">
        <v>193</v>
      </c>
      <c r="S105" s="42" t="s">
        <v>107</v>
      </c>
      <c r="T105" s="42" t="s">
        <v>194</v>
      </c>
    </row>
    <row r="106" spans="1:20" x14ac:dyDescent="0.35">
      <c r="A106" s="42">
        <v>13</v>
      </c>
      <c r="B106" s="42">
        <v>131</v>
      </c>
      <c r="C106" s="42">
        <v>13114</v>
      </c>
      <c r="D106" s="42" t="s">
        <v>303</v>
      </c>
      <c r="E106" s="42" t="s">
        <v>37</v>
      </c>
      <c r="F106" s="42">
        <v>2019</v>
      </c>
      <c r="G106" s="42">
        <v>76470626</v>
      </c>
      <c r="H106" s="42" t="s">
        <v>222</v>
      </c>
      <c r="I106" s="42" t="s">
        <v>368</v>
      </c>
      <c r="J106" s="42">
        <v>1</v>
      </c>
      <c r="K106" s="42">
        <v>0</v>
      </c>
      <c r="L106" s="42" t="s">
        <v>252</v>
      </c>
      <c r="M106" s="42" t="s">
        <v>305</v>
      </c>
      <c r="N106" s="42">
        <v>8</v>
      </c>
      <c r="O106" s="42"/>
      <c r="P106" s="42" t="s">
        <v>191</v>
      </c>
      <c r="Q106" s="42" t="s">
        <v>192</v>
      </c>
      <c r="R106" s="42" t="s">
        <v>193</v>
      </c>
      <c r="S106" s="42" t="s">
        <v>107</v>
      </c>
      <c r="T106" s="42" t="s">
        <v>194</v>
      </c>
    </row>
    <row r="107" spans="1:20" x14ac:dyDescent="0.35">
      <c r="A107" s="42">
        <v>10</v>
      </c>
      <c r="B107" s="42">
        <v>103</v>
      </c>
      <c r="C107" s="42">
        <v>10306</v>
      </c>
      <c r="D107" s="42" t="s">
        <v>369</v>
      </c>
      <c r="E107" s="42" t="s">
        <v>33</v>
      </c>
      <c r="F107" s="42">
        <v>2019</v>
      </c>
      <c r="G107" s="42">
        <v>76471067</v>
      </c>
      <c r="H107" s="42" t="s">
        <v>214</v>
      </c>
      <c r="I107" s="42" t="s">
        <v>370</v>
      </c>
      <c r="J107" s="42">
        <v>1</v>
      </c>
      <c r="K107" s="42">
        <v>0</v>
      </c>
      <c r="L107" s="42" t="s">
        <v>252</v>
      </c>
      <c r="M107" s="42" t="s">
        <v>269</v>
      </c>
      <c r="N107" s="42"/>
      <c r="O107" s="42"/>
      <c r="P107" s="42" t="s">
        <v>191</v>
      </c>
      <c r="Q107" s="42" t="s">
        <v>192</v>
      </c>
      <c r="R107" s="42" t="s">
        <v>193</v>
      </c>
      <c r="S107" s="42" t="s">
        <v>107</v>
      </c>
      <c r="T107" s="42" t="s">
        <v>194</v>
      </c>
    </row>
    <row r="108" spans="1:20" x14ac:dyDescent="0.35">
      <c r="A108" s="42">
        <v>10</v>
      </c>
      <c r="B108" s="42">
        <v>101</v>
      </c>
      <c r="C108" s="42">
        <v>10105</v>
      </c>
      <c r="D108" s="42" t="s">
        <v>371</v>
      </c>
      <c r="E108" s="42" t="s">
        <v>33</v>
      </c>
      <c r="F108" s="42">
        <v>2019</v>
      </c>
      <c r="G108" s="42">
        <v>76472869</v>
      </c>
      <c r="H108" s="42" t="s">
        <v>202</v>
      </c>
      <c r="I108" s="42" t="s">
        <v>372</v>
      </c>
      <c r="J108" s="42">
        <v>1</v>
      </c>
      <c r="K108" s="42">
        <v>0</v>
      </c>
      <c r="L108" s="42" t="s">
        <v>252</v>
      </c>
      <c r="M108" s="42" t="s">
        <v>253</v>
      </c>
      <c r="N108" s="42"/>
      <c r="O108" s="42"/>
      <c r="P108" s="42" t="s">
        <v>191</v>
      </c>
      <c r="Q108" s="42" t="s">
        <v>192</v>
      </c>
      <c r="R108" s="42" t="s">
        <v>193</v>
      </c>
      <c r="S108" s="42" t="s">
        <v>107</v>
      </c>
      <c r="T108" s="42" t="s">
        <v>194</v>
      </c>
    </row>
    <row r="109" spans="1:20" x14ac:dyDescent="0.35">
      <c r="A109" s="42">
        <v>14</v>
      </c>
      <c r="B109" s="42">
        <v>141</v>
      </c>
      <c r="C109" s="42">
        <v>14107</v>
      </c>
      <c r="D109" s="42" t="s">
        <v>283</v>
      </c>
      <c r="E109" s="42" t="s">
        <v>233</v>
      </c>
      <c r="F109" s="42">
        <v>2019</v>
      </c>
      <c r="G109" s="42">
        <v>76477314</v>
      </c>
      <c r="H109" s="42" t="s">
        <v>187</v>
      </c>
      <c r="I109" s="42" t="s">
        <v>373</v>
      </c>
      <c r="J109" s="42">
        <v>7</v>
      </c>
      <c r="K109" s="42">
        <v>1</v>
      </c>
      <c r="L109" s="42" t="s">
        <v>252</v>
      </c>
      <c r="M109" s="42" t="s">
        <v>257</v>
      </c>
      <c r="N109" s="42">
        <v>9</v>
      </c>
      <c r="O109" s="42"/>
      <c r="P109" s="42" t="s">
        <v>191</v>
      </c>
      <c r="Q109" s="42" t="s">
        <v>192</v>
      </c>
      <c r="R109" s="42" t="s">
        <v>193</v>
      </c>
      <c r="S109" s="42" t="s">
        <v>107</v>
      </c>
      <c r="T109" s="42" t="s">
        <v>194</v>
      </c>
    </row>
    <row r="110" spans="1:20" x14ac:dyDescent="0.35">
      <c r="A110" s="42">
        <v>10</v>
      </c>
      <c r="B110" s="42">
        <v>101</v>
      </c>
      <c r="C110" s="42">
        <v>10106</v>
      </c>
      <c r="D110" s="42" t="s">
        <v>265</v>
      </c>
      <c r="E110" s="42" t="s">
        <v>33</v>
      </c>
      <c r="F110" s="42">
        <v>2019</v>
      </c>
      <c r="G110" s="42">
        <v>76481133</v>
      </c>
      <c r="H110" s="42" t="s">
        <v>204</v>
      </c>
      <c r="I110" s="42" t="s">
        <v>374</v>
      </c>
      <c r="J110" s="42">
        <v>2</v>
      </c>
      <c r="K110" s="42">
        <v>0</v>
      </c>
      <c r="L110" s="42" t="s">
        <v>252</v>
      </c>
      <c r="M110" s="42" t="s">
        <v>257</v>
      </c>
      <c r="N110" s="42"/>
      <c r="O110" s="42"/>
      <c r="P110" s="42" t="s">
        <v>191</v>
      </c>
      <c r="Q110" s="42" t="s">
        <v>192</v>
      </c>
      <c r="R110" s="42" t="s">
        <v>193</v>
      </c>
      <c r="S110" s="42" t="s">
        <v>107</v>
      </c>
      <c r="T110" s="42" t="s">
        <v>194</v>
      </c>
    </row>
    <row r="111" spans="1:20" x14ac:dyDescent="0.35">
      <c r="A111" s="42">
        <v>5</v>
      </c>
      <c r="B111" s="42">
        <v>54</v>
      </c>
      <c r="C111" s="42">
        <v>5402</v>
      </c>
      <c r="D111" s="42" t="s">
        <v>201</v>
      </c>
      <c r="E111" s="42" t="s">
        <v>27</v>
      </c>
      <c r="F111" s="42">
        <v>2019</v>
      </c>
      <c r="G111" s="42">
        <v>76491596</v>
      </c>
      <c r="H111" s="42" t="s">
        <v>255</v>
      </c>
      <c r="I111" s="42" t="s">
        <v>375</v>
      </c>
      <c r="J111" s="42">
        <v>2</v>
      </c>
      <c r="K111" s="42">
        <v>0</v>
      </c>
      <c r="L111" s="42" t="s">
        <v>252</v>
      </c>
      <c r="M111" s="42" t="s">
        <v>257</v>
      </c>
      <c r="N111" s="42">
        <v>4</v>
      </c>
      <c r="O111" s="42"/>
      <c r="P111" s="42" t="s">
        <v>191</v>
      </c>
      <c r="Q111" s="42" t="s">
        <v>192</v>
      </c>
      <c r="R111" s="42" t="s">
        <v>193</v>
      </c>
      <c r="S111" s="42" t="s">
        <v>107</v>
      </c>
      <c r="T111" s="42" t="s">
        <v>194</v>
      </c>
    </row>
    <row r="112" spans="1:20" x14ac:dyDescent="0.35">
      <c r="A112" s="42">
        <v>10</v>
      </c>
      <c r="B112" s="42">
        <v>101</v>
      </c>
      <c r="C112" s="42">
        <v>10105</v>
      </c>
      <c r="D112" s="42" t="s">
        <v>371</v>
      </c>
      <c r="E112" s="42" t="s">
        <v>33</v>
      </c>
      <c r="F112" s="42">
        <v>2019</v>
      </c>
      <c r="G112" s="42">
        <v>76505501</v>
      </c>
      <c r="H112" s="42" t="s">
        <v>202</v>
      </c>
      <c r="I112" s="42" t="s">
        <v>376</v>
      </c>
      <c r="J112" s="42">
        <v>10</v>
      </c>
      <c r="K112" s="42">
        <v>5</v>
      </c>
      <c r="L112" s="42" t="s">
        <v>252</v>
      </c>
      <c r="M112" s="42" t="s">
        <v>269</v>
      </c>
      <c r="N112" s="42">
        <v>9</v>
      </c>
      <c r="O112" s="42"/>
      <c r="P112" s="42" t="s">
        <v>191</v>
      </c>
      <c r="Q112" s="42" t="s">
        <v>192</v>
      </c>
      <c r="R112" s="42" t="s">
        <v>193</v>
      </c>
      <c r="S112" s="42" t="s">
        <v>107</v>
      </c>
      <c r="T112" s="42" t="s">
        <v>194</v>
      </c>
    </row>
    <row r="113" spans="1:20" x14ac:dyDescent="0.35">
      <c r="A113" s="42">
        <v>11</v>
      </c>
      <c r="B113" s="42">
        <v>111</v>
      </c>
      <c r="C113" s="42">
        <v>11101</v>
      </c>
      <c r="D113" s="42" t="s">
        <v>377</v>
      </c>
      <c r="E113" s="42" t="s">
        <v>378</v>
      </c>
      <c r="F113" s="42">
        <v>2019</v>
      </c>
      <c r="G113" s="42">
        <v>76509066</v>
      </c>
      <c r="H113" s="42" t="s">
        <v>210</v>
      </c>
      <c r="I113" s="42" t="s">
        <v>379</v>
      </c>
      <c r="J113" s="42">
        <v>2</v>
      </c>
      <c r="K113" s="42">
        <v>0</v>
      </c>
      <c r="L113" s="42" t="s">
        <v>252</v>
      </c>
      <c r="M113" s="42" t="s">
        <v>257</v>
      </c>
      <c r="N113" s="42"/>
      <c r="O113" s="42"/>
      <c r="P113" s="42" t="s">
        <v>191</v>
      </c>
      <c r="Q113" s="42" t="s">
        <v>192</v>
      </c>
      <c r="R113" s="42" t="s">
        <v>193</v>
      </c>
      <c r="S113" s="42" t="s">
        <v>107</v>
      </c>
      <c r="T113" s="42" t="s">
        <v>194</v>
      </c>
    </row>
    <row r="114" spans="1:20" x14ac:dyDescent="0.35">
      <c r="A114" s="42">
        <v>10</v>
      </c>
      <c r="B114" s="42">
        <v>103</v>
      </c>
      <c r="C114" s="42">
        <v>10301</v>
      </c>
      <c r="D114" s="42" t="s">
        <v>336</v>
      </c>
      <c r="E114" s="42" t="s">
        <v>33</v>
      </c>
      <c r="F114" s="42">
        <v>2019</v>
      </c>
      <c r="G114" s="42">
        <v>76513063</v>
      </c>
      <c r="H114" s="42" t="s">
        <v>255</v>
      </c>
      <c r="I114" s="42" t="s">
        <v>380</v>
      </c>
      <c r="J114" s="42">
        <v>5</v>
      </c>
      <c r="K114" s="42">
        <v>0</v>
      </c>
      <c r="L114" s="42" t="s">
        <v>252</v>
      </c>
      <c r="M114" s="42" t="s">
        <v>257</v>
      </c>
      <c r="N114" s="42"/>
      <c r="O114" s="42">
        <v>5</v>
      </c>
      <c r="P114" s="42" t="s">
        <v>191</v>
      </c>
      <c r="Q114" s="42" t="s">
        <v>192</v>
      </c>
      <c r="R114" s="42" t="s">
        <v>193</v>
      </c>
      <c r="S114" s="42" t="s">
        <v>107</v>
      </c>
      <c r="T114" s="42" t="s">
        <v>194</v>
      </c>
    </row>
    <row r="115" spans="1:20" x14ac:dyDescent="0.35">
      <c r="A115" s="42">
        <v>13</v>
      </c>
      <c r="B115" s="42">
        <v>135</v>
      </c>
      <c r="C115" s="42">
        <v>13501</v>
      </c>
      <c r="D115" s="42" t="s">
        <v>270</v>
      </c>
      <c r="E115" s="42" t="s">
        <v>37</v>
      </c>
      <c r="F115" s="42">
        <v>2019</v>
      </c>
      <c r="G115" s="42">
        <v>76515749</v>
      </c>
      <c r="H115" s="42" t="s">
        <v>255</v>
      </c>
      <c r="I115" s="42" t="s">
        <v>381</v>
      </c>
      <c r="J115" s="42">
        <v>5</v>
      </c>
      <c r="K115" s="42">
        <v>2</v>
      </c>
      <c r="L115" s="42" t="s">
        <v>252</v>
      </c>
      <c r="M115" s="42" t="s">
        <v>253</v>
      </c>
      <c r="N115" s="42">
        <v>9</v>
      </c>
      <c r="O115" s="42"/>
      <c r="P115" s="42" t="s">
        <v>191</v>
      </c>
      <c r="Q115" s="42" t="s">
        <v>192</v>
      </c>
      <c r="R115" s="42" t="s">
        <v>193</v>
      </c>
      <c r="S115" s="42" t="s">
        <v>107</v>
      </c>
      <c r="T115" s="42" t="s">
        <v>194</v>
      </c>
    </row>
    <row r="116" spans="1:20" x14ac:dyDescent="0.35">
      <c r="A116" s="41">
        <v>16</v>
      </c>
      <c r="B116" s="41">
        <v>161</v>
      </c>
      <c r="C116" s="41">
        <v>16104</v>
      </c>
      <c r="D116" s="41" t="s">
        <v>382</v>
      </c>
      <c r="E116" s="41" t="s">
        <v>30</v>
      </c>
      <c r="F116" s="41">
        <v>2019</v>
      </c>
      <c r="G116" s="41">
        <v>76523593</v>
      </c>
      <c r="H116" s="41" t="s">
        <v>202</v>
      </c>
      <c r="I116" s="41" t="s">
        <v>383</v>
      </c>
      <c r="J116" s="41">
        <v>3</v>
      </c>
      <c r="K116" s="41">
        <v>0</v>
      </c>
      <c r="L116" s="41" t="s">
        <v>252</v>
      </c>
      <c r="M116" s="41" t="s">
        <v>253</v>
      </c>
      <c r="N116" s="41"/>
      <c r="O116" s="41">
        <v>5</v>
      </c>
      <c r="P116" s="41" t="s">
        <v>191</v>
      </c>
      <c r="Q116" s="41" t="s">
        <v>192</v>
      </c>
      <c r="R116" s="41" t="s">
        <v>193</v>
      </c>
      <c r="S116" s="41" t="s">
        <v>107</v>
      </c>
      <c r="T116" s="41" t="s">
        <v>194</v>
      </c>
    </row>
    <row r="117" spans="1:20" x14ac:dyDescent="0.35">
      <c r="A117" s="41">
        <v>13</v>
      </c>
      <c r="B117" s="41">
        <v>134</v>
      </c>
      <c r="C117" s="41">
        <v>13402</v>
      </c>
      <c r="D117" s="41" t="s">
        <v>298</v>
      </c>
      <c r="E117" s="41" t="s">
        <v>37</v>
      </c>
      <c r="F117" s="41">
        <v>2019</v>
      </c>
      <c r="G117" s="41">
        <v>76545734</v>
      </c>
      <c r="H117" s="41" t="s">
        <v>214</v>
      </c>
      <c r="I117" s="41" t="s">
        <v>384</v>
      </c>
      <c r="J117" s="41">
        <v>2</v>
      </c>
      <c r="K117" s="41">
        <v>0</v>
      </c>
      <c r="L117" s="41" t="s">
        <v>252</v>
      </c>
      <c r="M117" s="41" t="s">
        <v>257</v>
      </c>
      <c r="N117" s="41">
        <v>1</v>
      </c>
      <c r="O117" s="41"/>
      <c r="P117" s="41" t="s">
        <v>191</v>
      </c>
      <c r="Q117" s="41" t="s">
        <v>192</v>
      </c>
      <c r="R117" s="41" t="s">
        <v>193</v>
      </c>
      <c r="S117" s="41" t="s">
        <v>107</v>
      </c>
      <c r="T117" s="41" t="s">
        <v>194</v>
      </c>
    </row>
    <row r="118" spans="1:20" x14ac:dyDescent="0.35">
      <c r="A118" s="42">
        <v>10</v>
      </c>
      <c r="B118" s="42">
        <v>103</v>
      </c>
      <c r="C118" s="42">
        <v>10303</v>
      </c>
      <c r="D118" s="42" t="s">
        <v>326</v>
      </c>
      <c r="E118" s="42" t="s">
        <v>33</v>
      </c>
      <c r="F118" s="42">
        <v>2019</v>
      </c>
      <c r="G118" s="42">
        <v>76563410</v>
      </c>
      <c r="H118" s="42" t="s">
        <v>206</v>
      </c>
      <c r="I118" s="42" t="s">
        <v>385</v>
      </c>
      <c r="J118" s="42">
        <v>5</v>
      </c>
      <c r="K118" s="42">
        <v>8</v>
      </c>
      <c r="L118" s="42" t="s">
        <v>252</v>
      </c>
      <c r="M118" s="42" t="s">
        <v>257</v>
      </c>
      <c r="N118" s="42">
        <v>9</v>
      </c>
      <c r="O118" s="42"/>
      <c r="P118" s="42" t="s">
        <v>191</v>
      </c>
      <c r="Q118" s="42" t="s">
        <v>192</v>
      </c>
      <c r="R118" s="42" t="s">
        <v>193</v>
      </c>
      <c r="S118" s="42" t="s">
        <v>107</v>
      </c>
      <c r="T118" s="42" t="s">
        <v>194</v>
      </c>
    </row>
    <row r="119" spans="1:20" x14ac:dyDescent="0.35">
      <c r="A119" s="42">
        <v>4</v>
      </c>
      <c r="B119" s="42">
        <v>41</v>
      </c>
      <c r="C119" s="42">
        <v>4101</v>
      </c>
      <c r="D119" s="42" t="s">
        <v>254</v>
      </c>
      <c r="E119" s="42" t="s">
        <v>26</v>
      </c>
      <c r="F119" s="42">
        <v>2019</v>
      </c>
      <c r="G119" s="42">
        <v>76571707</v>
      </c>
      <c r="H119" s="42" t="s">
        <v>255</v>
      </c>
      <c r="I119" s="42" t="s">
        <v>386</v>
      </c>
      <c r="J119" s="42">
        <v>1</v>
      </c>
      <c r="K119" s="42">
        <v>0</v>
      </c>
      <c r="L119" s="42" t="s">
        <v>252</v>
      </c>
      <c r="M119" s="42" t="s">
        <v>257</v>
      </c>
      <c r="N119" s="42">
        <v>5</v>
      </c>
      <c r="O119" s="42"/>
      <c r="P119" s="42" t="s">
        <v>191</v>
      </c>
      <c r="Q119" s="42" t="s">
        <v>192</v>
      </c>
      <c r="R119" s="42" t="s">
        <v>193</v>
      </c>
      <c r="S119" s="42" t="s">
        <v>107</v>
      </c>
      <c r="T119" s="42" t="s">
        <v>194</v>
      </c>
    </row>
    <row r="120" spans="1:20" x14ac:dyDescent="0.35">
      <c r="A120" s="42">
        <v>9</v>
      </c>
      <c r="B120" s="42">
        <v>91</v>
      </c>
      <c r="C120" s="42">
        <v>9117</v>
      </c>
      <c r="D120" s="42" t="s">
        <v>387</v>
      </c>
      <c r="E120" s="42" t="s">
        <v>32</v>
      </c>
      <c r="F120" s="42">
        <v>2019</v>
      </c>
      <c r="G120" s="42">
        <v>76625915</v>
      </c>
      <c r="H120" s="42" t="s">
        <v>187</v>
      </c>
      <c r="I120" s="42" t="s">
        <v>388</v>
      </c>
      <c r="J120" s="42">
        <v>2</v>
      </c>
      <c r="K120" s="42">
        <v>0</v>
      </c>
      <c r="L120" s="42" t="s">
        <v>252</v>
      </c>
      <c r="M120" s="42" t="s">
        <v>257</v>
      </c>
      <c r="N120" s="42"/>
      <c r="O120" s="42"/>
      <c r="P120" s="42" t="s">
        <v>191</v>
      </c>
      <c r="Q120" s="42" t="s">
        <v>192</v>
      </c>
      <c r="R120" s="42" t="s">
        <v>193</v>
      </c>
      <c r="S120" s="42" t="s">
        <v>107</v>
      </c>
      <c r="T120" s="42" t="s">
        <v>194</v>
      </c>
    </row>
    <row r="121" spans="1:20" x14ac:dyDescent="0.35">
      <c r="A121" s="42">
        <v>10</v>
      </c>
      <c r="B121" s="42">
        <v>102</v>
      </c>
      <c r="C121" s="42">
        <v>10201</v>
      </c>
      <c r="D121" s="42" t="s">
        <v>301</v>
      </c>
      <c r="E121" s="42" t="s">
        <v>33</v>
      </c>
      <c r="F121" s="42">
        <v>2019</v>
      </c>
      <c r="G121" s="42">
        <v>76629688</v>
      </c>
      <c r="H121" s="42" t="s">
        <v>220</v>
      </c>
      <c r="I121" s="42" t="s">
        <v>389</v>
      </c>
      <c r="J121" s="42">
        <v>4</v>
      </c>
      <c r="K121" s="42">
        <v>0</v>
      </c>
      <c r="L121" s="42" t="s">
        <v>252</v>
      </c>
      <c r="M121" s="42" t="s">
        <v>253</v>
      </c>
      <c r="N121" s="42"/>
      <c r="O121" s="42">
        <v>6</v>
      </c>
      <c r="P121" s="42" t="s">
        <v>191</v>
      </c>
      <c r="Q121" s="42" t="s">
        <v>192</v>
      </c>
      <c r="R121" s="42" t="s">
        <v>193</v>
      </c>
      <c r="S121" s="42" t="s">
        <v>107</v>
      </c>
      <c r="T121" s="42" t="s">
        <v>194</v>
      </c>
    </row>
    <row r="122" spans="1:20" x14ac:dyDescent="0.35">
      <c r="A122" s="42">
        <v>13</v>
      </c>
      <c r="B122" s="42">
        <v>134</v>
      </c>
      <c r="C122" s="42">
        <v>13402</v>
      </c>
      <c r="D122" s="42" t="s">
        <v>298</v>
      </c>
      <c r="E122" s="42" t="s">
        <v>37</v>
      </c>
      <c r="F122" s="42">
        <v>2019</v>
      </c>
      <c r="G122" s="42">
        <v>76644560</v>
      </c>
      <c r="H122" s="42" t="s">
        <v>255</v>
      </c>
      <c r="I122" s="42" t="s">
        <v>390</v>
      </c>
      <c r="J122" s="42">
        <v>9</v>
      </c>
      <c r="K122" s="42">
        <v>62</v>
      </c>
      <c r="L122" s="42" t="s">
        <v>252</v>
      </c>
      <c r="M122" s="42" t="s">
        <v>257</v>
      </c>
      <c r="N122" s="42">
        <v>9</v>
      </c>
      <c r="O122" s="42"/>
      <c r="P122" s="42" t="s">
        <v>191</v>
      </c>
      <c r="Q122" s="42" t="s">
        <v>192</v>
      </c>
      <c r="R122" s="42" t="s">
        <v>193</v>
      </c>
      <c r="S122" s="42" t="s">
        <v>107</v>
      </c>
      <c r="T122" s="42" t="s">
        <v>194</v>
      </c>
    </row>
    <row r="123" spans="1:20" x14ac:dyDescent="0.35">
      <c r="A123" s="41">
        <v>13</v>
      </c>
      <c r="B123" s="41">
        <v>131</v>
      </c>
      <c r="C123" s="41">
        <v>13123</v>
      </c>
      <c r="D123" s="41" t="s">
        <v>391</v>
      </c>
      <c r="E123" s="41" t="s">
        <v>37</v>
      </c>
      <c r="F123" s="41">
        <v>2019</v>
      </c>
      <c r="G123" s="41">
        <v>76644700</v>
      </c>
      <c r="H123" s="41" t="s">
        <v>196</v>
      </c>
      <c r="I123" s="41" t="s">
        <v>392</v>
      </c>
      <c r="J123" s="41">
        <v>4</v>
      </c>
      <c r="K123" s="41">
        <v>2</v>
      </c>
      <c r="L123" s="41" t="s">
        <v>252</v>
      </c>
      <c r="M123" s="41" t="s">
        <v>257</v>
      </c>
      <c r="N123" s="41">
        <v>10</v>
      </c>
      <c r="O123" s="41"/>
      <c r="P123" s="41" t="s">
        <v>191</v>
      </c>
      <c r="Q123" s="41" t="s">
        <v>192</v>
      </c>
      <c r="R123" s="41" t="s">
        <v>193</v>
      </c>
      <c r="S123" s="41" t="s">
        <v>107</v>
      </c>
      <c r="T123" s="41" t="s">
        <v>194</v>
      </c>
    </row>
    <row r="124" spans="1:20" x14ac:dyDescent="0.35">
      <c r="A124" s="42">
        <v>9</v>
      </c>
      <c r="B124" s="42">
        <v>91</v>
      </c>
      <c r="C124" s="42">
        <v>9101</v>
      </c>
      <c r="D124" s="42" t="s">
        <v>258</v>
      </c>
      <c r="E124" s="42" t="s">
        <v>32</v>
      </c>
      <c r="F124" s="42">
        <v>2019</v>
      </c>
      <c r="G124" s="42">
        <v>76662264</v>
      </c>
      <c r="H124" s="42" t="s">
        <v>204</v>
      </c>
      <c r="I124" s="42" t="s">
        <v>393</v>
      </c>
      <c r="J124" s="42">
        <v>1</v>
      </c>
      <c r="K124" s="42">
        <v>0</v>
      </c>
      <c r="L124" s="42" t="s">
        <v>252</v>
      </c>
      <c r="M124" s="42" t="s">
        <v>269</v>
      </c>
      <c r="N124" s="42"/>
      <c r="O124" s="42"/>
      <c r="P124" s="42" t="s">
        <v>191</v>
      </c>
      <c r="Q124" s="42" t="s">
        <v>192</v>
      </c>
      <c r="R124" s="42" t="s">
        <v>193</v>
      </c>
      <c r="S124" s="42" t="s">
        <v>107</v>
      </c>
      <c r="T124" s="42" t="s">
        <v>194</v>
      </c>
    </row>
    <row r="125" spans="1:20" x14ac:dyDescent="0.35">
      <c r="A125" s="42">
        <v>9</v>
      </c>
      <c r="B125" s="42">
        <v>91</v>
      </c>
      <c r="C125" s="42">
        <v>9107</v>
      </c>
      <c r="D125" s="42" t="s">
        <v>394</v>
      </c>
      <c r="E125" s="42" t="s">
        <v>32</v>
      </c>
      <c r="F125" s="42">
        <v>2019</v>
      </c>
      <c r="G125" s="42">
        <v>76664718</v>
      </c>
      <c r="H125" s="42" t="s">
        <v>222</v>
      </c>
      <c r="I125" s="42" t="s">
        <v>395</v>
      </c>
      <c r="J125" s="42">
        <v>1</v>
      </c>
      <c r="K125" s="42">
        <v>0</v>
      </c>
      <c r="L125" s="42" t="s">
        <v>252</v>
      </c>
      <c r="M125" s="42" t="s">
        <v>253</v>
      </c>
      <c r="N125" s="42"/>
      <c r="O125" s="42"/>
      <c r="P125" s="42" t="s">
        <v>191</v>
      </c>
      <c r="Q125" s="42" t="s">
        <v>192</v>
      </c>
      <c r="R125" s="42" t="s">
        <v>193</v>
      </c>
      <c r="S125" s="42" t="s">
        <v>107</v>
      </c>
      <c r="T125" s="42" t="s">
        <v>194</v>
      </c>
    </row>
    <row r="126" spans="1:20" x14ac:dyDescent="0.35">
      <c r="A126" s="41">
        <v>10</v>
      </c>
      <c r="B126" s="41">
        <v>103</v>
      </c>
      <c r="C126" s="41">
        <v>10301</v>
      </c>
      <c r="D126" s="41" t="s">
        <v>336</v>
      </c>
      <c r="E126" s="41" t="s">
        <v>33</v>
      </c>
      <c r="F126" s="41">
        <v>2019</v>
      </c>
      <c r="G126" s="41">
        <v>76674104</v>
      </c>
      <c r="H126" s="41" t="s">
        <v>206</v>
      </c>
      <c r="I126" s="41" t="s">
        <v>396</v>
      </c>
      <c r="J126" s="41">
        <v>1</v>
      </c>
      <c r="K126" s="41">
        <v>0</v>
      </c>
      <c r="L126" s="41" t="s">
        <v>252</v>
      </c>
      <c r="M126" s="41" t="s">
        <v>257</v>
      </c>
      <c r="N126" s="41">
        <v>6</v>
      </c>
      <c r="O126" s="41"/>
      <c r="P126" s="41" t="s">
        <v>191</v>
      </c>
      <c r="Q126" s="41" t="s">
        <v>192</v>
      </c>
      <c r="R126" s="41" t="s">
        <v>193</v>
      </c>
      <c r="S126" s="41" t="s">
        <v>107</v>
      </c>
      <c r="T126" s="41" t="s">
        <v>194</v>
      </c>
    </row>
    <row r="127" spans="1:20" x14ac:dyDescent="0.35">
      <c r="A127" s="41">
        <v>7</v>
      </c>
      <c r="B127" s="41">
        <v>72</v>
      </c>
      <c r="C127" s="41">
        <v>7202</v>
      </c>
      <c r="D127" s="41" t="s">
        <v>397</v>
      </c>
      <c r="E127" s="41" t="s">
        <v>29</v>
      </c>
      <c r="F127" s="41">
        <v>2019</v>
      </c>
      <c r="G127" s="41">
        <v>76726405</v>
      </c>
      <c r="H127" s="41" t="s">
        <v>187</v>
      </c>
      <c r="I127" s="41" t="s">
        <v>398</v>
      </c>
      <c r="J127" s="41">
        <v>1</v>
      </c>
      <c r="K127" s="41">
        <v>0</v>
      </c>
      <c r="L127" s="41" t="s">
        <v>252</v>
      </c>
      <c r="M127" s="41" t="s">
        <v>257</v>
      </c>
      <c r="N127" s="41"/>
      <c r="O127" s="41">
        <v>4</v>
      </c>
      <c r="P127" s="41" t="s">
        <v>191</v>
      </c>
      <c r="Q127" s="41" t="s">
        <v>192</v>
      </c>
      <c r="R127" s="41" t="s">
        <v>193</v>
      </c>
      <c r="S127" s="41" t="s">
        <v>107</v>
      </c>
      <c r="T127" s="41" t="s">
        <v>194</v>
      </c>
    </row>
    <row r="128" spans="1:20" x14ac:dyDescent="0.35">
      <c r="A128" s="42">
        <v>10</v>
      </c>
      <c r="B128" s="42">
        <v>101</v>
      </c>
      <c r="C128" s="42">
        <v>10104</v>
      </c>
      <c r="D128" s="42" t="s">
        <v>285</v>
      </c>
      <c r="E128" s="42" t="s">
        <v>33</v>
      </c>
      <c r="F128" s="42">
        <v>2019</v>
      </c>
      <c r="G128" s="42">
        <v>76735923</v>
      </c>
      <c r="H128" s="42" t="s">
        <v>214</v>
      </c>
      <c r="I128" s="42" t="s">
        <v>399</v>
      </c>
      <c r="J128" s="42">
        <v>2</v>
      </c>
      <c r="K128" s="42">
        <v>0</v>
      </c>
      <c r="L128" s="42" t="s">
        <v>252</v>
      </c>
      <c r="M128" s="42" t="s">
        <v>253</v>
      </c>
      <c r="N128" s="42">
        <v>4</v>
      </c>
      <c r="O128" s="42"/>
      <c r="P128" s="42" t="s">
        <v>191</v>
      </c>
      <c r="Q128" s="42" t="s">
        <v>192</v>
      </c>
      <c r="R128" s="42" t="s">
        <v>193</v>
      </c>
      <c r="S128" s="42" t="s">
        <v>107</v>
      </c>
      <c r="T128" s="42" t="s">
        <v>194</v>
      </c>
    </row>
    <row r="129" spans="1:20" x14ac:dyDescent="0.35">
      <c r="A129" s="42">
        <v>8</v>
      </c>
      <c r="B129" s="42">
        <v>82</v>
      </c>
      <c r="C129" s="42">
        <v>8206</v>
      </c>
      <c r="D129" s="42" t="s">
        <v>400</v>
      </c>
      <c r="E129" s="42" t="s">
        <v>290</v>
      </c>
      <c r="F129" s="42">
        <v>2019</v>
      </c>
      <c r="G129" s="42">
        <v>76749145</v>
      </c>
      <c r="H129" s="42" t="s">
        <v>204</v>
      </c>
      <c r="I129" s="42" t="s">
        <v>401</v>
      </c>
      <c r="J129" s="42">
        <v>4</v>
      </c>
      <c r="K129" s="42">
        <v>0</v>
      </c>
      <c r="L129" s="42" t="s">
        <v>252</v>
      </c>
      <c r="M129" s="42" t="s">
        <v>269</v>
      </c>
      <c r="N129" s="42">
        <v>5</v>
      </c>
      <c r="O129" s="42"/>
      <c r="P129" s="42" t="s">
        <v>191</v>
      </c>
      <c r="Q129" s="42" t="s">
        <v>192</v>
      </c>
      <c r="R129" s="42" t="s">
        <v>193</v>
      </c>
      <c r="S129" s="42" t="s">
        <v>107</v>
      </c>
      <c r="T129" s="42" t="s">
        <v>194</v>
      </c>
    </row>
    <row r="130" spans="1:20" x14ac:dyDescent="0.35">
      <c r="A130" s="42">
        <v>14</v>
      </c>
      <c r="B130" s="42">
        <v>142</v>
      </c>
      <c r="C130" s="42">
        <v>14203</v>
      </c>
      <c r="D130" s="42" t="s">
        <v>232</v>
      </c>
      <c r="E130" s="42" t="s">
        <v>233</v>
      </c>
      <c r="F130" s="42">
        <v>2019</v>
      </c>
      <c r="G130" s="42">
        <v>76758014</v>
      </c>
      <c r="H130" s="42" t="s">
        <v>220</v>
      </c>
      <c r="I130" s="42" t="s">
        <v>402</v>
      </c>
      <c r="J130" s="42">
        <v>3</v>
      </c>
      <c r="K130" s="42">
        <v>0</v>
      </c>
      <c r="L130" s="42" t="s">
        <v>252</v>
      </c>
      <c r="M130" s="42" t="s">
        <v>253</v>
      </c>
      <c r="N130" s="42"/>
      <c r="O130" s="42"/>
      <c r="P130" s="42" t="s">
        <v>191</v>
      </c>
      <c r="Q130" s="42" t="s">
        <v>192</v>
      </c>
      <c r="R130" s="42" t="s">
        <v>193</v>
      </c>
      <c r="S130" s="42" t="s">
        <v>107</v>
      </c>
      <c r="T130" s="42" t="s">
        <v>194</v>
      </c>
    </row>
    <row r="131" spans="1:20" x14ac:dyDescent="0.35">
      <c r="A131" s="42">
        <v>7</v>
      </c>
      <c r="B131" s="42">
        <v>74</v>
      </c>
      <c r="C131" s="42">
        <v>7406</v>
      </c>
      <c r="D131" s="42" t="s">
        <v>403</v>
      </c>
      <c r="E131" s="42" t="s">
        <v>29</v>
      </c>
      <c r="F131" s="42">
        <v>2019</v>
      </c>
      <c r="G131" s="42">
        <v>76758281</v>
      </c>
      <c r="H131" s="42" t="s">
        <v>226</v>
      </c>
      <c r="I131" s="42" t="s">
        <v>404</v>
      </c>
      <c r="J131" s="42">
        <v>3</v>
      </c>
      <c r="K131" s="42">
        <v>0</v>
      </c>
      <c r="L131" s="42" t="s">
        <v>252</v>
      </c>
      <c r="M131" s="42" t="s">
        <v>269</v>
      </c>
      <c r="N131" s="42"/>
      <c r="O131" s="42"/>
      <c r="P131" s="42" t="s">
        <v>191</v>
      </c>
      <c r="Q131" s="42" t="s">
        <v>192</v>
      </c>
      <c r="R131" s="42" t="s">
        <v>193</v>
      </c>
      <c r="S131" s="42" t="s">
        <v>107</v>
      </c>
      <c r="T131" s="42" t="s">
        <v>194</v>
      </c>
    </row>
    <row r="132" spans="1:20" x14ac:dyDescent="0.35">
      <c r="A132" s="42">
        <v>9</v>
      </c>
      <c r="B132" s="42">
        <v>91</v>
      </c>
      <c r="C132" s="42">
        <v>9119</v>
      </c>
      <c r="D132" s="42" t="s">
        <v>405</v>
      </c>
      <c r="E132" s="42" t="s">
        <v>32</v>
      </c>
      <c r="F132" s="42">
        <v>2019</v>
      </c>
      <c r="G132" s="42">
        <v>76786322</v>
      </c>
      <c r="H132" s="42" t="s">
        <v>206</v>
      </c>
      <c r="I132" s="42" t="s">
        <v>406</v>
      </c>
      <c r="J132" s="42">
        <v>5</v>
      </c>
      <c r="K132" s="42">
        <v>14</v>
      </c>
      <c r="L132" s="42" t="s">
        <v>252</v>
      </c>
      <c r="M132" s="42" t="s">
        <v>257</v>
      </c>
      <c r="N132" s="42"/>
      <c r="O132" s="42">
        <v>9</v>
      </c>
      <c r="P132" s="42" t="s">
        <v>191</v>
      </c>
      <c r="Q132" s="42" t="s">
        <v>192</v>
      </c>
      <c r="R132" s="42" t="s">
        <v>193</v>
      </c>
      <c r="S132" s="42" t="s">
        <v>107</v>
      </c>
      <c r="T132" s="42" t="s">
        <v>194</v>
      </c>
    </row>
    <row r="133" spans="1:20" x14ac:dyDescent="0.35">
      <c r="A133" s="42">
        <v>9</v>
      </c>
      <c r="B133" s="42">
        <v>91</v>
      </c>
      <c r="C133" s="42">
        <v>9116</v>
      </c>
      <c r="D133" s="42" t="s">
        <v>407</v>
      </c>
      <c r="E133" s="42" t="s">
        <v>32</v>
      </c>
      <c r="F133" s="42">
        <v>2019</v>
      </c>
      <c r="G133" s="42">
        <v>76799537</v>
      </c>
      <c r="H133" s="42" t="s">
        <v>196</v>
      </c>
      <c r="I133" s="42" t="s">
        <v>408</v>
      </c>
      <c r="J133" s="42">
        <v>3</v>
      </c>
      <c r="K133" s="42">
        <v>0</v>
      </c>
      <c r="L133" s="42" t="s">
        <v>252</v>
      </c>
      <c r="M133" s="42" t="s">
        <v>253</v>
      </c>
      <c r="N133" s="42"/>
      <c r="O133" s="42"/>
      <c r="P133" s="42" t="s">
        <v>191</v>
      </c>
      <c r="Q133" s="42" t="s">
        <v>192</v>
      </c>
      <c r="R133" s="42" t="s">
        <v>193</v>
      </c>
      <c r="S133" s="42" t="s">
        <v>107</v>
      </c>
      <c r="T133" s="42" t="s">
        <v>194</v>
      </c>
    </row>
    <row r="134" spans="1:20" x14ac:dyDescent="0.35">
      <c r="A134" s="42">
        <v>13</v>
      </c>
      <c r="B134" s="42">
        <v>131</v>
      </c>
      <c r="C134" s="42">
        <v>13101</v>
      </c>
      <c r="D134" s="42" t="s">
        <v>409</v>
      </c>
      <c r="E134" s="42" t="s">
        <v>37</v>
      </c>
      <c r="F134" s="42">
        <v>2019</v>
      </c>
      <c r="G134" s="42">
        <v>76807980</v>
      </c>
      <c r="H134" s="42" t="s">
        <v>214</v>
      </c>
      <c r="I134" s="42" t="s">
        <v>410</v>
      </c>
      <c r="J134" s="42">
        <v>1</v>
      </c>
      <c r="K134" s="42">
        <v>0</v>
      </c>
      <c r="L134" s="42" t="s">
        <v>252</v>
      </c>
      <c r="M134" s="42" t="s">
        <v>263</v>
      </c>
      <c r="N134" s="42"/>
      <c r="O134" s="42"/>
      <c r="P134" s="42" t="s">
        <v>191</v>
      </c>
      <c r="Q134" s="42" t="s">
        <v>192</v>
      </c>
      <c r="R134" s="42" t="s">
        <v>193</v>
      </c>
      <c r="S134" s="42" t="s">
        <v>107</v>
      </c>
      <c r="T134" s="42" t="s">
        <v>194</v>
      </c>
    </row>
    <row r="135" spans="1:20" x14ac:dyDescent="0.35">
      <c r="A135" s="42">
        <v>9</v>
      </c>
      <c r="B135" s="42">
        <v>91</v>
      </c>
      <c r="C135" s="42">
        <v>9102</v>
      </c>
      <c r="D135" s="42" t="s">
        <v>411</v>
      </c>
      <c r="E135" s="42" t="s">
        <v>32</v>
      </c>
      <c r="F135" s="42">
        <v>2019</v>
      </c>
      <c r="G135" s="42">
        <v>76812259</v>
      </c>
      <c r="H135" s="42" t="s">
        <v>255</v>
      </c>
      <c r="I135" s="42" t="s">
        <v>412</v>
      </c>
      <c r="J135" s="42">
        <v>2</v>
      </c>
      <c r="K135" s="42">
        <v>0</v>
      </c>
      <c r="L135" s="42" t="s">
        <v>252</v>
      </c>
      <c r="M135" s="42" t="s">
        <v>253</v>
      </c>
      <c r="N135" s="42"/>
      <c r="O135" s="42"/>
      <c r="P135" s="42" t="s">
        <v>191</v>
      </c>
      <c r="Q135" s="42" t="s">
        <v>192</v>
      </c>
      <c r="R135" s="42" t="s">
        <v>193</v>
      </c>
      <c r="S135" s="42" t="s">
        <v>107</v>
      </c>
      <c r="T135" s="42" t="s">
        <v>194</v>
      </c>
    </row>
    <row r="136" spans="1:20" x14ac:dyDescent="0.35">
      <c r="A136" s="42">
        <v>9</v>
      </c>
      <c r="B136" s="42">
        <v>91</v>
      </c>
      <c r="C136" s="42">
        <v>9118</v>
      </c>
      <c r="D136" s="42" t="s">
        <v>245</v>
      </c>
      <c r="E136" s="42" t="s">
        <v>32</v>
      </c>
      <c r="F136" s="42">
        <v>2019</v>
      </c>
      <c r="G136" s="42">
        <v>76825371</v>
      </c>
      <c r="H136" s="42" t="s">
        <v>187</v>
      </c>
      <c r="I136" s="42" t="s">
        <v>413</v>
      </c>
      <c r="J136" s="42">
        <v>1</v>
      </c>
      <c r="K136" s="42">
        <v>0</v>
      </c>
      <c r="L136" s="42" t="s">
        <v>252</v>
      </c>
      <c r="M136" s="42" t="s">
        <v>269</v>
      </c>
      <c r="N136" s="42">
        <v>5</v>
      </c>
      <c r="O136" s="42"/>
      <c r="P136" s="42" t="s">
        <v>191</v>
      </c>
      <c r="Q136" s="42" t="s">
        <v>192</v>
      </c>
      <c r="R136" s="42" t="s">
        <v>193</v>
      </c>
      <c r="S136" s="42" t="s">
        <v>107</v>
      </c>
      <c r="T136" s="42" t="s">
        <v>194</v>
      </c>
    </row>
    <row r="137" spans="1:20" x14ac:dyDescent="0.35">
      <c r="A137" s="42">
        <v>9</v>
      </c>
      <c r="B137" s="42">
        <v>91</v>
      </c>
      <c r="C137" s="42">
        <v>9117</v>
      </c>
      <c r="D137" s="42" t="s">
        <v>387</v>
      </c>
      <c r="E137" s="42" t="s">
        <v>32</v>
      </c>
      <c r="F137" s="42">
        <v>2019</v>
      </c>
      <c r="G137" s="42">
        <v>76828037</v>
      </c>
      <c r="H137" s="42" t="s">
        <v>226</v>
      </c>
      <c r="I137" s="42" t="s">
        <v>414</v>
      </c>
      <c r="J137" s="42">
        <v>3</v>
      </c>
      <c r="K137" s="42">
        <v>0</v>
      </c>
      <c r="L137" s="42" t="s">
        <v>252</v>
      </c>
      <c r="M137" s="42" t="s">
        <v>253</v>
      </c>
      <c r="N137" s="42">
        <v>5</v>
      </c>
      <c r="O137" s="42"/>
      <c r="P137" s="42" t="s">
        <v>191</v>
      </c>
      <c r="Q137" s="42" t="s">
        <v>192</v>
      </c>
      <c r="R137" s="42" t="s">
        <v>193</v>
      </c>
      <c r="S137" s="42" t="s">
        <v>107</v>
      </c>
      <c r="T137" s="42" t="s">
        <v>194</v>
      </c>
    </row>
    <row r="138" spans="1:20" x14ac:dyDescent="0.35">
      <c r="A138" s="42">
        <v>7</v>
      </c>
      <c r="B138" s="42">
        <v>74</v>
      </c>
      <c r="C138" s="42">
        <v>7401</v>
      </c>
      <c r="D138" s="42" t="s">
        <v>415</v>
      </c>
      <c r="E138" s="42" t="s">
        <v>29</v>
      </c>
      <c r="F138" s="42">
        <v>2019</v>
      </c>
      <c r="G138" s="42">
        <v>76829942</v>
      </c>
      <c r="H138" s="42" t="s">
        <v>210</v>
      </c>
      <c r="I138" s="42" t="s">
        <v>416</v>
      </c>
      <c r="J138" s="42">
        <v>3</v>
      </c>
      <c r="K138" s="42">
        <v>0</v>
      </c>
      <c r="L138" s="42" t="s">
        <v>252</v>
      </c>
      <c r="M138" s="42" t="s">
        <v>269</v>
      </c>
      <c r="N138" s="42"/>
      <c r="O138" s="42"/>
      <c r="P138" s="42" t="s">
        <v>191</v>
      </c>
      <c r="Q138" s="42" t="s">
        <v>192</v>
      </c>
      <c r="R138" s="42" t="s">
        <v>193</v>
      </c>
      <c r="S138" s="42" t="s">
        <v>107</v>
      </c>
      <c r="T138" s="42" t="s">
        <v>194</v>
      </c>
    </row>
    <row r="139" spans="1:20" x14ac:dyDescent="0.35">
      <c r="A139" s="42">
        <v>11</v>
      </c>
      <c r="B139" s="42">
        <v>111</v>
      </c>
      <c r="C139" s="42">
        <v>11101</v>
      </c>
      <c r="D139" s="42" t="s">
        <v>377</v>
      </c>
      <c r="E139" s="42" t="s">
        <v>378</v>
      </c>
      <c r="F139" s="42">
        <v>2019</v>
      </c>
      <c r="G139" s="42">
        <v>76835791</v>
      </c>
      <c r="H139" s="42" t="s">
        <v>222</v>
      </c>
      <c r="I139" s="42" t="s">
        <v>417</v>
      </c>
      <c r="J139" s="42">
        <v>1</v>
      </c>
      <c r="K139" s="42">
        <v>0</v>
      </c>
      <c r="L139" s="42" t="s">
        <v>252</v>
      </c>
      <c r="M139" s="42" t="s">
        <v>257</v>
      </c>
      <c r="N139" s="42"/>
      <c r="O139" s="42"/>
      <c r="P139" s="42" t="s">
        <v>191</v>
      </c>
      <c r="Q139" s="42" t="s">
        <v>192</v>
      </c>
      <c r="R139" s="42" t="s">
        <v>193</v>
      </c>
      <c r="S139" s="42" t="s">
        <v>107</v>
      </c>
      <c r="T139" s="42" t="s">
        <v>194</v>
      </c>
    </row>
    <row r="140" spans="1:20" x14ac:dyDescent="0.35">
      <c r="A140" s="42">
        <v>9</v>
      </c>
      <c r="B140" s="42">
        <v>91</v>
      </c>
      <c r="C140" s="42">
        <v>9113</v>
      </c>
      <c r="D140" s="42" t="s">
        <v>418</v>
      </c>
      <c r="E140" s="42" t="s">
        <v>32</v>
      </c>
      <c r="F140" s="42">
        <v>2019</v>
      </c>
      <c r="G140" s="42">
        <v>76837388</v>
      </c>
      <c r="H140" s="42" t="s">
        <v>187</v>
      </c>
      <c r="I140" s="42" t="s">
        <v>419</v>
      </c>
      <c r="J140" s="42">
        <v>2</v>
      </c>
      <c r="K140" s="42">
        <v>0</v>
      </c>
      <c r="L140" s="42" t="s">
        <v>252</v>
      </c>
      <c r="M140" s="42" t="s">
        <v>253</v>
      </c>
      <c r="N140" s="42"/>
      <c r="O140" s="42"/>
      <c r="P140" s="42" t="s">
        <v>191</v>
      </c>
      <c r="Q140" s="42" t="s">
        <v>192</v>
      </c>
      <c r="R140" s="42" t="s">
        <v>193</v>
      </c>
      <c r="S140" s="42" t="s">
        <v>107</v>
      </c>
      <c r="T140" s="42" t="s">
        <v>194</v>
      </c>
    </row>
    <row r="141" spans="1:20" x14ac:dyDescent="0.35">
      <c r="A141" s="42">
        <v>14</v>
      </c>
      <c r="B141" s="42">
        <v>141</v>
      </c>
      <c r="C141" s="42">
        <v>14101</v>
      </c>
      <c r="D141" s="42" t="s">
        <v>420</v>
      </c>
      <c r="E141" s="42" t="s">
        <v>233</v>
      </c>
      <c r="F141" s="42">
        <v>2019</v>
      </c>
      <c r="G141" s="42">
        <v>76860852</v>
      </c>
      <c r="H141" s="42" t="s">
        <v>210</v>
      </c>
      <c r="I141" s="42" t="s">
        <v>421</v>
      </c>
      <c r="J141" s="42">
        <v>1</v>
      </c>
      <c r="K141" s="42">
        <v>0</v>
      </c>
      <c r="L141" s="42" t="s">
        <v>252</v>
      </c>
      <c r="M141" s="42" t="s">
        <v>253</v>
      </c>
      <c r="N141" s="42"/>
      <c r="O141" s="42"/>
      <c r="P141" s="42" t="s">
        <v>191</v>
      </c>
      <c r="Q141" s="42" t="s">
        <v>192</v>
      </c>
      <c r="R141" s="42" t="s">
        <v>193</v>
      </c>
      <c r="S141" s="42" t="s">
        <v>107</v>
      </c>
      <c r="T141" s="42" t="s">
        <v>194</v>
      </c>
    </row>
    <row r="142" spans="1:20" x14ac:dyDescent="0.35">
      <c r="A142" s="42">
        <v>14</v>
      </c>
      <c r="B142" s="42">
        <v>141</v>
      </c>
      <c r="C142" s="42">
        <v>14101</v>
      </c>
      <c r="D142" s="42" t="s">
        <v>420</v>
      </c>
      <c r="E142" s="42" t="s">
        <v>233</v>
      </c>
      <c r="F142" s="42">
        <v>2019</v>
      </c>
      <c r="G142" s="42">
        <v>76906786</v>
      </c>
      <c r="H142" s="42" t="s">
        <v>255</v>
      </c>
      <c r="I142" s="42" t="s">
        <v>422</v>
      </c>
      <c r="J142" s="42">
        <v>2</v>
      </c>
      <c r="K142" s="42">
        <v>0</v>
      </c>
      <c r="L142" s="42" t="s">
        <v>252</v>
      </c>
      <c r="M142" s="42" t="s">
        <v>253</v>
      </c>
      <c r="N142" s="42"/>
      <c r="O142" s="42"/>
      <c r="P142" s="42" t="s">
        <v>191</v>
      </c>
      <c r="Q142" s="42" t="s">
        <v>192</v>
      </c>
      <c r="R142" s="42" t="s">
        <v>193</v>
      </c>
      <c r="S142" s="42" t="s">
        <v>107</v>
      </c>
      <c r="T142" s="42" t="s">
        <v>194</v>
      </c>
    </row>
    <row r="143" spans="1:20" x14ac:dyDescent="0.35">
      <c r="A143" s="42">
        <v>14</v>
      </c>
      <c r="B143" s="42">
        <v>142</v>
      </c>
      <c r="C143" s="42">
        <v>14203</v>
      </c>
      <c r="D143" s="42" t="s">
        <v>232</v>
      </c>
      <c r="E143" s="42" t="s">
        <v>233</v>
      </c>
      <c r="F143" s="42">
        <v>2019</v>
      </c>
      <c r="G143" s="42">
        <v>76912739</v>
      </c>
      <c r="H143" s="42" t="s">
        <v>222</v>
      </c>
      <c r="I143" s="42" t="s">
        <v>423</v>
      </c>
      <c r="J143" s="42">
        <v>1</v>
      </c>
      <c r="K143" s="42">
        <v>0</v>
      </c>
      <c r="L143" s="42" t="s">
        <v>252</v>
      </c>
      <c r="M143" s="42" t="s">
        <v>257</v>
      </c>
      <c r="N143" s="42"/>
      <c r="O143" s="42">
        <v>5</v>
      </c>
      <c r="P143" s="42" t="s">
        <v>191</v>
      </c>
      <c r="Q143" s="42" t="s">
        <v>192</v>
      </c>
      <c r="R143" s="42" t="s">
        <v>193</v>
      </c>
      <c r="S143" s="42" t="s">
        <v>107</v>
      </c>
      <c r="T143" s="42" t="s">
        <v>194</v>
      </c>
    </row>
    <row r="144" spans="1:20" x14ac:dyDescent="0.35">
      <c r="A144" s="42">
        <v>10</v>
      </c>
      <c r="B144" s="42">
        <v>103</v>
      </c>
      <c r="C144" s="42">
        <v>10301</v>
      </c>
      <c r="D144" s="42" t="s">
        <v>336</v>
      </c>
      <c r="E144" s="42" t="s">
        <v>33</v>
      </c>
      <c r="F144" s="42">
        <v>2019</v>
      </c>
      <c r="G144" s="42">
        <v>76915192</v>
      </c>
      <c r="H144" s="42" t="s">
        <v>214</v>
      </c>
      <c r="I144" s="42" t="s">
        <v>424</v>
      </c>
      <c r="J144" s="42">
        <v>2</v>
      </c>
      <c r="K144" s="42">
        <v>0</v>
      </c>
      <c r="L144" s="42" t="s">
        <v>252</v>
      </c>
      <c r="M144" s="42" t="s">
        <v>269</v>
      </c>
      <c r="N144" s="42"/>
      <c r="O144" s="42"/>
      <c r="P144" s="42" t="s">
        <v>191</v>
      </c>
      <c r="Q144" s="42" t="s">
        <v>192</v>
      </c>
      <c r="R144" s="42" t="s">
        <v>193</v>
      </c>
      <c r="S144" s="42" t="s">
        <v>107</v>
      </c>
      <c r="T144" s="42" t="s">
        <v>194</v>
      </c>
    </row>
    <row r="145" spans="1:20" x14ac:dyDescent="0.35">
      <c r="A145" s="42">
        <v>5</v>
      </c>
      <c r="B145" s="42">
        <v>57</v>
      </c>
      <c r="C145" s="42">
        <v>5701</v>
      </c>
      <c r="D145" s="42" t="s">
        <v>425</v>
      </c>
      <c r="E145" s="42" t="s">
        <v>27</v>
      </c>
      <c r="F145" s="42">
        <v>2019</v>
      </c>
      <c r="G145" s="42">
        <v>76930751</v>
      </c>
      <c r="H145" s="42" t="s">
        <v>202</v>
      </c>
      <c r="I145" s="42" t="s">
        <v>426</v>
      </c>
      <c r="J145" s="42">
        <v>2</v>
      </c>
      <c r="K145" s="42">
        <v>0</v>
      </c>
      <c r="L145" s="42" t="s">
        <v>252</v>
      </c>
      <c r="M145" s="42" t="s">
        <v>269</v>
      </c>
      <c r="N145" s="42"/>
      <c r="O145" s="42"/>
      <c r="P145" s="42" t="s">
        <v>191</v>
      </c>
      <c r="Q145" s="42" t="s">
        <v>192</v>
      </c>
      <c r="R145" s="42" t="s">
        <v>193</v>
      </c>
      <c r="S145" s="42" t="s">
        <v>107</v>
      </c>
      <c r="T145" s="42" t="s">
        <v>194</v>
      </c>
    </row>
    <row r="146" spans="1:20" x14ac:dyDescent="0.35">
      <c r="A146" s="41">
        <v>9</v>
      </c>
      <c r="B146" s="41">
        <v>91</v>
      </c>
      <c r="C146" s="41">
        <v>9101</v>
      </c>
      <c r="D146" s="41" t="s">
        <v>258</v>
      </c>
      <c r="E146" s="41" t="s">
        <v>32</v>
      </c>
      <c r="F146" s="41">
        <v>2019</v>
      </c>
      <c r="G146" s="41">
        <v>76935044</v>
      </c>
      <c r="H146" s="41" t="s">
        <v>202</v>
      </c>
      <c r="I146" s="41" t="s">
        <v>427</v>
      </c>
      <c r="J146" s="41">
        <v>3</v>
      </c>
      <c r="K146" s="41">
        <v>0</v>
      </c>
      <c r="L146" s="41" t="s">
        <v>252</v>
      </c>
      <c r="M146" s="41" t="s">
        <v>269</v>
      </c>
      <c r="N146" s="41"/>
      <c r="O146" s="41">
        <v>9</v>
      </c>
      <c r="P146" s="41" t="s">
        <v>191</v>
      </c>
      <c r="Q146" s="41" t="s">
        <v>192</v>
      </c>
      <c r="R146" s="41" t="s">
        <v>193</v>
      </c>
      <c r="S146" s="41" t="s">
        <v>107</v>
      </c>
      <c r="T146" s="41" t="s">
        <v>194</v>
      </c>
    </row>
    <row r="147" spans="1:20" x14ac:dyDescent="0.35">
      <c r="A147" s="42">
        <v>7</v>
      </c>
      <c r="B147" s="42">
        <v>74</v>
      </c>
      <c r="C147" s="42">
        <v>7403</v>
      </c>
      <c r="D147" s="42" t="s">
        <v>428</v>
      </c>
      <c r="E147" s="42" t="s">
        <v>29</v>
      </c>
      <c r="F147" s="42">
        <v>2019</v>
      </c>
      <c r="G147" s="42">
        <v>76940722</v>
      </c>
      <c r="H147" s="42" t="s">
        <v>196</v>
      </c>
      <c r="I147" s="42" t="s">
        <v>429</v>
      </c>
      <c r="J147" s="42">
        <v>1</v>
      </c>
      <c r="K147" s="42">
        <v>0</v>
      </c>
      <c r="L147" s="42" t="s">
        <v>252</v>
      </c>
      <c r="M147" s="42" t="s">
        <v>269</v>
      </c>
      <c r="N147" s="42"/>
      <c r="O147" s="42">
        <v>7</v>
      </c>
      <c r="P147" s="42" t="s">
        <v>191</v>
      </c>
      <c r="Q147" s="42" t="s">
        <v>192</v>
      </c>
      <c r="R147" s="42" t="s">
        <v>193</v>
      </c>
      <c r="S147" s="42" t="s">
        <v>107</v>
      </c>
      <c r="T147" s="42" t="s">
        <v>194</v>
      </c>
    </row>
    <row r="148" spans="1:20" x14ac:dyDescent="0.35">
      <c r="A148" s="42">
        <v>13</v>
      </c>
      <c r="B148" s="42">
        <v>131</v>
      </c>
      <c r="C148" s="42">
        <v>13130</v>
      </c>
      <c r="D148" s="42" t="s">
        <v>430</v>
      </c>
      <c r="E148" s="42" t="s">
        <v>37</v>
      </c>
      <c r="F148" s="42">
        <v>2019</v>
      </c>
      <c r="G148" s="42">
        <v>76949022</v>
      </c>
      <c r="H148" s="42" t="s">
        <v>226</v>
      </c>
      <c r="I148" s="42" t="s">
        <v>431</v>
      </c>
      <c r="J148" s="42">
        <v>1</v>
      </c>
      <c r="K148" s="42">
        <v>0</v>
      </c>
      <c r="L148" s="42" t="s">
        <v>252</v>
      </c>
      <c r="M148" s="42" t="s">
        <v>257</v>
      </c>
      <c r="N148" s="42">
        <v>7</v>
      </c>
      <c r="O148" s="42"/>
      <c r="P148" s="42" t="s">
        <v>191</v>
      </c>
      <c r="Q148" s="42" t="s">
        <v>192</v>
      </c>
      <c r="R148" s="42" t="s">
        <v>193</v>
      </c>
      <c r="S148" s="42" t="s">
        <v>107</v>
      </c>
      <c r="T148" s="42" t="s">
        <v>194</v>
      </c>
    </row>
    <row r="149" spans="1:20" x14ac:dyDescent="0.35">
      <c r="A149" s="42">
        <v>10</v>
      </c>
      <c r="B149" s="42">
        <v>101</v>
      </c>
      <c r="C149" s="42">
        <v>10109</v>
      </c>
      <c r="D149" s="42" t="s">
        <v>353</v>
      </c>
      <c r="E149" s="42" t="s">
        <v>33</v>
      </c>
      <c r="F149" s="42">
        <v>2019</v>
      </c>
      <c r="G149" s="42">
        <v>76950484</v>
      </c>
      <c r="H149" s="42" t="s">
        <v>220</v>
      </c>
      <c r="I149" s="42" t="s">
        <v>432</v>
      </c>
      <c r="J149" s="42">
        <v>3</v>
      </c>
      <c r="K149" s="42">
        <v>0</v>
      </c>
      <c r="L149" s="42" t="s">
        <v>252</v>
      </c>
      <c r="M149" s="42" t="s">
        <v>269</v>
      </c>
      <c r="N149" s="42"/>
      <c r="O149" s="42"/>
      <c r="P149" s="42" t="s">
        <v>191</v>
      </c>
      <c r="Q149" s="42" t="s">
        <v>192</v>
      </c>
      <c r="R149" s="42" t="s">
        <v>193</v>
      </c>
      <c r="S149" s="42" t="s">
        <v>107</v>
      </c>
      <c r="T149" s="42" t="s">
        <v>194</v>
      </c>
    </row>
    <row r="150" spans="1:20" x14ac:dyDescent="0.35">
      <c r="A150" s="42">
        <v>4</v>
      </c>
      <c r="B150" s="42">
        <v>43</v>
      </c>
      <c r="C150" s="42">
        <v>4301</v>
      </c>
      <c r="D150" s="42" t="s">
        <v>313</v>
      </c>
      <c r="E150" s="42" t="s">
        <v>26</v>
      </c>
      <c r="F150" s="42">
        <v>2019</v>
      </c>
      <c r="G150" s="42">
        <v>76984287</v>
      </c>
      <c r="H150" s="42" t="s">
        <v>204</v>
      </c>
      <c r="I150" s="42" t="s">
        <v>433</v>
      </c>
      <c r="J150" s="42">
        <v>4</v>
      </c>
      <c r="K150" s="42">
        <v>3</v>
      </c>
      <c r="L150" s="42" t="s">
        <v>252</v>
      </c>
      <c r="M150" s="42" t="s">
        <v>269</v>
      </c>
      <c r="N150" s="42">
        <v>7</v>
      </c>
      <c r="O150" s="42"/>
      <c r="P150" s="42" t="s">
        <v>191</v>
      </c>
      <c r="Q150" s="42" t="s">
        <v>192</v>
      </c>
      <c r="R150" s="42" t="s">
        <v>193</v>
      </c>
      <c r="S150" s="42" t="s">
        <v>107</v>
      </c>
      <c r="T150" s="42" t="s">
        <v>194</v>
      </c>
    </row>
    <row r="151" spans="1:20" x14ac:dyDescent="0.35">
      <c r="A151" s="42">
        <v>4</v>
      </c>
      <c r="B151" s="42">
        <v>41</v>
      </c>
      <c r="C151" s="42">
        <v>4101</v>
      </c>
      <c r="D151" s="42" t="s">
        <v>254</v>
      </c>
      <c r="E151" s="42" t="s">
        <v>26</v>
      </c>
      <c r="F151" s="42">
        <v>2019</v>
      </c>
      <c r="G151" s="42">
        <v>76991591</v>
      </c>
      <c r="H151" s="42" t="s">
        <v>206</v>
      </c>
      <c r="I151" s="42" t="s">
        <v>434</v>
      </c>
      <c r="J151" s="42">
        <v>1</v>
      </c>
      <c r="K151" s="42">
        <v>0</v>
      </c>
      <c r="L151" s="42" t="s">
        <v>252</v>
      </c>
      <c r="M151" s="42" t="s">
        <v>269</v>
      </c>
      <c r="N151" s="42">
        <v>4</v>
      </c>
      <c r="O151" s="42"/>
      <c r="P151" s="42" t="s">
        <v>191</v>
      </c>
      <c r="Q151" s="42" t="s">
        <v>192</v>
      </c>
      <c r="R151" s="42" t="s">
        <v>193</v>
      </c>
      <c r="S151" s="42" t="s">
        <v>107</v>
      </c>
      <c r="T151" s="42" t="s">
        <v>194</v>
      </c>
    </row>
    <row r="152" spans="1:20" x14ac:dyDescent="0.35">
      <c r="A152" s="42">
        <v>9</v>
      </c>
      <c r="B152" s="42">
        <v>91</v>
      </c>
      <c r="C152" s="42">
        <v>9101</v>
      </c>
      <c r="D152" s="42" t="s">
        <v>258</v>
      </c>
      <c r="E152" s="42" t="s">
        <v>32</v>
      </c>
      <c r="F152" s="42">
        <v>2019</v>
      </c>
      <c r="G152" s="42">
        <v>77004297</v>
      </c>
      <c r="H152" s="42" t="s">
        <v>202</v>
      </c>
      <c r="I152" s="42" t="s">
        <v>435</v>
      </c>
      <c r="J152" s="42">
        <v>2</v>
      </c>
      <c r="K152" s="42">
        <v>0</v>
      </c>
      <c r="L152" s="42" t="s">
        <v>252</v>
      </c>
      <c r="M152" s="42" t="s">
        <v>257</v>
      </c>
      <c r="N152" s="42"/>
      <c r="O152" s="42"/>
      <c r="P152" s="42" t="s">
        <v>191</v>
      </c>
      <c r="Q152" s="42" t="s">
        <v>192</v>
      </c>
      <c r="R152" s="42" t="s">
        <v>193</v>
      </c>
      <c r="S152" s="42" t="s">
        <v>107</v>
      </c>
      <c r="T152" s="42" t="s">
        <v>194</v>
      </c>
    </row>
    <row r="153" spans="1:20" x14ac:dyDescent="0.35">
      <c r="A153" s="42">
        <v>13</v>
      </c>
      <c r="B153" s="42">
        <v>131</v>
      </c>
      <c r="C153" s="42">
        <v>13123</v>
      </c>
      <c r="D153" s="42" t="s">
        <v>391</v>
      </c>
      <c r="E153" s="42" t="s">
        <v>37</v>
      </c>
      <c r="F153" s="42">
        <v>2019</v>
      </c>
      <c r="G153" s="42">
        <v>77016764</v>
      </c>
      <c r="H153" s="42" t="s">
        <v>196</v>
      </c>
      <c r="I153" s="42" t="s">
        <v>436</v>
      </c>
      <c r="J153" s="42">
        <v>1</v>
      </c>
      <c r="K153" s="42">
        <v>0</v>
      </c>
      <c r="L153" s="42" t="s">
        <v>252</v>
      </c>
      <c r="M153" s="42" t="s">
        <v>269</v>
      </c>
      <c r="N153" s="42">
        <v>5</v>
      </c>
      <c r="O153" s="42"/>
      <c r="P153" s="42" t="s">
        <v>191</v>
      </c>
      <c r="Q153" s="42" t="s">
        <v>192</v>
      </c>
      <c r="R153" s="42" t="s">
        <v>193</v>
      </c>
      <c r="S153" s="42" t="s">
        <v>107</v>
      </c>
      <c r="T153" s="42" t="s">
        <v>194</v>
      </c>
    </row>
    <row r="154" spans="1:20" x14ac:dyDescent="0.35">
      <c r="A154" s="42">
        <v>5</v>
      </c>
      <c r="B154" s="42">
        <v>55</v>
      </c>
      <c r="C154" s="42">
        <v>5506</v>
      </c>
      <c r="D154" s="42" t="s">
        <v>195</v>
      </c>
      <c r="E154" s="42" t="s">
        <v>27</v>
      </c>
      <c r="F154" s="42">
        <v>2019</v>
      </c>
      <c r="G154" s="42">
        <v>77022328</v>
      </c>
      <c r="H154" s="42" t="s">
        <v>255</v>
      </c>
      <c r="I154" s="42" t="s">
        <v>437</v>
      </c>
      <c r="J154" s="42">
        <v>2</v>
      </c>
      <c r="K154" s="42">
        <v>0</v>
      </c>
      <c r="L154" s="42" t="s">
        <v>252</v>
      </c>
      <c r="M154" s="42" t="s">
        <v>269</v>
      </c>
      <c r="N154" s="42">
        <v>2</v>
      </c>
      <c r="O154" s="42"/>
      <c r="P154" s="42" t="s">
        <v>191</v>
      </c>
      <c r="Q154" s="42" t="s">
        <v>192</v>
      </c>
      <c r="R154" s="42" t="s">
        <v>193</v>
      </c>
      <c r="S154" s="42" t="s">
        <v>107</v>
      </c>
      <c r="T154" s="42" t="s">
        <v>194</v>
      </c>
    </row>
    <row r="155" spans="1:20" x14ac:dyDescent="0.35">
      <c r="A155" s="42">
        <v>11</v>
      </c>
      <c r="B155" s="42">
        <v>112</v>
      </c>
      <c r="C155" s="42">
        <v>11201</v>
      </c>
      <c r="D155" s="42" t="s">
        <v>438</v>
      </c>
      <c r="E155" s="42" t="s">
        <v>378</v>
      </c>
      <c r="F155" s="42">
        <v>2019</v>
      </c>
      <c r="G155" s="42">
        <v>77033405</v>
      </c>
      <c r="H155" s="42" t="s">
        <v>206</v>
      </c>
      <c r="I155" s="42" t="s">
        <v>439</v>
      </c>
      <c r="J155" s="42">
        <v>2</v>
      </c>
      <c r="K155" s="42">
        <v>0</v>
      </c>
      <c r="L155" s="42" t="s">
        <v>252</v>
      </c>
      <c r="M155" s="42" t="s">
        <v>253</v>
      </c>
      <c r="N155" s="42"/>
      <c r="O155" s="42"/>
      <c r="P155" s="42" t="s">
        <v>191</v>
      </c>
      <c r="Q155" s="42" t="s">
        <v>192</v>
      </c>
      <c r="R155" s="42" t="s">
        <v>193</v>
      </c>
      <c r="S155" s="42" t="s">
        <v>107</v>
      </c>
      <c r="T155" s="42" t="s">
        <v>194</v>
      </c>
    </row>
    <row r="156" spans="1:20" x14ac:dyDescent="0.35">
      <c r="A156" s="42">
        <v>7</v>
      </c>
      <c r="B156" s="42">
        <v>71</v>
      </c>
      <c r="C156" s="42">
        <v>7105</v>
      </c>
      <c r="D156" s="42" t="s">
        <v>29</v>
      </c>
      <c r="E156" s="42" t="s">
        <v>29</v>
      </c>
      <c r="F156" s="42">
        <v>2019</v>
      </c>
      <c r="G156" s="42">
        <v>77034526</v>
      </c>
      <c r="H156" s="42" t="s">
        <v>204</v>
      </c>
      <c r="I156" s="42" t="s">
        <v>440</v>
      </c>
      <c r="J156" s="42">
        <v>5</v>
      </c>
      <c r="K156" s="42">
        <v>0</v>
      </c>
      <c r="L156" s="42" t="s">
        <v>252</v>
      </c>
      <c r="M156" s="42" t="s">
        <v>269</v>
      </c>
      <c r="N156" s="42"/>
      <c r="O156" s="42">
        <v>7</v>
      </c>
      <c r="P156" s="42" t="s">
        <v>191</v>
      </c>
      <c r="Q156" s="42" t="s">
        <v>192</v>
      </c>
      <c r="R156" s="42" t="s">
        <v>193</v>
      </c>
      <c r="S156" s="42" t="s">
        <v>107</v>
      </c>
      <c r="T156" s="42" t="s">
        <v>194</v>
      </c>
    </row>
    <row r="157" spans="1:20" x14ac:dyDescent="0.35">
      <c r="A157" s="42">
        <v>14</v>
      </c>
      <c r="B157" s="42">
        <v>141</v>
      </c>
      <c r="C157" s="42">
        <v>14107</v>
      </c>
      <c r="D157" s="42" t="s">
        <v>283</v>
      </c>
      <c r="E157" s="42" t="s">
        <v>233</v>
      </c>
      <c r="F157" s="42">
        <v>2019</v>
      </c>
      <c r="G157" s="42">
        <v>77036875</v>
      </c>
      <c r="H157" s="42" t="s">
        <v>255</v>
      </c>
      <c r="I157" s="42" t="s">
        <v>441</v>
      </c>
      <c r="J157" s="42">
        <v>2</v>
      </c>
      <c r="K157" s="42">
        <v>0</v>
      </c>
      <c r="L157" s="42" t="s">
        <v>252</v>
      </c>
      <c r="M157" s="42" t="s">
        <v>257</v>
      </c>
      <c r="N157" s="42"/>
      <c r="O157" s="42"/>
      <c r="P157" s="42" t="s">
        <v>191</v>
      </c>
      <c r="Q157" s="42" t="s">
        <v>192</v>
      </c>
      <c r="R157" s="42" t="s">
        <v>193</v>
      </c>
      <c r="S157" s="42" t="s">
        <v>107</v>
      </c>
      <c r="T157" s="42" t="s">
        <v>194</v>
      </c>
    </row>
    <row r="158" spans="1:20" x14ac:dyDescent="0.35">
      <c r="A158" s="42">
        <v>10</v>
      </c>
      <c r="B158" s="42">
        <v>101</v>
      </c>
      <c r="C158" s="42">
        <v>10105</v>
      </c>
      <c r="D158" s="42" t="s">
        <v>371</v>
      </c>
      <c r="E158" s="42" t="s">
        <v>33</v>
      </c>
      <c r="F158" s="42">
        <v>2019</v>
      </c>
      <c r="G158" s="42">
        <v>77060531</v>
      </c>
      <c r="H158" s="42" t="s">
        <v>255</v>
      </c>
      <c r="I158" s="42" t="s">
        <v>442</v>
      </c>
      <c r="J158" s="42">
        <v>1</v>
      </c>
      <c r="K158" s="42">
        <v>1</v>
      </c>
      <c r="L158" s="42" t="s">
        <v>252</v>
      </c>
      <c r="M158" s="42" t="s">
        <v>269</v>
      </c>
      <c r="N158" s="42"/>
      <c r="O158" s="42">
        <v>6</v>
      </c>
      <c r="P158" s="42" t="s">
        <v>191</v>
      </c>
      <c r="Q158" s="42" t="s">
        <v>192</v>
      </c>
      <c r="R158" s="42" t="s">
        <v>193</v>
      </c>
      <c r="S158" s="42" t="s">
        <v>107</v>
      </c>
      <c r="T158" s="42" t="s">
        <v>194</v>
      </c>
    </row>
    <row r="159" spans="1:20" x14ac:dyDescent="0.35">
      <c r="A159" s="42">
        <v>10</v>
      </c>
      <c r="B159" s="42">
        <v>101</v>
      </c>
      <c r="C159" s="42">
        <v>10109</v>
      </c>
      <c r="D159" s="42" t="s">
        <v>353</v>
      </c>
      <c r="E159" s="42" t="s">
        <v>33</v>
      </c>
      <c r="F159" s="42">
        <v>2019</v>
      </c>
      <c r="G159" s="42">
        <v>77070119</v>
      </c>
      <c r="H159" s="42" t="s">
        <v>255</v>
      </c>
      <c r="I159" s="42" t="s">
        <v>443</v>
      </c>
      <c r="J159" s="42">
        <v>1</v>
      </c>
      <c r="K159" s="42">
        <v>2</v>
      </c>
      <c r="L159" s="42" t="s">
        <v>252</v>
      </c>
      <c r="M159" s="42" t="s">
        <v>269</v>
      </c>
      <c r="N159" s="42">
        <v>5</v>
      </c>
      <c r="O159" s="42"/>
      <c r="P159" s="42" t="s">
        <v>191</v>
      </c>
      <c r="Q159" s="42" t="s">
        <v>192</v>
      </c>
      <c r="R159" s="42" t="s">
        <v>193</v>
      </c>
      <c r="S159" s="42" t="s">
        <v>107</v>
      </c>
      <c r="T159" s="42" t="s">
        <v>194</v>
      </c>
    </row>
    <row r="160" spans="1:20" x14ac:dyDescent="0.35">
      <c r="A160" s="42">
        <v>14</v>
      </c>
      <c r="B160" s="42">
        <v>142</v>
      </c>
      <c r="C160" s="42">
        <v>14203</v>
      </c>
      <c r="D160" s="42" t="s">
        <v>232</v>
      </c>
      <c r="E160" s="42" t="s">
        <v>233</v>
      </c>
      <c r="F160" s="42">
        <v>2019</v>
      </c>
      <c r="G160" s="42">
        <v>77071193</v>
      </c>
      <c r="H160" s="42" t="s">
        <v>220</v>
      </c>
      <c r="I160" s="42" t="s">
        <v>444</v>
      </c>
      <c r="J160" s="42">
        <v>1</v>
      </c>
      <c r="K160" s="42">
        <v>0</v>
      </c>
      <c r="L160" s="42" t="s">
        <v>252</v>
      </c>
      <c r="M160" s="42" t="s">
        <v>269</v>
      </c>
      <c r="N160" s="42"/>
      <c r="O160" s="42">
        <v>9</v>
      </c>
      <c r="P160" s="42" t="s">
        <v>191</v>
      </c>
      <c r="Q160" s="42" t="s">
        <v>192</v>
      </c>
      <c r="R160" s="42" t="s">
        <v>193</v>
      </c>
      <c r="S160" s="42" t="s">
        <v>107</v>
      </c>
      <c r="T160" s="42" t="s">
        <v>194</v>
      </c>
    </row>
    <row r="161" spans="1:20" x14ac:dyDescent="0.35">
      <c r="A161" s="42">
        <v>14</v>
      </c>
      <c r="B161" s="42">
        <v>141</v>
      </c>
      <c r="C161" s="42">
        <v>14101</v>
      </c>
      <c r="D161" s="42" t="s">
        <v>420</v>
      </c>
      <c r="E161" s="42" t="s">
        <v>233</v>
      </c>
      <c r="F161" s="42">
        <v>2019</v>
      </c>
      <c r="G161" s="42">
        <v>77097035</v>
      </c>
      <c r="H161" s="42" t="s">
        <v>210</v>
      </c>
      <c r="I161" s="42" t="s">
        <v>445</v>
      </c>
      <c r="J161" s="42">
        <v>1</v>
      </c>
      <c r="K161" s="42">
        <v>0</v>
      </c>
      <c r="L161" s="42" t="s">
        <v>252</v>
      </c>
      <c r="M161" s="42" t="s">
        <v>269</v>
      </c>
      <c r="N161" s="42">
        <v>7</v>
      </c>
      <c r="O161" s="42"/>
      <c r="P161" s="42" t="s">
        <v>191</v>
      </c>
      <c r="Q161" s="42" t="s">
        <v>192</v>
      </c>
      <c r="R161" s="42" t="s">
        <v>193</v>
      </c>
      <c r="S161" s="42" t="s">
        <v>107</v>
      </c>
      <c r="T161" s="42" t="s">
        <v>194</v>
      </c>
    </row>
    <row r="162" spans="1:20" x14ac:dyDescent="0.35">
      <c r="A162" s="42">
        <v>10</v>
      </c>
      <c r="B162" s="42">
        <v>101</v>
      </c>
      <c r="C162" s="42">
        <v>10107</v>
      </c>
      <c r="D162" s="42" t="s">
        <v>261</v>
      </c>
      <c r="E162" s="42" t="s">
        <v>33</v>
      </c>
      <c r="F162" s="42">
        <v>2019</v>
      </c>
      <c r="G162" s="42">
        <v>77102182</v>
      </c>
      <c r="H162" s="42" t="s">
        <v>187</v>
      </c>
      <c r="I162" s="42" t="s">
        <v>446</v>
      </c>
      <c r="J162" s="42">
        <v>2</v>
      </c>
      <c r="K162" s="42">
        <v>0</v>
      </c>
      <c r="L162" s="42" t="s">
        <v>252</v>
      </c>
      <c r="M162" s="42" t="s">
        <v>269</v>
      </c>
      <c r="N162" s="42"/>
      <c r="O162" s="42"/>
      <c r="P162" s="42" t="s">
        <v>191</v>
      </c>
      <c r="Q162" s="42" t="s">
        <v>192</v>
      </c>
      <c r="R162" s="42" t="s">
        <v>193</v>
      </c>
      <c r="S162" s="42" t="s">
        <v>107</v>
      </c>
      <c r="T162" s="42" t="s">
        <v>194</v>
      </c>
    </row>
    <row r="163" spans="1:20" x14ac:dyDescent="0.35">
      <c r="A163" s="42">
        <v>10</v>
      </c>
      <c r="B163" s="42">
        <v>101</v>
      </c>
      <c r="C163" s="42">
        <v>10109</v>
      </c>
      <c r="D163" s="42" t="s">
        <v>353</v>
      </c>
      <c r="E163" s="42" t="s">
        <v>33</v>
      </c>
      <c r="F163" s="42">
        <v>2019</v>
      </c>
      <c r="G163" s="42">
        <v>77107688</v>
      </c>
      <c r="H163" s="42" t="s">
        <v>220</v>
      </c>
      <c r="I163" s="42" t="s">
        <v>447</v>
      </c>
      <c r="J163" s="42">
        <v>1</v>
      </c>
      <c r="K163" s="42">
        <v>0</v>
      </c>
      <c r="L163" s="42" t="s">
        <v>252</v>
      </c>
      <c r="M163" s="42" t="s">
        <v>269</v>
      </c>
      <c r="N163" s="42">
        <v>9</v>
      </c>
      <c r="O163" s="42"/>
      <c r="P163" s="42" t="s">
        <v>191</v>
      </c>
      <c r="Q163" s="42" t="s">
        <v>192</v>
      </c>
      <c r="R163" s="42" t="s">
        <v>193</v>
      </c>
      <c r="S163" s="42" t="s">
        <v>107</v>
      </c>
      <c r="T163" s="42" t="s">
        <v>194</v>
      </c>
    </row>
    <row r="164" spans="1:20" x14ac:dyDescent="0.35">
      <c r="A164" s="42">
        <v>10</v>
      </c>
      <c r="B164" s="42">
        <v>103</v>
      </c>
      <c r="C164" s="42">
        <v>10305</v>
      </c>
      <c r="D164" s="42" t="s">
        <v>351</v>
      </c>
      <c r="E164" s="42" t="s">
        <v>33</v>
      </c>
      <c r="F164" s="42">
        <v>2019</v>
      </c>
      <c r="G164" s="42">
        <v>77272100</v>
      </c>
      <c r="H164" s="42" t="s">
        <v>206</v>
      </c>
      <c r="I164" s="42" t="s">
        <v>448</v>
      </c>
      <c r="J164" s="42">
        <v>5</v>
      </c>
      <c r="K164" s="42">
        <v>0</v>
      </c>
      <c r="L164" s="42" t="s">
        <v>252</v>
      </c>
      <c r="M164" s="42" t="s">
        <v>257</v>
      </c>
      <c r="N164" s="42"/>
      <c r="O164" s="42"/>
      <c r="P164" s="42" t="s">
        <v>191</v>
      </c>
      <c r="Q164" s="42" t="s">
        <v>192</v>
      </c>
      <c r="R164" s="42" t="s">
        <v>193</v>
      </c>
      <c r="S164" s="42" t="s">
        <v>107</v>
      </c>
      <c r="T164" s="42" t="s">
        <v>194</v>
      </c>
    </row>
    <row r="165" spans="1:20" x14ac:dyDescent="0.35">
      <c r="A165" s="42">
        <v>8</v>
      </c>
      <c r="B165" s="42">
        <v>82</v>
      </c>
      <c r="C165" s="42">
        <v>8206</v>
      </c>
      <c r="D165" s="42" t="s">
        <v>400</v>
      </c>
      <c r="E165" s="42" t="s">
        <v>290</v>
      </c>
      <c r="F165" s="42">
        <v>2019</v>
      </c>
      <c r="G165" s="42">
        <v>77467990</v>
      </c>
      <c r="H165" s="42" t="s">
        <v>226</v>
      </c>
      <c r="I165" s="42" t="s">
        <v>449</v>
      </c>
      <c r="J165" s="42">
        <v>1</v>
      </c>
      <c r="K165" s="42">
        <v>0</v>
      </c>
      <c r="L165" s="42" t="s">
        <v>252</v>
      </c>
      <c r="M165" s="42" t="s">
        <v>257</v>
      </c>
      <c r="N165" s="42"/>
      <c r="O165" s="42"/>
      <c r="P165" s="42" t="s">
        <v>191</v>
      </c>
      <c r="Q165" s="42" t="s">
        <v>192</v>
      </c>
      <c r="R165" s="42" t="s">
        <v>193</v>
      </c>
      <c r="S165" s="42" t="s">
        <v>107</v>
      </c>
      <c r="T165" s="42" t="s">
        <v>194</v>
      </c>
    </row>
    <row r="166" spans="1:20" x14ac:dyDescent="0.35">
      <c r="A166" s="42">
        <v>13</v>
      </c>
      <c r="B166" s="42">
        <v>135</v>
      </c>
      <c r="C166" s="42">
        <v>13501</v>
      </c>
      <c r="D166" s="42" t="s">
        <v>270</v>
      </c>
      <c r="E166" s="42" t="s">
        <v>37</v>
      </c>
      <c r="F166" s="42">
        <v>2019</v>
      </c>
      <c r="G166" s="42">
        <v>77533610</v>
      </c>
      <c r="H166" s="42" t="s">
        <v>220</v>
      </c>
      <c r="I166" s="42" t="s">
        <v>450</v>
      </c>
      <c r="J166" s="42">
        <v>6</v>
      </c>
      <c r="K166" s="42">
        <v>17</v>
      </c>
      <c r="L166" s="42" t="s">
        <v>252</v>
      </c>
      <c r="M166" s="42" t="s">
        <v>257</v>
      </c>
      <c r="N166" s="42">
        <v>8</v>
      </c>
      <c r="O166" s="42"/>
      <c r="P166" s="42" t="s">
        <v>191</v>
      </c>
      <c r="Q166" s="42" t="s">
        <v>192</v>
      </c>
      <c r="R166" s="42" t="s">
        <v>193</v>
      </c>
      <c r="S166" s="42" t="s">
        <v>107</v>
      </c>
      <c r="T166" s="42" t="s">
        <v>194</v>
      </c>
    </row>
    <row r="167" spans="1:20" x14ac:dyDescent="0.35">
      <c r="A167" s="42">
        <v>8</v>
      </c>
      <c r="B167" s="42">
        <v>82</v>
      </c>
      <c r="C167" s="42">
        <v>8203</v>
      </c>
      <c r="D167" s="42" t="s">
        <v>349</v>
      </c>
      <c r="E167" s="42" t="s">
        <v>290</v>
      </c>
      <c r="F167" s="42">
        <v>2019</v>
      </c>
      <c r="G167" s="42">
        <v>77579630</v>
      </c>
      <c r="H167" s="42" t="s">
        <v>255</v>
      </c>
      <c r="I167" s="42" t="s">
        <v>451</v>
      </c>
      <c r="J167" s="42">
        <v>1</v>
      </c>
      <c r="K167" s="42">
        <v>1</v>
      </c>
      <c r="L167" s="42" t="s">
        <v>252</v>
      </c>
      <c r="M167" s="42" t="s">
        <v>257</v>
      </c>
      <c r="N167" s="42">
        <v>9</v>
      </c>
      <c r="O167" s="42"/>
      <c r="P167" s="42" t="s">
        <v>191</v>
      </c>
      <c r="Q167" s="42" t="s">
        <v>192</v>
      </c>
      <c r="R167" s="42" t="s">
        <v>193</v>
      </c>
      <c r="S167" s="42" t="s">
        <v>107</v>
      </c>
      <c r="T167" s="42" t="s">
        <v>194</v>
      </c>
    </row>
    <row r="168" spans="1:20" x14ac:dyDescent="0.35">
      <c r="A168" s="42">
        <v>10</v>
      </c>
      <c r="B168" s="42">
        <v>103</v>
      </c>
      <c r="C168" s="42">
        <v>10301</v>
      </c>
      <c r="D168" s="42" t="s">
        <v>336</v>
      </c>
      <c r="E168" s="42" t="s">
        <v>33</v>
      </c>
      <c r="F168" s="42">
        <v>2019</v>
      </c>
      <c r="G168" s="42">
        <v>77658010</v>
      </c>
      <c r="H168" s="42" t="s">
        <v>187</v>
      </c>
      <c r="I168" s="42" t="s">
        <v>452</v>
      </c>
      <c r="J168" s="42">
        <v>1</v>
      </c>
      <c r="K168" s="42">
        <v>1</v>
      </c>
      <c r="L168" s="42" t="s">
        <v>252</v>
      </c>
      <c r="M168" s="42" t="s">
        <v>257</v>
      </c>
      <c r="N168" s="42"/>
      <c r="O168" s="42"/>
      <c r="P168" s="42" t="s">
        <v>191</v>
      </c>
      <c r="Q168" s="42" t="s">
        <v>192</v>
      </c>
      <c r="R168" s="42" t="s">
        <v>193</v>
      </c>
      <c r="S168" s="42" t="s">
        <v>107</v>
      </c>
      <c r="T168" s="42" t="s">
        <v>194</v>
      </c>
    </row>
    <row r="169" spans="1:20" x14ac:dyDescent="0.35">
      <c r="A169" s="41">
        <v>10</v>
      </c>
      <c r="B169" s="41">
        <v>101</v>
      </c>
      <c r="C169" s="41">
        <v>10109</v>
      </c>
      <c r="D169" s="41" t="s">
        <v>353</v>
      </c>
      <c r="E169" s="41" t="s">
        <v>33</v>
      </c>
      <c r="F169" s="41">
        <v>2019</v>
      </c>
      <c r="G169" s="41">
        <v>77705640</v>
      </c>
      <c r="H169" s="41" t="s">
        <v>222</v>
      </c>
      <c r="I169" s="41" t="s">
        <v>453</v>
      </c>
      <c r="J169" s="41">
        <v>10</v>
      </c>
      <c r="K169" s="41">
        <v>72</v>
      </c>
      <c r="L169" s="41" t="s">
        <v>252</v>
      </c>
      <c r="M169" s="41" t="s">
        <v>257</v>
      </c>
      <c r="N169" s="41">
        <v>10</v>
      </c>
      <c r="O169" s="41"/>
      <c r="P169" s="41" t="s">
        <v>191</v>
      </c>
      <c r="Q169" s="41" t="s">
        <v>192</v>
      </c>
      <c r="R169" s="41" t="s">
        <v>193</v>
      </c>
      <c r="S169" s="41" t="s">
        <v>107</v>
      </c>
      <c r="T169" s="41" t="s">
        <v>194</v>
      </c>
    </row>
    <row r="170" spans="1:20" x14ac:dyDescent="0.35">
      <c r="A170" s="42">
        <v>10</v>
      </c>
      <c r="B170" s="42">
        <v>101</v>
      </c>
      <c r="C170" s="42">
        <v>10109</v>
      </c>
      <c r="D170" s="42" t="s">
        <v>353</v>
      </c>
      <c r="E170" s="42" t="s">
        <v>33</v>
      </c>
      <c r="F170" s="42">
        <v>2019</v>
      </c>
      <c r="G170" s="42">
        <v>77773570</v>
      </c>
      <c r="H170" s="42" t="s">
        <v>206</v>
      </c>
      <c r="I170" s="42" t="s">
        <v>454</v>
      </c>
      <c r="J170" s="42">
        <v>6</v>
      </c>
      <c r="K170" s="42">
        <v>0</v>
      </c>
      <c r="L170" s="42" t="s">
        <v>252</v>
      </c>
      <c r="M170" s="42" t="s">
        <v>257</v>
      </c>
      <c r="N170" s="42"/>
      <c r="O170" s="42"/>
      <c r="P170" s="42" t="s">
        <v>191</v>
      </c>
      <c r="Q170" s="42" t="s">
        <v>192</v>
      </c>
      <c r="R170" s="42" t="s">
        <v>193</v>
      </c>
      <c r="S170" s="42" t="s">
        <v>107</v>
      </c>
      <c r="T170" s="42" t="s">
        <v>194</v>
      </c>
    </row>
    <row r="171" spans="1:20" x14ac:dyDescent="0.35">
      <c r="A171" s="42">
        <v>10</v>
      </c>
      <c r="B171" s="42">
        <v>101</v>
      </c>
      <c r="C171" s="42">
        <v>10109</v>
      </c>
      <c r="D171" s="42" t="s">
        <v>353</v>
      </c>
      <c r="E171" s="42" t="s">
        <v>33</v>
      </c>
      <c r="F171" s="42">
        <v>2019</v>
      </c>
      <c r="G171" s="42">
        <v>77820800</v>
      </c>
      <c r="H171" s="42" t="s">
        <v>255</v>
      </c>
      <c r="I171" s="42" t="s">
        <v>455</v>
      </c>
      <c r="J171" s="42">
        <v>6</v>
      </c>
      <c r="K171" s="42">
        <v>8</v>
      </c>
      <c r="L171" s="42" t="s">
        <v>252</v>
      </c>
      <c r="M171" s="42" t="s">
        <v>257</v>
      </c>
      <c r="N171" s="42">
        <v>9</v>
      </c>
      <c r="O171" s="42"/>
      <c r="P171" s="42" t="s">
        <v>191</v>
      </c>
      <c r="Q171" s="42" t="s">
        <v>192</v>
      </c>
      <c r="R171" s="42" t="s">
        <v>193</v>
      </c>
      <c r="S171" s="42" t="s">
        <v>107</v>
      </c>
      <c r="T171" s="42" t="s">
        <v>194</v>
      </c>
    </row>
    <row r="172" spans="1:20" x14ac:dyDescent="0.35">
      <c r="A172" s="41">
        <v>13</v>
      </c>
      <c r="B172" s="41">
        <v>131</v>
      </c>
      <c r="C172" s="41">
        <v>13101</v>
      </c>
      <c r="D172" s="41" t="s">
        <v>409</v>
      </c>
      <c r="E172" s="41" t="s">
        <v>37</v>
      </c>
      <c r="F172" s="41">
        <v>2019</v>
      </c>
      <c r="G172" s="41">
        <v>77877600</v>
      </c>
      <c r="H172" s="41" t="s">
        <v>202</v>
      </c>
      <c r="I172" s="41" t="s">
        <v>456</v>
      </c>
      <c r="J172" s="41">
        <v>3</v>
      </c>
      <c r="K172" s="41">
        <v>1</v>
      </c>
      <c r="L172" s="41" t="s">
        <v>252</v>
      </c>
      <c r="M172" s="41" t="s">
        <v>257</v>
      </c>
      <c r="N172" s="41">
        <v>10</v>
      </c>
      <c r="O172" s="41"/>
      <c r="P172" s="41" t="s">
        <v>191</v>
      </c>
      <c r="Q172" s="41" t="s">
        <v>192</v>
      </c>
      <c r="R172" s="41" t="s">
        <v>193</v>
      </c>
      <c r="S172" s="41" t="s">
        <v>107</v>
      </c>
      <c r="T172" s="41" t="s">
        <v>194</v>
      </c>
    </row>
    <row r="173" spans="1:20" x14ac:dyDescent="0.35">
      <c r="A173" s="42">
        <v>13</v>
      </c>
      <c r="B173" s="42">
        <v>135</v>
      </c>
      <c r="C173" s="42">
        <v>13501</v>
      </c>
      <c r="D173" s="42" t="s">
        <v>270</v>
      </c>
      <c r="E173" s="42" t="s">
        <v>37</v>
      </c>
      <c r="F173" s="42">
        <v>2019</v>
      </c>
      <c r="G173" s="42">
        <v>77925470</v>
      </c>
      <c r="H173" s="42" t="s">
        <v>187</v>
      </c>
      <c r="I173" s="42" t="s">
        <v>457</v>
      </c>
      <c r="J173" s="42">
        <v>5</v>
      </c>
      <c r="K173" s="42">
        <v>1</v>
      </c>
      <c r="L173" s="42" t="s">
        <v>252</v>
      </c>
      <c r="M173" s="42" t="s">
        <v>257</v>
      </c>
      <c r="N173" s="42"/>
      <c r="O173" s="42"/>
      <c r="P173" s="42" t="s">
        <v>191</v>
      </c>
      <c r="Q173" s="42" t="s">
        <v>192</v>
      </c>
      <c r="R173" s="42" t="s">
        <v>193</v>
      </c>
      <c r="S173" s="42" t="s">
        <v>107</v>
      </c>
      <c r="T173" s="42" t="s">
        <v>194</v>
      </c>
    </row>
    <row r="174" spans="1:20" x14ac:dyDescent="0.35">
      <c r="A174" s="42">
        <v>4</v>
      </c>
      <c r="B174" s="42">
        <v>41</v>
      </c>
      <c r="C174" s="42">
        <v>4101</v>
      </c>
      <c r="D174" s="42" t="s">
        <v>254</v>
      </c>
      <c r="E174" s="42" t="s">
        <v>26</v>
      </c>
      <c r="F174" s="42">
        <v>2019</v>
      </c>
      <c r="G174" s="42">
        <v>77950810</v>
      </c>
      <c r="H174" s="42" t="s">
        <v>220</v>
      </c>
      <c r="I174" s="42" t="s">
        <v>458</v>
      </c>
      <c r="J174" s="42">
        <v>3</v>
      </c>
      <c r="K174" s="42">
        <v>0</v>
      </c>
      <c r="L174" s="42" t="s">
        <v>252</v>
      </c>
      <c r="M174" s="42" t="s">
        <v>257</v>
      </c>
      <c r="N174" s="42"/>
      <c r="O174" s="42"/>
      <c r="P174" s="42" t="s">
        <v>191</v>
      </c>
      <c r="Q174" s="42" t="s">
        <v>192</v>
      </c>
      <c r="R174" s="42" t="s">
        <v>193</v>
      </c>
      <c r="S174" s="42" t="s">
        <v>107</v>
      </c>
      <c r="T174" s="42" t="s">
        <v>194</v>
      </c>
    </row>
    <row r="175" spans="1:20" x14ac:dyDescent="0.35">
      <c r="A175" s="42">
        <v>13</v>
      </c>
      <c r="B175" s="42">
        <v>135</v>
      </c>
      <c r="C175" s="42">
        <v>13501</v>
      </c>
      <c r="D175" s="42" t="s">
        <v>270</v>
      </c>
      <c r="E175" s="42" t="s">
        <v>37</v>
      </c>
      <c r="F175" s="42">
        <v>2019</v>
      </c>
      <c r="G175" s="42">
        <v>77974520</v>
      </c>
      <c r="H175" s="42" t="s">
        <v>226</v>
      </c>
      <c r="I175" s="42" t="s">
        <v>459</v>
      </c>
      <c r="J175" s="42">
        <v>4</v>
      </c>
      <c r="K175" s="42">
        <v>2</v>
      </c>
      <c r="L175" s="42" t="s">
        <v>252</v>
      </c>
      <c r="M175" s="42" t="s">
        <v>257</v>
      </c>
      <c r="N175" s="42"/>
      <c r="O175" s="42">
        <v>9</v>
      </c>
      <c r="P175" s="42" t="s">
        <v>191</v>
      </c>
      <c r="Q175" s="42" t="s">
        <v>192</v>
      </c>
      <c r="R175" s="42" t="s">
        <v>193</v>
      </c>
      <c r="S175" s="42" t="s">
        <v>107</v>
      </c>
      <c r="T175" s="42" t="s">
        <v>194</v>
      </c>
    </row>
    <row r="176" spans="1:20" x14ac:dyDescent="0.35">
      <c r="A176" s="42">
        <v>13</v>
      </c>
      <c r="B176" s="42">
        <v>131</v>
      </c>
      <c r="C176" s="42">
        <v>13132</v>
      </c>
      <c r="D176" s="42" t="s">
        <v>460</v>
      </c>
      <c r="E176" s="42" t="s">
        <v>37</v>
      </c>
      <c r="F176" s="42">
        <v>2019</v>
      </c>
      <c r="G176" s="42">
        <v>77986530</v>
      </c>
      <c r="H176" s="42" t="s">
        <v>187</v>
      </c>
      <c r="I176" s="42" t="s">
        <v>461</v>
      </c>
      <c r="J176" s="42">
        <v>1</v>
      </c>
      <c r="K176" s="42">
        <v>4</v>
      </c>
      <c r="L176" s="42" t="s">
        <v>252</v>
      </c>
      <c r="M176" s="42" t="s">
        <v>257</v>
      </c>
      <c r="N176" s="42"/>
      <c r="O176" s="42"/>
      <c r="P176" s="42" t="s">
        <v>191</v>
      </c>
      <c r="Q176" s="42" t="s">
        <v>192</v>
      </c>
      <c r="R176" s="42" t="s">
        <v>193</v>
      </c>
      <c r="S176" s="42" t="s">
        <v>107</v>
      </c>
      <c r="T176" s="42" t="s">
        <v>194</v>
      </c>
    </row>
    <row r="177" spans="1:20" x14ac:dyDescent="0.35">
      <c r="A177" s="42">
        <v>5</v>
      </c>
      <c r="B177" s="42">
        <v>54</v>
      </c>
      <c r="C177" s="42">
        <v>5401</v>
      </c>
      <c r="D177" s="42" t="s">
        <v>134</v>
      </c>
      <c r="E177" s="42" t="s">
        <v>27</v>
      </c>
      <c r="F177" s="42">
        <v>2019</v>
      </c>
      <c r="G177" s="42">
        <v>78032620</v>
      </c>
      <c r="H177" s="42" t="s">
        <v>187</v>
      </c>
      <c r="I177" s="42" t="s">
        <v>462</v>
      </c>
      <c r="J177" s="42">
        <v>1</v>
      </c>
      <c r="K177" s="42">
        <v>0</v>
      </c>
      <c r="L177" s="42" t="s">
        <v>252</v>
      </c>
      <c r="M177" s="42" t="s">
        <v>257</v>
      </c>
      <c r="N177" s="42"/>
      <c r="O177" s="42"/>
      <c r="P177" s="42" t="s">
        <v>191</v>
      </c>
      <c r="Q177" s="42" t="s">
        <v>192</v>
      </c>
      <c r="R177" s="42" t="s">
        <v>193</v>
      </c>
      <c r="S177" s="42" t="s">
        <v>107</v>
      </c>
      <c r="T177" s="42" t="s">
        <v>194</v>
      </c>
    </row>
    <row r="178" spans="1:20" x14ac:dyDescent="0.35">
      <c r="A178" s="42">
        <v>4</v>
      </c>
      <c r="B178" s="42">
        <v>41</v>
      </c>
      <c r="C178" s="42">
        <v>4101</v>
      </c>
      <c r="D178" s="42" t="s">
        <v>254</v>
      </c>
      <c r="E178" s="42" t="s">
        <v>26</v>
      </c>
      <c r="F178" s="42">
        <v>2019</v>
      </c>
      <c r="G178" s="42">
        <v>78044000</v>
      </c>
      <c r="H178" s="42" t="s">
        <v>196</v>
      </c>
      <c r="I178" s="42" t="s">
        <v>463</v>
      </c>
      <c r="J178" s="42">
        <v>8</v>
      </c>
      <c r="K178" s="42">
        <v>21</v>
      </c>
      <c r="L178" s="42" t="s">
        <v>252</v>
      </c>
      <c r="M178" s="42" t="s">
        <v>257</v>
      </c>
      <c r="N178" s="42">
        <v>10</v>
      </c>
      <c r="O178" s="42"/>
      <c r="P178" s="42" t="s">
        <v>191</v>
      </c>
      <c r="Q178" s="42" t="s">
        <v>192</v>
      </c>
      <c r="R178" s="42" t="s">
        <v>193</v>
      </c>
      <c r="S178" s="42" t="s">
        <v>107</v>
      </c>
      <c r="T178" s="42" t="s">
        <v>194</v>
      </c>
    </row>
    <row r="179" spans="1:20" x14ac:dyDescent="0.35">
      <c r="A179" s="42">
        <v>13</v>
      </c>
      <c r="B179" s="42">
        <v>131</v>
      </c>
      <c r="C179" s="42">
        <v>13123</v>
      </c>
      <c r="D179" s="42" t="s">
        <v>391</v>
      </c>
      <c r="E179" s="42" t="s">
        <v>37</v>
      </c>
      <c r="F179" s="42">
        <v>2019</v>
      </c>
      <c r="G179" s="42">
        <v>78214610</v>
      </c>
      <c r="H179" s="42" t="s">
        <v>202</v>
      </c>
      <c r="I179" s="42" t="s">
        <v>464</v>
      </c>
      <c r="J179" s="42">
        <v>1</v>
      </c>
      <c r="K179" s="42">
        <v>0</v>
      </c>
      <c r="L179" s="42" t="s">
        <v>252</v>
      </c>
      <c r="M179" s="42" t="s">
        <v>257</v>
      </c>
      <c r="N179" s="42">
        <v>4</v>
      </c>
      <c r="O179" s="42"/>
      <c r="P179" s="42" t="s">
        <v>191</v>
      </c>
      <c r="Q179" s="42" t="s">
        <v>192</v>
      </c>
      <c r="R179" s="42" t="s">
        <v>193</v>
      </c>
      <c r="S179" s="42" t="s">
        <v>107</v>
      </c>
      <c r="T179" s="42" t="s">
        <v>194</v>
      </c>
    </row>
    <row r="180" spans="1:20" x14ac:dyDescent="0.35">
      <c r="A180" s="41">
        <v>4</v>
      </c>
      <c r="B180" s="41">
        <v>41</v>
      </c>
      <c r="C180" s="41">
        <v>4101</v>
      </c>
      <c r="D180" s="41" t="s">
        <v>254</v>
      </c>
      <c r="E180" s="41" t="s">
        <v>26</v>
      </c>
      <c r="F180" s="41">
        <v>2019</v>
      </c>
      <c r="G180" s="41">
        <v>78399050</v>
      </c>
      <c r="H180" s="41" t="s">
        <v>187</v>
      </c>
      <c r="I180" s="41" t="s">
        <v>465</v>
      </c>
      <c r="J180" s="41">
        <v>11</v>
      </c>
      <c r="K180" s="41">
        <v>370</v>
      </c>
      <c r="L180" s="41" t="s">
        <v>252</v>
      </c>
      <c r="M180" s="41" t="s">
        <v>257</v>
      </c>
      <c r="N180" s="41">
        <v>10</v>
      </c>
      <c r="O180" s="41"/>
      <c r="P180" s="41" t="s">
        <v>191</v>
      </c>
      <c r="Q180" s="41" t="s">
        <v>192</v>
      </c>
      <c r="R180" s="41" t="s">
        <v>193</v>
      </c>
      <c r="S180" s="41" t="s">
        <v>107</v>
      </c>
      <c r="T180" s="41" t="s">
        <v>194</v>
      </c>
    </row>
    <row r="181" spans="1:20" x14ac:dyDescent="0.35">
      <c r="A181" s="41">
        <v>4</v>
      </c>
      <c r="B181" s="41">
        <v>41</v>
      </c>
      <c r="C181" s="41">
        <v>4103</v>
      </c>
      <c r="D181" s="41" t="s">
        <v>466</v>
      </c>
      <c r="E181" s="41" t="s">
        <v>26</v>
      </c>
      <c r="F181" s="41">
        <v>2019</v>
      </c>
      <c r="G181" s="41">
        <v>78541060</v>
      </c>
      <c r="H181" s="41" t="s">
        <v>220</v>
      </c>
      <c r="I181" s="41" t="s">
        <v>467</v>
      </c>
      <c r="J181" s="41">
        <v>9</v>
      </c>
      <c r="K181" s="41">
        <v>61</v>
      </c>
      <c r="L181" s="41" t="s">
        <v>252</v>
      </c>
      <c r="M181" s="41" t="s">
        <v>257</v>
      </c>
      <c r="N181" s="41">
        <v>10</v>
      </c>
      <c r="O181" s="41"/>
      <c r="P181" s="41" t="s">
        <v>191</v>
      </c>
      <c r="Q181" s="41" t="s">
        <v>192</v>
      </c>
      <c r="R181" s="41" t="s">
        <v>193</v>
      </c>
      <c r="S181" s="41" t="s">
        <v>107</v>
      </c>
      <c r="T181" s="41" t="s">
        <v>194</v>
      </c>
    </row>
    <row r="182" spans="1:20" x14ac:dyDescent="0.35">
      <c r="A182" s="42">
        <v>4</v>
      </c>
      <c r="B182" s="42">
        <v>41</v>
      </c>
      <c r="C182" s="42">
        <v>4101</v>
      </c>
      <c r="D182" s="42" t="s">
        <v>254</v>
      </c>
      <c r="E182" s="42" t="s">
        <v>26</v>
      </c>
      <c r="F182" s="42">
        <v>2019</v>
      </c>
      <c r="G182" s="42">
        <v>78651210</v>
      </c>
      <c r="H182" s="42" t="s">
        <v>196</v>
      </c>
      <c r="I182" s="42" t="s">
        <v>468</v>
      </c>
      <c r="J182" s="42">
        <v>8</v>
      </c>
      <c r="K182" s="42">
        <v>39</v>
      </c>
      <c r="L182" s="42" t="s">
        <v>252</v>
      </c>
      <c r="M182" s="42" t="s">
        <v>257</v>
      </c>
      <c r="N182" s="42">
        <v>10</v>
      </c>
      <c r="O182" s="42"/>
      <c r="P182" s="42" t="s">
        <v>191</v>
      </c>
      <c r="Q182" s="42" t="s">
        <v>192</v>
      </c>
      <c r="R182" s="42" t="s">
        <v>193</v>
      </c>
      <c r="S182" s="42" t="s">
        <v>107</v>
      </c>
      <c r="T182" s="42" t="s">
        <v>194</v>
      </c>
    </row>
    <row r="183" spans="1:20" x14ac:dyDescent="0.35">
      <c r="A183" s="42">
        <v>12</v>
      </c>
      <c r="B183" s="42">
        <v>121</v>
      </c>
      <c r="C183" s="42">
        <v>12101</v>
      </c>
      <c r="D183" s="42" t="s">
        <v>469</v>
      </c>
      <c r="E183" s="42" t="s">
        <v>470</v>
      </c>
      <c r="F183" s="42">
        <v>2019</v>
      </c>
      <c r="G183" s="42">
        <v>78799960</v>
      </c>
      <c r="H183" s="42" t="s">
        <v>214</v>
      </c>
      <c r="I183" s="42" t="s">
        <v>471</v>
      </c>
      <c r="J183" s="42">
        <v>1</v>
      </c>
      <c r="K183" s="42">
        <v>0</v>
      </c>
      <c r="L183" s="42" t="s">
        <v>252</v>
      </c>
      <c r="M183" s="42" t="s">
        <v>257</v>
      </c>
      <c r="N183" s="42"/>
      <c r="O183" s="42">
        <v>8</v>
      </c>
      <c r="P183" s="42" t="s">
        <v>191</v>
      </c>
      <c r="Q183" s="42" t="s">
        <v>192</v>
      </c>
      <c r="R183" s="42" t="s">
        <v>193</v>
      </c>
      <c r="S183" s="42" t="s">
        <v>107</v>
      </c>
      <c r="T183" s="42" t="s">
        <v>194</v>
      </c>
    </row>
    <row r="184" spans="1:20" x14ac:dyDescent="0.35">
      <c r="A184" s="42">
        <v>10</v>
      </c>
      <c r="B184" s="42">
        <v>103</v>
      </c>
      <c r="C184" s="42">
        <v>10301</v>
      </c>
      <c r="D184" s="42" t="s">
        <v>336</v>
      </c>
      <c r="E184" s="42" t="s">
        <v>33</v>
      </c>
      <c r="F184" s="42">
        <v>2019</v>
      </c>
      <c r="G184" s="42">
        <v>78814340</v>
      </c>
      <c r="H184" s="42" t="s">
        <v>210</v>
      </c>
      <c r="I184" s="42" t="s">
        <v>472</v>
      </c>
      <c r="J184" s="42">
        <v>10</v>
      </c>
      <c r="K184" s="42">
        <v>77</v>
      </c>
      <c r="L184" s="42" t="s">
        <v>252</v>
      </c>
      <c r="M184" s="42" t="s">
        <v>257</v>
      </c>
      <c r="N184" s="42">
        <v>10</v>
      </c>
      <c r="O184" s="42"/>
      <c r="P184" s="42" t="s">
        <v>191</v>
      </c>
      <c r="Q184" s="42" t="s">
        <v>192</v>
      </c>
      <c r="R184" s="42" t="s">
        <v>193</v>
      </c>
      <c r="S184" s="42" t="s">
        <v>107</v>
      </c>
      <c r="T184" s="42" t="s">
        <v>194</v>
      </c>
    </row>
    <row r="185" spans="1:20" x14ac:dyDescent="0.35">
      <c r="A185" s="42">
        <v>5</v>
      </c>
      <c r="B185" s="42">
        <v>55</v>
      </c>
      <c r="C185" s="42">
        <v>5503</v>
      </c>
      <c r="D185" s="42" t="s">
        <v>273</v>
      </c>
      <c r="E185" s="42" t="s">
        <v>27</v>
      </c>
      <c r="F185" s="42">
        <v>2019</v>
      </c>
      <c r="G185" s="42">
        <v>78903670</v>
      </c>
      <c r="H185" s="42" t="s">
        <v>206</v>
      </c>
      <c r="I185" s="42" t="s">
        <v>473</v>
      </c>
      <c r="J185" s="42">
        <v>1</v>
      </c>
      <c r="K185" s="42">
        <v>0</v>
      </c>
      <c r="L185" s="42" t="s">
        <v>252</v>
      </c>
      <c r="M185" s="42" t="s">
        <v>257</v>
      </c>
      <c r="N185" s="42"/>
      <c r="O185" s="42">
        <v>3</v>
      </c>
      <c r="P185" s="42" t="s">
        <v>191</v>
      </c>
      <c r="Q185" s="42" t="s">
        <v>192</v>
      </c>
      <c r="R185" s="42" t="s">
        <v>193</v>
      </c>
      <c r="S185" s="42" t="s">
        <v>107</v>
      </c>
      <c r="T185" s="42" t="s">
        <v>194</v>
      </c>
    </row>
    <row r="186" spans="1:20" x14ac:dyDescent="0.35">
      <c r="A186" s="42">
        <v>6</v>
      </c>
      <c r="B186" s="42">
        <v>61</v>
      </c>
      <c r="C186" s="42">
        <v>6101</v>
      </c>
      <c r="D186" s="42" t="s">
        <v>217</v>
      </c>
      <c r="E186" s="42" t="s">
        <v>218</v>
      </c>
      <c r="F186" s="42">
        <v>2019</v>
      </c>
      <c r="G186" s="42">
        <v>78964900</v>
      </c>
      <c r="H186" s="42" t="s">
        <v>202</v>
      </c>
      <c r="I186" s="42" t="s">
        <v>474</v>
      </c>
      <c r="J186" s="42">
        <v>1</v>
      </c>
      <c r="K186" s="42">
        <v>0</v>
      </c>
      <c r="L186" s="42" t="s">
        <v>252</v>
      </c>
      <c r="M186" s="42" t="s">
        <v>257</v>
      </c>
      <c r="N186" s="42">
        <v>5</v>
      </c>
      <c r="O186" s="42"/>
      <c r="P186" s="42" t="s">
        <v>191</v>
      </c>
      <c r="Q186" s="42" t="s">
        <v>192</v>
      </c>
      <c r="R186" s="42" t="s">
        <v>193</v>
      </c>
      <c r="S186" s="42" t="s">
        <v>107</v>
      </c>
      <c r="T186" s="42" t="s">
        <v>194</v>
      </c>
    </row>
    <row r="187" spans="1:20" x14ac:dyDescent="0.35">
      <c r="A187" s="42">
        <v>10</v>
      </c>
      <c r="B187" s="42">
        <v>101</v>
      </c>
      <c r="C187" s="42">
        <v>10109</v>
      </c>
      <c r="D187" s="42" t="s">
        <v>353</v>
      </c>
      <c r="E187" s="42" t="s">
        <v>33</v>
      </c>
      <c r="F187" s="42">
        <v>2019</v>
      </c>
      <c r="G187" s="42">
        <v>79546270</v>
      </c>
      <c r="H187" s="42" t="s">
        <v>255</v>
      </c>
      <c r="I187" s="42" t="s">
        <v>475</v>
      </c>
      <c r="J187" s="42">
        <v>5</v>
      </c>
      <c r="K187" s="42">
        <v>9</v>
      </c>
      <c r="L187" s="42" t="s">
        <v>252</v>
      </c>
      <c r="M187" s="42" t="s">
        <v>257</v>
      </c>
      <c r="N187" s="42"/>
      <c r="O187" s="42"/>
      <c r="P187" s="42" t="s">
        <v>191</v>
      </c>
      <c r="Q187" s="42" t="s">
        <v>192</v>
      </c>
      <c r="R187" s="42" t="s">
        <v>193</v>
      </c>
      <c r="S187" s="42" t="s">
        <v>107</v>
      </c>
      <c r="T187" s="42" t="s">
        <v>194</v>
      </c>
    </row>
    <row r="188" spans="1:20" x14ac:dyDescent="0.35">
      <c r="A188" s="41">
        <v>4</v>
      </c>
      <c r="B188" s="41">
        <v>41</v>
      </c>
      <c r="C188" s="41">
        <v>4102</v>
      </c>
      <c r="D188" s="41" t="s">
        <v>26</v>
      </c>
      <c r="E188" s="41" t="s">
        <v>26</v>
      </c>
      <c r="F188" s="41">
        <v>2019</v>
      </c>
      <c r="G188" s="41">
        <v>79758440</v>
      </c>
      <c r="H188" s="41" t="s">
        <v>226</v>
      </c>
      <c r="I188" s="41" t="s">
        <v>476</v>
      </c>
      <c r="J188" s="41">
        <v>6</v>
      </c>
      <c r="K188" s="41">
        <v>7</v>
      </c>
      <c r="L188" s="41" t="s">
        <v>252</v>
      </c>
      <c r="M188" s="41" t="s">
        <v>257</v>
      </c>
      <c r="N188" s="41"/>
      <c r="O188" s="41"/>
      <c r="P188" s="41" t="s">
        <v>191</v>
      </c>
      <c r="Q188" s="41" t="s">
        <v>192</v>
      </c>
      <c r="R188" s="41" t="s">
        <v>193</v>
      </c>
      <c r="S188" s="41" t="s">
        <v>107</v>
      </c>
      <c r="T188" s="41" t="s">
        <v>194</v>
      </c>
    </row>
    <row r="189" spans="1:20" x14ac:dyDescent="0.35">
      <c r="A189" s="42">
        <v>10</v>
      </c>
      <c r="B189" s="42">
        <v>103</v>
      </c>
      <c r="C189" s="42">
        <v>10301</v>
      </c>
      <c r="D189" s="42" t="s">
        <v>336</v>
      </c>
      <c r="E189" s="42" t="s">
        <v>33</v>
      </c>
      <c r="F189" s="42">
        <v>2019</v>
      </c>
      <c r="G189" s="42">
        <v>79945740</v>
      </c>
      <c r="H189" s="42" t="s">
        <v>196</v>
      </c>
      <c r="I189" s="42" t="s">
        <v>477</v>
      </c>
      <c r="J189" s="42">
        <v>4</v>
      </c>
      <c r="K189" s="42">
        <v>5</v>
      </c>
      <c r="L189" s="42" t="s">
        <v>252</v>
      </c>
      <c r="M189" s="42" t="s">
        <v>257</v>
      </c>
      <c r="N189" s="42"/>
      <c r="O189" s="42"/>
      <c r="P189" s="42" t="s">
        <v>191</v>
      </c>
      <c r="Q189" s="42" t="s">
        <v>192</v>
      </c>
      <c r="R189" s="42" t="s">
        <v>193</v>
      </c>
      <c r="S189" s="42" t="s">
        <v>107</v>
      </c>
      <c r="T189" s="42" t="s">
        <v>194</v>
      </c>
    </row>
    <row r="190" spans="1:20" x14ac:dyDescent="0.35">
      <c r="A190" s="41">
        <v>4</v>
      </c>
      <c r="B190" s="41">
        <v>41</v>
      </c>
      <c r="C190" s="41">
        <v>4101</v>
      </c>
      <c r="D190" s="41" t="s">
        <v>254</v>
      </c>
      <c r="E190" s="41" t="s">
        <v>26</v>
      </c>
      <c r="F190" s="41">
        <v>2019</v>
      </c>
      <c r="G190" s="41">
        <v>80889700</v>
      </c>
      <c r="H190" s="41" t="s">
        <v>255</v>
      </c>
      <c r="I190" s="41" t="s">
        <v>478</v>
      </c>
      <c r="J190" s="41">
        <v>5</v>
      </c>
      <c r="K190" s="41">
        <v>1</v>
      </c>
      <c r="L190" s="41" t="s">
        <v>252</v>
      </c>
      <c r="M190" s="41" t="s">
        <v>257</v>
      </c>
      <c r="N190" s="41"/>
      <c r="O190" s="41"/>
      <c r="P190" s="41" t="s">
        <v>191</v>
      </c>
      <c r="Q190" s="41" t="s">
        <v>192</v>
      </c>
      <c r="R190" s="41" t="s">
        <v>193</v>
      </c>
      <c r="S190" s="41" t="s">
        <v>107</v>
      </c>
      <c r="T190" s="41" t="s">
        <v>194</v>
      </c>
    </row>
    <row r="191" spans="1:20" x14ac:dyDescent="0.35">
      <c r="A191" s="42">
        <v>4</v>
      </c>
      <c r="B191" s="42">
        <v>41</v>
      </c>
      <c r="C191" s="42">
        <v>4101</v>
      </c>
      <c r="D191" s="42" t="s">
        <v>254</v>
      </c>
      <c r="E191" s="42" t="s">
        <v>26</v>
      </c>
      <c r="F191" s="42">
        <v>2019</v>
      </c>
      <c r="G191" s="42">
        <v>82645900</v>
      </c>
      <c r="H191" s="42" t="s">
        <v>204</v>
      </c>
      <c r="I191" s="42" t="s">
        <v>479</v>
      </c>
      <c r="J191" s="42">
        <v>1</v>
      </c>
      <c r="K191" s="42">
        <v>6</v>
      </c>
      <c r="L191" s="42" t="s">
        <v>252</v>
      </c>
      <c r="M191" s="42" t="s">
        <v>257</v>
      </c>
      <c r="N191" s="42">
        <v>10</v>
      </c>
      <c r="O191" s="42"/>
      <c r="P191" s="42" t="s">
        <v>191</v>
      </c>
      <c r="Q191" s="42" t="s">
        <v>192</v>
      </c>
      <c r="R191" s="42" t="s">
        <v>193</v>
      </c>
      <c r="S191" s="42" t="s">
        <v>107</v>
      </c>
      <c r="T191" s="42" t="s">
        <v>194</v>
      </c>
    </row>
    <row r="192" spans="1:20" x14ac:dyDescent="0.35">
      <c r="A192" s="42">
        <v>10</v>
      </c>
      <c r="B192" s="42">
        <v>101</v>
      </c>
      <c r="C192" s="42">
        <v>10105</v>
      </c>
      <c r="D192" s="42" t="s">
        <v>371</v>
      </c>
      <c r="E192" s="42" t="s">
        <v>33</v>
      </c>
      <c r="F192" s="42">
        <v>2019</v>
      </c>
      <c r="G192" s="42">
        <v>85992100</v>
      </c>
      <c r="H192" s="42" t="s">
        <v>210</v>
      </c>
      <c r="I192" s="42" t="s">
        <v>480</v>
      </c>
      <c r="J192" s="42">
        <v>10</v>
      </c>
      <c r="K192" s="42">
        <v>95</v>
      </c>
      <c r="L192" s="42" t="s">
        <v>252</v>
      </c>
      <c r="M192" s="42" t="s">
        <v>263</v>
      </c>
      <c r="N192" s="42">
        <v>10</v>
      </c>
      <c r="O192" s="42"/>
      <c r="P192" s="42" t="s">
        <v>191</v>
      </c>
      <c r="Q192" s="42" t="s">
        <v>192</v>
      </c>
      <c r="R192" s="42" t="s">
        <v>193</v>
      </c>
      <c r="S192" s="42" t="s">
        <v>107</v>
      </c>
      <c r="T192" s="42" t="s">
        <v>194</v>
      </c>
    </row>
    <row r="193" spans="1:27" x14ac:dyDescent="0.35">
      <c r="A193" s="42">
        <v>9</v>
      </c>
      <c r="B193" s="42">
        <v>91</v>
      </c>
      <c r="C193" s="42">
        <v>9119</v>
      </c>
      <c r="D193" s="42" t="s">
        <v>405</v>
      </c>
      <c r="E193" s="42" t="s">
        <v>32</v>
      </c>
      <c r="F193" s="42">
        <v>2019</v>
      </c>
      <c r="G193" s="42">
        <v>88863300</v>
      </c>
      <c r="H193" s="42" t="s">
        <v>202</v>
      </c>
      <c r="I193" s="42" t="s">
        <v>481</v>
      </c>
      <c r="J193" s="42">
        <v>8</v>
      </c>
      <c r="K193" s="42">
        <v>32</v>
      </c>
      <c r="L193" s="42" t="s">
        <v>252</v>
      </c>
      <c r="M193" s="42" t="s">
        <v>257</v>
      </c>
      <c r="N193" s="42"/>
      <c r="O193" s="42"/>
      <c r="P193" s="42" t="s">
        <v>191</v>
      </c>
      <c r="Q193" s="42" t="s">
        <v>192</v>
      </c>
      <c r="R193" s="42" t="s">
        <v>193</v>
      </c>
      <c r="S193" s="42" t="s">
        <v>107</v>
      </c>
      <c r="T193" s="42" t="s">
        <v>194</v>
      </c>
    </row>
    <row r="194" spans="1:27" x14ac:dyDescent="0.35">
      <c r="A194" s="42">
        <v>4</v>
      </c>
      <c r="B194" s="42">
        <v>41</v>
      </c>
      <c r="C194" s="42">
        <v>4102</v>
      </c>
      <c r="D194" s="42" t="s">
        <v>26</v>
      </c>
      <c r="E194" s="42" t="s">
        <v>26</v>
      </c>
      <c r="F194" s="42">
        <v>2019</v>
      </c>
      <c r="G194" s="42">
        <v>89509600</v>
      </c>
      <c r="H194" s="42" t="s">
        <v>255</v>
      </c>
      <c r="I194" s="42" t="s">
        <v>482</v>
      </c>
      <c r="J194" s="42">
        <v>1</v>
      </c>
      <c r="K194" s="42">
        <v>0</v>
      </c>
      <c r="L194" s="42" t="s">
        <v>252</v>
      </c>
      <c r="M194" s="42" t="s">
        <v>257</v>
      </c>
      <c r="N194" s="42">
        <v>10</v>
      </c>
      <c r="O194" s="42"/>
      <c r="P194" s="42" t="s">
        <v>191</v>
      </c>
      <c r="Q194" s="42" t="s">
        <v>192</v>
      </c>
      <c r="R194" s="42" t="s">
        <v>193</v>
      </c>
      <c r="S194" s="42" t="s">
        <v>107</v>
      </c>
      <c r="T194" s="42" t="s">
        <v>194</v>
      </c>
    </row>
    <row r="195" spans="1:27" x14ac:dyDescent="0.35">
      <c r="A195" s="42">
        <v>10</v>
      </c>
      <c r="B195" s="42">
        <v>101</v>
      </c>
      <c r="C195" s="42">
        <v>10101</v>
      </c>
      <c r="D195" s="42" t="s">
        <v>483</v>
      </c>
      <c r="E195" s="42" t="s">
        <v>33</v>
      </c>
      <c r="F195" s="42">
        <v>2019</v>
      </c>
      <c r="G195" s="42">
        <v>96767210</v>
      </c>
      <c r="H195" s="42" t="s">
        <v>202</v>
      </c>
      <c r="I195" s="42" t="s">
        <v>484</v>
      </c>
      <c r="J195" s="42">
        <v>2</v>
      </c>
      <c r="K195" s="42">
        <v>0</v>
      </c>
      <c r="L195" s="42" t="s">
        <v>252</v>
      </c>
      <c r="M195" s="42" t="s">
        <v>263</v>
      </c>
      <c r="N195" s="42">
        <v>1</v>
      </c>
      <c r="O195" s="42"/>
      <c r="P195" s="42" t="s">
        <v>191</v>
      </c>
      <c r="Q195" s="42" t="s">
        <v>192</v>
      </c>
      <c r="R195" s="42" t="s">
        <v>193</v>
      </c>
      <c r="S195" s="42" t="s">
        <v>107</v>
      </c>
      <c r="T195" s="42" t="s">
        <v>194</v>
      </c>
    </row>
    <row r="196" spans="1:27" x14ac:dyDescent="0.35">
      <c r="A196" s="42">
        <v>13</v>
      </c>
      <c r="B196" s="42">
        <v>131</v>
      </c>
      <c r="C196" s="42">
        <v>13120</v>
      </c>
      <c r="D196" s="42" t="s">
        <v>485</v>
      </c>
      <c r="E196" s="42" t="s">
        <v>37</v>
      </c>
      <c r="F196" s="42">
        <v>2019</v>
      </c>
      <c r="G196" s="42">
        <v>99564520</v>
      </c>
      <c r="H196" s="42" t="s">
        <v>214</v>
      </c>
      <c r="I196" s="42" t="s">
        <v>486</v>
      </c>
      <c r="J196" s="42">
        <v>4</v>
      </c>
      <c r="K196" s="42">
        <v>6</v>
      </c>
      <c r="L196" s="42" t="s">
        <v>252</v>
      </c>
      <c r="M196" s="42" t="s">
        <v>263</v>
      </c>
      <c r="N196" s="42"/>
      <c r="O196" s="42">
        <v>7</v>
      </c>
      <c r="P196" s="42" t="s">
        <v>191</v>
      </c>
      <c r="Q196" s="42" t="s">
        <v>192</v>
      </c>
      <c r="R196" s="42" t="s">
        <v>193</v>
      </c>
      <c r="S196" s="42" t="s">
        <v>107</v>
      </c>
      <c r="T196" s="42" t="s">
        <v>194</v>
      </c>
    </row>
    <row r="197" spans="1:27" x14ac:dyDescent="0.35">
      <c r="A197" s="42">
        <v>14</v>
      </c>
      <c r="B197" s="42">
        <v>142</v>
      </c>
      <c r="C197" s="42">
        <v>14204</v>
      </c>
      <c r="D197" s="42" t="s">
        <v>267</v>
      </c>
      <c r="E197" s="42" t="s">
        <v>233</v>
      </c>
      <c r="F197" s="42">
        <v>2019</v>
      </c>
      <c r="G197" s="42">
        <v>99591990</v>
      </c>
      <c r="H197" s="42" t="s">
        <v>196</v>
      </c>
      <c r="I197" s="42" t="s">
        <v>487</v>
      </c>
      <c r="J197" s="42">
        <v>3</v>
      </c>
      <c r="K197" s="42">
        <v>0</v>
      </c>
      <c r="L197" s="42" t="s">
        <v>252</v>
      </c>
      <c r="M197" s="42" t="s">
        <v>263</v>
      </c>
      <c r="N197" s="42">
        <v>9</v>
      </c>
      <c r="O197" s="42"/>
      <c r="P197" s="42" t="s">
        <v>191</v>
      </c>
      <c r="Q197" s="42" t="s">
        <v>192</v>
      </c>
      <c r="R197" s="42" t="s">
        <v>193</v>
      </c>
      <c r="S197" s="42" t="s">
        <v>107</v>
      </c>
      <c r="T197" s="42" t="s">
        <v>194</v>
      </c>
    </row>
    <row r="198" spans="1:27" x14ac:dyDescent="0.35">
      <c r="A198" s="42"/>
      <c r="B198" s="42"/>
      <c r="C198" s="42">
        <v>13605</v>
      </c>
      <c r="D198" s="42" t="s">
        <v>578</v>
      </c>
      <c r="E198" s="42" t="s">
        <v>37</v>
      </c>
      <c r="F198" s="42">
        <v>2018</v>
      </c>
      <c r="G198" s="42">
        <v>50091610</v>
      </c>
      <c r="H198" s="42" t="s">
        <v>222</v>
      </c>
      <c r="I198" s="42" t="s">
        <v>579</v>
      </c>
      <c r="J198" s="42">
        <v>4</v>
      </c>
      <c r="K198" s="42">
        <v>2</v>
      </c>
      <c r="L198" s="42" t="s">
        <v>189</v>
      </c>
      <c r="M198" s="42" t="s">
        <v>190</v>
      </c>
      <c r="N198" s="42">
        <v>7</v>
      </c>
      <c r="O198" s="42"/>
      <c r="P198" s="42" t="s">
        <v>581</v>
      </c>
      <c r="Q198" s="42" t="s">
        <v>582</v>
      </c>
      <c r="R198" s="42" t="s">
        <v>193</v>
      </c>
      <c r="S198" s="42" t="s">
        <v>107</v>
      </c>
      <c r="T198" s="42" t="s">
        <v>194</v>
      </c>
      <c r="Z198">
        <v>33970</v>
      </c>
      <c r="AA198">
        <v>33970</v>
      </c>
    </row>
    <row r="199" spans="1:27" x14ac:dyDescent="0.35">
      <c r="A199" s="42"/>
      <c r="B199" s="42"/>
      <c r="C199" s="42">
        <v>4106</v>
      </c>
      <c r="D199" s="42" t="s">
        <v>583</v>
      </c>
      <c r="E199" s="42" t="s">
        <v>26</v>
      </c>
      <c r="F199" s="42">
        <v>2018</v>
      </c>
      <c r="G199" s="42">
        <v>50123830</v>
      </c>
      <c r="H199" s="42" t="s">
        <v>222</v>
      </c>
      <c r="I199" s="42" t="s">
        <v>584</v>
      </c>
      <c r="J199" s="42">
        <v>1</v>
      </c>
      <c r="K199" s="42">
        <v>4</v>
      </c>
      <c r="L199" s="42" t="s">
        <v>189</v>
      </c>
      <c r="M199" s="42" t="s">
        <v>190</v>
      </c>
      <c r="N199" s="42"/>
      <c r="O199" s="42"/>
      <c r="P199" s="42" t="s">
        <v>581</v>
      </c>
      <c r="Q199" s="42" t="s">
        <v>582</v>
      </c>
      <c r="R199" s="42" t="s">
        <v>193</v>
      </c>
      <c r="S199" s="42" t="s">
        <v>107</v>
      </c>
      <c r="T199" s="42" t="s">
        <v>194</v>
      </c>
      <c r="Z199">
        <v>33970</v>
      </c>
      <c r="AA199">
        <v>33970</v>
      </c>
    </row>
    <row r="200" spans="1:27" x14ac:dyDescent="0.35">
      <c r="A200" s="42"/>
      <c r="B200" s="42"/>
      <c r="C200" s="42">
        <v>7201</v>
      </c>
      <c r="D200" s="42" t="s">
        <v>186</v>
      </c>
      <c r="E200" s="42" t="s">
        <v>29</v>
      </c>
      <c r="F200" s="42">
        <v>2018</v>
      </c>
      <c r="G200" s="42">
        <v>50488830</v>
      </c>
      <c r="H200" s="42" t="s">
        <v>187</v>
      </c>
      <c r="I200" s="42" t="s">
        <v>188</v>
      </c>
      <c r="J200" s="42">
        <v>3</v>
      </c>
      <c r="K200" s="42">
        <v>0</v>
      </c>
      <c r="L200" s="42" t="s">
        <v>189</v>
      </c>
      <c r="M200" s="42" t="s">
        <v>190</v>
      </c>
      <c r="N200" s="42"/>
      <c r="O200" s="42"/>
      <c r="P200" s="42" t="s">
        <v>581</v>
      </c>
      <c r="Q200" s="42" t="s">
        <v>582</v>
      </c>
      <c r="R200" s="42" t="s">
        <v>193</v>
      </c>
      <c r="S200" s="42" t="s">
        <v>107</v>
      </c>
      <c r="T200" s="42" t="s">
        <v>194</v>
      </c>
      <c r="Z200">
        <v>33970</v>
      </c>
      <c r="AA200">
        <v>33970</v>
      </c>
    </row>
    <row r="201" spans="1:27" x14ac:dyDescent="0.35">
      <c r="A201" s="42"/>
      <c r="B201" s="42"/>
      <c r="C201" s="42">
        <v>5401</v>
      </c>
      <c r="D201" s="42" t="s">
        <v>134</v>
      </c>
      <c r="E201" s="42" t="s">
        <v>27</v>
      </c>
      <c r="F201" s="42">
        <v>2018</v>
      </c>
      <c r="G201" s="42">
        <v>50991740</v>
      </c>
      <c r="H201" s="42" t="s">
        <v>204</v>
      </c>
      <c r="I201" s="42" t="s">
        <v>585</v>
      </c>
      <c r="J201" s="42">
        <v>3</v>
      </c>
      <c r="K201" s="42">
        <v>1</v>
      </c>
      <c r="L201" s="42" t="s">
        <v>189</v>
      </c>
      <c r="M201" s="42" t="s">
        <v>190</v>
      </c>
      <c r="N201" s="42"/>
      <c r="O201" s="42"/>
      <c r="P201" s="42" t="s">
        <v>581</v>
      </c>
      <c r="Q201" s="42" t="s">
        <v>582</v>
      </c>
      <c r="R201" s="42" t="s">
        <v>193</v>
      </c>
      <c r="S201" s="42" t="s">
        <v>107</v>
      </c>
      <c r="T201" s="42" t="s">
        <v>194</v>
      </c>
      <c r="Z201">
        <v>37488</v>
      </c>
      <c r="AA201">
        <v>37488</v>
      </c>
    </row>
    <row r="202" spans="1:27" x14ac:dyDescent="0.35">
      <c r="A202" s="42"/>
      <c r="B202" s="42"/>
      <c r="C202" s="42">
        <v>5506</v>
      </c>
      <c r="D202" s="42" t="s">
        <v>195</v>
      </c>
      <c r="E202" s="42" t="s">
        <v>27</v>
      </c>
      <c r="F202" s="42">
        <v>2018</v>
      </c>
      <c r="G202" s="42">
        <v>51016650</v>
      </c>
      <c r="H202" s="42" t="s">
        <v>196</v>
      </c>
      <c r="I202" s="42" t="s">
        <v>197</v>
      </c>
      <c r="J202" s="42">
        <v>5</v>
      </c>
      <c r="K202" s="42">
        <v>1</v>
      </c>
      <c r="L202" s="42" t="s">
        <v>189</v>
      </c>
      <c r="M202" s="42" t="s">
        <v>190</v>
      </c>
      <c r="N202" s="42"/>
      <c r="O202" s="42"/>
      <c r="P202" s="42" t="s">
        <v>581</v>
      </c>
      <c r="Q202" s="42" t="s">
        <v>582</v>
      </c>
      <c r="R202" s="42" t="s">
        <v>193</v>
      </c>
      <c r="S202" s="42" t="s">
        <v>107</v>
      </c>
      <c r="T202" s="42" t="s">
        <v>194</v>
      </c>
      <c r="Z202">
        <v>37743</v>
      </c>
      <c r="AA202">
        <v>37743</v>
      </c>
    </row>
    <row r="203" spans="1:27" x14ac:dyDescent="0.35">
      <c r="A203" s="42"/>
      <c r="B203" s="42"/>
      <c r="C203" s="42">
        <v>13503</v>
      </c>
      <c r="D203" s="42" t="s">
        <v>198</v>
      </c>
      <c r="E203" s="42" t="s">
        <v>37</v>
      </c>
      <c r="F203" s="42">
        <v>2018</v>
      </c>
      <c r="G203" s="42">
        <v>53160920</v>
      </c>
      <c r="H203" s="42" t="s">
        <v>187</v>
      </c>
      <c r="I203" s="42" t="s">
        <v>199</v>
      </c>
      <c r="J203" s="42">
        <v>2</v>
      </c>
      <c r="K203" s="42">
        <v>0</v>
      </c>
      <c r="L203" s="42" t="s">
        <v>189</v>
      </c>
      <c r="M203" s="42" t="s">
        <v>200</v>
      </c>
      <c r="N203" s="42"/>
      <c r="O203" s="42"/>
      <c r="P203" s="42" t="s">
        <v>581</v>
      </c>
      <c r="Q203" s="42" t="s">
        <v>582</v>
      </c>
      <c r="R203" s="42" t="s">
        <v>193</v>
      </c>
      <c r="S203" s="42" t="s">
        <v>107</v>
      </c>
      <c r="T203" s="42" t="s">
        <v>194</v>
      </c>
      <c r="Z203">
        <v>33970</v>
      </c>
      <c r="AA203">
        <v>33970</v>
      </c>
    </row>
    <row r="204" spans="1:27" x14ac:dyDescent="0.35">
      <c r="A204" s="42"/>
      <c r="B204" s="42"/>
      <c r="C204" s="42">
        <v>5401</v>
      </c>
      <c r="D204" s="42" t="s">
        <v>134</v>
      </c>
      <c r="E204" s="42" t="s">
        <v>27</v>
      </c>
      <c r="F204" s="42">
        <v>2018</v>
      </c>
      <c r="G204" s="42">
        <v>53204650</v>
      </c>
      <c r="H204" s="42" t="s">
        <v>206</v>
      </c>
      <c r="I204" s="42" t="s">
        <v>207</v>
      </c>
      <c r="J204" s="42">
        <v>2</v>
      </c>
      <c r="K204" s="42">
        <v>0</v>
      </c>
      <c r="L204" s="42" t="s">
        <v>189</v>
      </c>
      <c r="M204" s="42" t="s">
        <v>200</v>
      </c>
      <c r="N204" s="42"/>
      <c r="O204" s="42"/>
      <c r="P204" s="42" t="s">
        <v>581</v>
      </c>
      <c r="Q204" s="42" t="s">
        <v>582</v>
      </c>
      <c r="R204" s="42" t="s">
        <v>193</v>
      </c>
      <c r="S204" s="42" t="s">
        <v>107</v>
      </c>
      <c r="T204" s="42" t="s">
        <v>194</v>
      </c>
      <c r="Z204">
        <v>33970</v>
      </c>
      <c r="AA204">
        <v>33970</v>
      </c>
    </row>
    <row r="205" spans="1:27" x14ac:dyDescent="0.35">
      <c r="A205" s="42"/>
      <c r="B205" s="42"/>
      <c r="C205" s="42">
        <v>5401</v>
      </c>
      <c r="D205" s="42" t="s">
        <v>134</v>
      </c>
      <c r="E205" s="42" t="s">
        <v>27</v>
      </c>
      <c r="F205" s="42">
        <v>2018</v>
      </c>
      <c r="G205" s="42">
        <v>53217110</v>
      </c>
      <c r="H205" s="42" t="s">
        <v>206</v>
      </c>
      <c r="I205" s="42" t="s">
        <v>208</v>
      </c>
      <c r="J205" s="42">
        <v>2</v>
      </c>
      <c r="K205" s="42">
        <v>0</v>
      </c>
      <c r="L205" s="42" t="s">
        <v>189</v>
      </c>
      <c r="M205" s="42" t="s">
        <v>200</v>
      </c>
      <c r="N205" s="42"/>
      <c r="O205" s="42"/>
      <c r="P205" s="42" t="s">
        <v>581</v>
      </c>
      <c r="Q205" s="42" t="s">
        <v>582</v>
      </c>
      <c r="R205" s="42" t="s">
        <v>193</v>
      </c>
      <c r="S205" s="42" t="s">
        <v>107</v>
      </c>
      <c r="T205" s="42" t="s">
        <v>194</v>
      </c>
      <c r="Z205">
        <v>34540</v>
      </c>
      <c r="AA205">
        <v>34540</v>
      </c>
    </row>
    <row r="206" spans="1:27" x14ac:dyDescent="0.35">
      <c r="A206" s="42"/>
      <c r="B206" s="42"/>
      <c r="C206" s="42">
        <v>5403</v>
      </c>
      <c r="D206" s="42" t="s">
        <v>209</v>
      </c>
      <c r="E206" s="42" t="s">
        <v>27</v>
      </c>
      <c r="F206" s="42">
        <v>2018</v>
      </c>
      <c r="G206" s="42">
        <v>53233030</v>
      </c>
      <c r="H206" s="42" t="s">
        <v>210</v>
      </c>
      <c r="I206" s="42" t="s">
        <v>211</v>
      </c>
      <c r="J206" s="42">
        <v>2</v>
      </c>
      <c r="K206" s="42">
        <v>0</v>
      </c>
      <c r="L206" s="42" t="s">
        <v>189</v>
      </c>
      <c r="M206" s="42" t="s">
        <v>200</v>
      </c>
      <c r="N206" s="42"/>
      <c r="O206" s="42"/>
      <c r="P206" s="42" t="s">
        <v>581</v>
      </c>
      <c r="Q206" s="42" t="s">
        <v>582</v>
      </c>
      <c r="R206" s="42" t="s">
        <v>193</v>
      </c>
      <c r="S206" s="42" t="s">
        <v>107</v>
      </c>
      <c r="T206" s="42" t="s">
        <v>194</v>
      </c>
      <c r="Z206">
        <v>35279</v>
      </c>
      <c r="AA206">
        <v>35279</v>
      </c>
    </row>
    <row r="207" spans="1:27" x14ac:dyDescent="0.35">
      <c r="A207" s="42"/>
      <c r="B207" s="42"/>
      <c r="C207" s="42">
        <v>5402</v>
      </c>
      <c r="D207" s="42" t="s">
        <v>201</v>
      </c>
      <c r="E207" s="42" t="s">
        <v>27</v>
      </c>
      <c r="F207" s="42">
        <v>2018</v>
      </c>
      <c r="G207" s="42">
        <v>53241270</v>
      </c>
      <c r="H207" s="42" t="s">
        <v>202</v>
      </c>
      <c r="I207" s="42" t="s">
        <v>212</v>
      </c>
      <c r="J207" s="42">
        <v>3</v>
      </c>
      <c r="K207" s="42">
        <v>1</v>
      </c>
      <c r="L207" s="42" t="s">
        <v>189</v>
      </c>
      <c r="M207" s="42" t="s">
        <v>200</v>
      </c>
      <c r="N207" s="42"/>
      <c r="O207" s="42"/>
      <c r="P207" s="42" t="s">
        <v>581</v>
      </c>
      <c r="Q207" s="42" t="s">
        <v>582</v>
      </c>
      <c r="R207" s="42" t="s">
        <v>193</v>
      </c>
      <c r="S207" s="42" t="s">
        <v>107</v>
      </c>
      <c r="T207" s="42" t="s">
        <v>194</v>
      </c>
      <c r="Z207">
        <v>36559</v>
      </c>
      <c r="AA207">
        <v>36559</v>
      </c>
    </row>
    <row r="208" spans="1:27" x14ac:dyDescent="0.35">
      <c r="A208" s="42"/>
      <c r="B208" s="42"/>
      <c r="C208" s="42">
        <v>4102</v>
      </c>
      <c r="D208" s="42" t="s">
        <v>26</v>
      </c>
      <c r="E208" s="42" t="s">
        <v>26</v>
      </c>
      <c r="F208" s="42">
        <v>2018</v>
      </c>
      <c r="G208" s="42">
        <v>53242710</v>
      </c>
      <c r="H208" s="42" t="s">
        <v>204</v>
      </c>
      <c r="I208" s="42" t="s">
        <v>213</v>
      </c>
      <c r="J208" s="42">
        <v>2</v>
      </c>
      <c r="K208" s="42">
        <v>0</v>
      </c>
      <c r="L208" s="42" t="s">
        <v>189</v>
      </c>
      <c r="M208" s="42" t="s">
        <v>200</v>
      </c>
      <c r="N208" s="42"/>
      <c r="O208" s="42"/>
      <c r="P208" s="42" t="s">
        <v>581</v>
      </c>
      <c r="Q208" s="42" t="s">
        <v>582</v>
      </c>
      <c r="R208" s="42" t="s">
        <v>193</v>
      </c>
      <c r="S208" s="42" t="s">
        <v>107</v>
      </c>
      <c r="T208" s="42" t="s">
        <v>194</v>
      </c>
      <c r="Z208">
        <v>35786</v>
      </c>
      <c r="AA208">
        <v>35786</v>
      </c>
    </row>
    <row r="209" spans="1:27" x14ac:dyDescent="0.35">
      <c r="A209" s="42"/>
      <c r="B209" s="42"/>
      <c r="C209" s="42">
        <v>5403</v>
      </c>
      <c r="D209" s="42" t="s">
        <v>209</v>
      </c>
      <c r="E209" s="42" t="s">
        <v>27</v>
      </c>
      <c r="F209" s="42">
        <v>2018</v>
      </c>
      <c r="G209" s="42">
        <v>53255440</v>
      </c>
      <c r="H209" s="42" t="s">
        <v>214</v>
      </c>
      <c r="I209" s="42" t="s">
        <v>215</v>
      </c>
      <c r="J209" s="42">
        <v>2</v>
      </c>
      <c r="K209" s="42">
        <v>0</v>
      </c>
      <c r="L209" s="42" t="s">
        <v>189</v>
      </c>
      <c r="M209" s="42" t="s">
        <v>200</v>
      </c>
      <c r="N209" s="42"/>
      <c r="O209" s="42"/>
      <c r="P209" s="42" t="s">
        <v>581</v>
      </c>
      <c r="Q209" s="42" t="s">
        <v>582</v>
      </c>
      <c r="R209" s="42" t="s">
        <v>193</v>
      </c>
      <c r="S209" s="42" t="s">
        <v>107</v>
      </c>
      <c r="T209" s="42" t="s">
        <v>194</v>
      </c>
      <c r="Z209">
        <v>36768</v>
      </c>
      <c r="AA209">
        <v>36768</v>
      </c>
    </row>
    <row r="210" spans="1:27" x14ac:dyDescent="0.35">
      <c r="A210" s="42"/>
      <c r="B210" s="42"/>
      <c r="C210" s="42">
        <v>5403</v>
      </c>
      <c r="D210" s="42" t="s">
        <v>209</v>
      </c>
      <c r="E210" s="42" t="s">
        <v>27</v>
      </c>
      <c r="F210" s="42">
        <v>2018</v>
      </c>
      <c r="G210" s="42">
        <v>53288310</v>
      </c>
      <c r="H210" s="42" t="s">
        <v>206</v>
      </c>
      <c r="I210" s="42" t="s">
        <v>216</v>
      </c>
      <c r="J210" s="42">
        <v>2</v>
      </c>
      <c r="K210" s="42">
        <v>0</v>
      </c>
      <c r="L210" s="42" t="s">
        <v>189</v>
      </c>
      <c r="M210" s="42" t="s">
        <v>200</v>
      </c>
      <c r="N210" s="42">
        <v>7</v>
      </c>
      <c r="O210" s="42"/>
      <c r="P210" s="42" t="s">
        <v>581</v>
      </c>
      <c r="Q210" s="42" t="s">
        <v>582</v>
      </c>
      <c r="R210" s="42" t="s">
        <v>193</v>
      </c>
      <c r="S210" s="42" t="s">
        <v>107</v>
      </c>
      <c r="T210" s="42" t="s">
        <v>194</v>
      </c>
      <c r="Z210">
        <v>38133</v>
      </c>
      <c r="AA210">
        <v>38133</v>
      </c>
    </row>
    <row r="211" spans="1:27" x14ac:dyDescent="0.35">
      <c r="A211" s="42"/>
      <c r="B211" s="42"/>
      <c r="C211" s="42">
        <v>5506</v>
      </c>
      <c r="D211" s="42" t="s">
        <v>195</v>
      </c>
      <c r="E211" s="42" t="s">
        <v>27</v>
      </c>
      <c r="F211" s="42">
        <v>2018</v>
      </c>
      <c r="G211" s="42">
        <v>53302858</v>
      </c>
      <c r="H211" s="42" t="s">
        <v>202</v>
      </c>
      <c r="I211" s="42" t="s">
        <v>586</v>
      </c>
      <c r="J211" s="42">
        <v>2</v>
      </c>
      <c r="K211" s="42">
        <v>0</v>
      </c>
      <c r="L211" s="42" t="s">
        <v>189</v>
      </c>
      <c r="M211" s="42" t="s">
        <v>200</v>
      </c>
      <c r="N211" s="42"/>
      <c r="O211" s="42"/>
      <c r="P211" s="42" t="s">
        <v>581</v>
      </c>
      <c r="Q211" s="42" t="s">
        <v>582</v>
      </c>
      <c r="R211" s="42" t="s">
        <v>193</v>
      </c>
      <c r="S211" s="42" t="s">
        <v>107</v>
      </c>
      <c r="T211" s="42" t="s">
        <v>194</v>
      </c>
      <c r="Z211" t="b">
        <v>0</v>
      </c>
      <c r="AA211" t="b">
        <v>0</v>
      </c>
    </row>
    <row r="212" spans="1:27" x14ac:dyDescent="0.35">
      <c r="A212" s="42"/>
      <c r="B212" s="42"/>
      <c r="C212" s="42">
        <v>13501</v>
      </c>
      <c r="D212" s="42" t="s">
        <v>270</v>
      </c>
      <c r="E212" s="42" t="s">
        <v>37</v>
      </c>
      <c r="F212" s="42">
        <v>2018</v>
      </c>
      <c r="G212" s="42">
        <v>53304096</v>
      </c>
      <c r="H212" s="42" t="s">
        <v>222</v>
      </c>
      <c r="I212" s="42" t="s">
        <v>587</v>
      </c>
      <c r="J212" s="42">
        <v>2</v>
      </c>
      <c r="K212" s="42">
        <v>0</v>
      </c>
      <c r="L212" s="42" t="s">
        <v>189</v>
      </c>
      <c r="M212" s="42" t="s">
        <v>200</v>
      </c>
      <c r="N212" s="42">
        <v>4</v>
      </c>
      <c r="O212" s="42"/>
      <c r="P212" s="42" t="s">
        <v>581</v>
      </c>
      <c r="Q212" s="42" t="s">
        <v>582</v>
      </c>
      <c r="R212" s="42" t="s">
        <v>193</v>
      </c>
      <c r="S212" s="42" t="s">
        <v>107</v>
      </c>
      <c r="T212" s="42" t="s">
        <v>194</v>
      </c>
      <c r="Z212">
        <v>39136</v>
      </c>
      <c r="AA212">
        <v>39136</v>
      </c>
    </row>
    <row r="213" spans="1:27" x14ac:dyDescent="0.35">
      <c r="A213" s="42"/>
      <c r="B213" s="42"/>
      <c r="C213" s="42">
        <v>5401</v>
      </c>
      <c r="D213" s="42" t="s">
        <v>134</v>
      </c>
      <c r="E213" s="42" t="s">
        <v>27</v>
      </c>
      <c r="F213" s="42">
        <v>2018</v>
      </c>
      <c r="G213" s="42">
        <v>53308534</v>
      </c>
      <c r="H213" s="42" t="s">
        <v>220</v>
      </c>
      <c r="I213" s="42" t="s">
        <v>221</v>
      </c>
      <c r="J213" s="42">
        <v>3</v>
      </c>
      <c r="K213" s="42">
        <v>1</v>
      </c>
      <c r="L213" s="42" t="s">
        <v>189</v>
      </c>
      <c r="M213" s="42" t="s">
        <v>200</v>
      </c>
      <c r="N213" s="42"/>
      <c r="O213" s="42"/>
      <c r="P213" s="42" t="s">
        <v>581</v>
      </c>
      <c r="Q213" s="42" t="s">
        <v>582</v>
      </c>
      <c r="R213" s="42" t="s">
        <v>193</v>
      </c>
      <c r="S213" s="42" t="s">
        <v>107</v>
      </c>
      <c r="T213" s="42" t="s">
        <v>194</v>
      </c>
      <c r="Z213">
        <v>39597</v>
      </c>
      <c r="AA213">
        <v>39597</v>
      </c>
    </row>
    <row r="214" spans="1:27" x14ac:dyDescent="0.35">
      <c r="A214" s="42"/>
      <c r="B214" s="42"/>
      <c r="C214" s="42">
        <v>4102</v>
      </c>
      <c r="D214" s="42" t="s">
        <v>26</v>
      </c>
      <c r="E214" s="42" t="s">
        <v>26</v>
      </c>
      <c r="F214" s="42">
        <v>2018</v>
      </c>
      <c r="G214" s="42">
        <v>53312036</v>
      </c>
      <c r="H214" s="42" t="s">
        <v>222</v>
      </c>
      <c r="I214" s="42" t="s">
        <v>223</v>
      </c>
      <c r="J214" s="42">
        <v>2</v>
      </c>
      <c r="K214" s="42">
        <v>0</v>
      </c>
      <c r="L214" s="42" t="s">
        <v>189</v>
      </c>
      <c r="M214" s="42" t="s">
        <v>200</v>
      </c>
      <c r="N214" s="42"/>
      <c r="O214" s="42"/>
      <c r="P214" s="42" t="s">
        <v>581</v>
      </c>
      <c r="Q214" s="42" t="s">
        <v>582</v>
      </c>
      <c r="R214" s="42" t="s">
        <v>193</v>
      </c>
      <c r="S214" s="42" t="s">
        <v>107</v>
      </c>
      <c r="T214" s="42" t="s">
        <v>194</v>
      </c>
      <c r="Z214">
        <v>40011</v>
      </c>
      <c r="AA214">
        <v>40011</v>
      </c>
    </row>
    <row r="215" spans="1:27" x14ac:dyDescent="0.35">
      <c r="A215" s="42"/>
      <c r="B215" s="42"/>
      <c r="C215" s="42">
        <v>13602</v>
      </c>
      <c r="D215" s="42" t="s">
        <v>588</v>
      </c>
      <c r="E215" s="42" t="s">
        <v>37</v>
      </c>
      <c r="F215" s="42">
        <v>2018</v>
      </c>
      <c r="G215" s="42">
        <v>53313371</v>
      </c>
      <c r="H215" s="42" t="s">
        <v>226</v>
      </c>
      <c r="I215" s="42" t="s">
        <v>589</v>
      </c>
      <c r="J215" s="42">
        <v>4</v>
      </c>
      <c r="K215" s="42">
        <v>9</v>
      </c>
      <c r="L215" s="42" t="s">
        <v>189</v>
      </c>
      <c r="M215" s="42" t="s">
        <v>200</v>
      </c>
      <c r="N215" s="42"/>
      <c r="O215" s="42">
        <v>8</v>
      </c>
      <c r="P215" s="42" t="s">
        <v>581</v>
      </c>
      <c r="Q215" s="42" t="s">
        <v>582</v>
      </c>
      <c r="R215" s="42" t="s">
        <v>193</v>
      </c>
      <c r="S215" s="42" t="s">
        <v>107</v>
      </c>
      <c r="T215" s="42" t="s">
        <v>194</v>
      </c>
      <c r="Z215">
        <v>40176</v>
      </c>
      <c r="AA215">
        <v>40176</v>
      </c>
    </row>
    <row r="216" spans="1:27" x14ac:dyDescent="0.35">
      <c r="A216" s="42"/>
      <c r="B216" s="42"/>
      <c r="C216" s="42">
        <v>5402</v>
      </c>
      <c r="D216" s="42" t="s">
        <v>201</v>
      </c>
      <c r="E216" s="42" t="s">
        <v>27</v>
      </c>
      <c r="F216" s="42">
        <v>2018</v>
      </c>
      <c r="G216" s="42">
        <v>53314031</v>
      </c>
      <c r="H216" s="42" t="s">
        <v>222</v>
      </c>
      <c r="I216" s="42" t="s">
        <v>590</v>
      </c>
      <c r="J216" s="42">
        <v>4</v>
      </c>
      <c r="K216" s="42">
        <v>0</v>
      </c>
      <c r="L216" s="42" t="s">
        <v>189</v>
      </c>
      <c r="M216" s="42" t="s">
        <v>200</v>
      </c>
      <c r="N216" s="42"/>
      <c r="O216" s="42"/>
      <c r="P216" s="42" t="s">
        <v>581</v>
      </c>
      <c r="Q216" s="42" t="s">
        <v>582</v>
      </c>
      <c r="R216" s="42" t="s">
        <v>193</v>
      </c>
      <c r="S216" s="42" t="s">
        <v>107</v>
      </c>
      <c r="T216" s="42" t="s">
        <v>194</v>
      </c>
      <c r="Z216">
        <v>40280</v>
      </c>
      <c r="AA216">
        <v>40280</v>
      </c>
    </row>
    <row r="217" spans="1:27" x14ac:dyDescent="0.35">
      <c r="A217" s="42"/>
      <c r="B217" s="42"/>
      <c r="C217" s="42">
        <v>5402</v>
      </c>
      <c r="D217" s="42" t="s">
        <v>201</v>
      </c>
      <c r="E217" s="42" t="s">
        <v>27</v>
      </c>
      <c r="F217" s="42">
        <v>2018</v>
      </c>
      <c r="G217" s="42">
        <v>53318712</v>
      </c>
      <c r="H217" s="42" t="s">
        <v>222</v>
      </c>
      <c r="I217" s="42" t="s">
        <v>224</v>
      </c>
      <c r="J217" s="42">
        <v>1</v>
      </c>
      <c r="K217" s="42">
        <v>0</v>
      </c>
      <c r="L217" s="42" t="s">
        <v>189</v>
      </c>
      <c r="M217" s="42" t="s">
        <v>200</v>
      </c>
      <c r="N217" s="42"/>
      <c r="O217" s="42">
        <v>2</v>
      </c>
      <c r="P217" s="42" t="s">
        <v>581</v>
      </c>
      <c r="Q217" s="42" t="s">
        <v>582</v>
      </c>
      <c r="R217" s="42" t="s">
        <v>193</v>
      </c>
      <c r="S217" s="42" t="s">
        <v>107</v>
      </c>
      <c r="T217" s="42" t="s">
        <v>194</v>
      </c>
      <c r="Z217">
        <v>41026</v>
      </c>
      <c r="AA217">
        <v>41026</v>
      </c>
    </row>
    <row r="218" spans="1:27" x14ac:dyDescent="0.35">
      <c r="A218" s="42"/>
      <c r="B218" s="42"/>
      <c r="C218" s="42">
        <v>5401</v>
      </c>
      <c r="D218" s="42" t="s">
        <v>134</v>
      </c>
      <c r="E218" s="42" t="s">
        <v>27</v>
      </c>
      <c r="F218" s="42">
        <v>2018</v>
      </c>
      <c r="G218" s="42">
        <v>53319283</v>
      </c>
      <c r="H218" s="42" t="s">
        <v>226</v>
      </c>
      <c r="I218" s="42" t="s">
        <v>591</v>
      </c>
      <c r="J218" s="42">
        <v>1</v>
      </c>
      <c r="K218" s="42">
        <v>0</v>
      </c>
      <c r="L218" s="42" t="s">
        <v>189</v>
      </c>
      <c r="M218" s="42" t="s">
        <v>200</v>
      </c>
      <c r="N218" s="42"/>
      <c r="O218" s="42">
        <v>1</v>
      </c>
      <c r="P218" s="42" t="s">
        <v>581</v>
      </c>
      <c r="Q218" s="42" t="s">
        <v>582</v>
      </c>
      <c r="R218" s="42" t="s">
        <v>193</v>
      </c>
      <c r="S218" s="42" t="s">
        <v>107</v>
      </c>
      <c r="T218" s="42" t="s">
        <v>194</v>
      </c>
      <c r="Z218">
        <v>41138</v>
      </c>
      <c r="AA218">
        <v>41138</v>
      </c>
    </row>
    <row r="219" spans="1:27" x14ac:dyDescent="0.35">
      <c r="A219" s="42"/>
      <c r="B219" s="42"/>
      <c r="C219" s="42">
        <v>5402</v>
      </c>
      <c r="D219" s="42" t="s">
        <v>201</v>
      </c>
      <c r="E219" s="42" t="s">
        <v>27</v>
      </c>
      <c r="F219" s="42">
        <v>2018</v>
      </c>
      <c r="G219" s="42">
        <v>53319651</v>
      </c>
      <c r="H219" s="42" t="s">
        <v>222</v>
      </c>
      <c r="I219" s="42" t="s">
        <v>225</v>
      </c>
      <c r="J219" s="42">
        <v>2</v>
      </c>
      <c r="K219" s="42">
        <v>0</v>
      </c>
      <c r="L219" s="42" t="s">
        <v>189</v>
      </c>
      <c r="M219" s="42" t="s">
        <v>200</v>
      </c>
      <c r="N219" s="42">
        <v>2</v>
      </c>
      <c r="O219" s="42"/>
      <c r="P219" s="42" t="s">
        <v>581</v>
      </c>
      <c r="Q219" s="42" t="s">
        <v>582</v>
      </c>
      <c r="R219" s="42" t="s">
        <v>193</v>
      </c>
      <c r="S219" s="42" t="s">
        <v>107</v>
      </c>
      <c r="T219" s="42" t="s">
        <v>194</v>
      </c>
      <c r="Z219">
        <v>41218</v>
      </c>
      <c r="AA219">
        <v>41218</v>
      </c>
    </row>
    <row r="220" spans="1:27" x14ac:dyDescent="0.35">
      <c r="A220" s="42"/>
      <c r="B220" s="42"/>
      <c r="C220" s="42">
        <v>5403</v>
      </c>
      <c r="D220" s="42" t="s">
        <v>209</v>
      </c>
      <c r="E220" s="42" t="s">
        <v>27</v>
      </c>
      <c r="F220" s="42">
        <v>2018</v>
      </c>
      <c r="G220" s="42">
        <v>53321017</v>
      </c>
      <c r="H220" s="42" t="s">
        <v>226</v>
      </c>
      <c r="I220" s="42" t="s">
        <v>227</v>
      </c>
      <c r="J220" s="42">
        <v>2</v>
      </c>
      <c r="K220" s="42">
        <v>0</v>
      </c>
      <c r="L220" s="42" t="s">
        <v>189</v>
      </c>
      <c r="M220" s="42" t="s">
        <v>200</v>
      </c>
      <c r="N220" s="42"/>
      <c r="O220" s="42"/>
      <c r="P220" s="42" t="s">
        <v>581</v>
      </c>
      <c r="Q220" s="42" t="s">
        <v>582</v>
      </c>
      <c r="R220" s="42" t="s">
        <v>193</v>
      </c>
      <c r="S220" s="42" t="s">
        <v>107</v>
      </c>
      <c r="T220" s="42" t="s">
        <v>194</v>
      </c>
      <c r="Z220">
        <v>41498</v>
      </c>
      <c r="AA220">
        <v>41498</v>
      </c>
    </row>
    <row r="221" spans="1:27" x14ac:dyDescent="0.35">
      <c r="A221" s="42"/>
      <c r="B221" s="42"/>
      <c r="C221" s="42">
        <v>7105</v>
      </c>
      <c r="D221" s="42" t="s">
        <v>29</v>
      </c>
      <c r="E221" s="42" t="s">
        <v>29</v>
      </c>
      <c r="F221" s="42">
        <v>2018</v>
      </c>
      <c r="G221" s="42">
        <v>53321644</v>
      </c>
      <c r="H221" s="42" t="s">
        <v>196</v>
      </c>
      <c r="I221" s="42" t="s">
        <v>228</v>
      </c>
      <c r="J221" s="42">
        <v>2</v>
      </c>
      <c r="K221" s="42">
        <v>0</v>
      </c>
      <c r="L221" s="42" t="s">
        <v>189</v>
      </c>
      <c r="M221" s="42" t="s">
        <v>200</v>
      </c>
      <c r="N221" s="42"/>
      <c r="O221" s="42">
        <v>1</v>
      </c>
      <c r="P221" s="42" t="s">
        <v>581</v>
      </c>
      <c r="Q221" s="42" t="s">
        <v>582</v>
      </c>
      <c r="R221" s="42" t="s">
        <v>193</v>
      </c>
      <c r="S221" s="42" t="s">
        <v>107</v>
      </c>
      <c r="T221" s="42" t="s">
        <v>194</v>
      </c>
      <c r="Z221">
        <v>41677</v>
      </c>
      <c r="AA221">
        <v>41677</v>
      </c>
    </row>
    <row r="222" spans="1:27" x14ac:dyDescent="0.35">
      <c r="A222" s="42"/>
      <c r="B222" s="42"/>
      <c r="C222" s="42">
        <v>5402</v>
      </c>
      <c r="D222" s="42" t="s">
        <v>201</v>
      </c>
      <c r="E222" s="42" t="s">
        <v>27</v>
      </c>
      <c r="F222" s="42">
        <v>2018</v>
      </c>
      <c r="G222" s="42">
        <v>53324937</v>
      </c>
      <c r="H222" s="42" t="s">
        <v>204</v>
      </c>
      <c r="I222" s="42" t="s">
        <v>230</v>
      </c>
      <c r="J222" s="42">
        <v>4</v>
      </c>
      <c r="K222" s="42">
        <v>2</v>
      </c>
      <c r="L222" s="42" t="s">
        <v>189</v>
      </c>
      <c r="M222" s="42" t="s">
        <v>200</v>
      </c>
      <c r="N222" s="42">
        <v>9</v>
      </c>
      <c r="O222" s="42"/>
      <c r="P222" s="42" t="s">
        <v>581</v>
      </c>
      <c r="Q222" s="42" t="s">
        <v>582</v>
      </c>
      <c r="R222" s="42" t="s">
        <v>193</v>
      </c>
      <c r="S222" s="42" t="s">
        <v>107</v>
      </c>
      <c r="T222" s="42" t="s">
        <v>194</v>
      </c>
      <c r="Z222">
        <v>42874</v>
      </c>
      <c r="AA222">
        <v>42874</v>
      </c>
    </row>
    <row r="223" spans="1:27" x14ac:dyDescent="0.35">
      <c r="A223" s="42"/>
      <c r="B223" s="42"/>
      <c r="C223" s="42">
        <v>5402</v>
      </c>
      <c r="D223" s="42" t="s">
        <v>201</v>
      </c>
      <c r="E223" s="42" t="s">
        <v>27</v>
      </c>
      <c r="F223" s="42">
        <v>2018</v>
      </c>
      <c r="G223" s="42">
        <v>53325923</v>
      </c>
      <c r="H223" s="42" t="s">
        <v>206</v>
      </c>
      <c r="I223" s="42" t="s">
        <v>592</v>
      </c>
      <c r="J223" s="42">
        <v>4</v>
      </c>
      <c r="K223" s="42">
        <v>0</v>
      </c>
      <c r="L223" s="42" t="s">
        <v>189</v>
      </c>
      <c r="M223" s="42" t="s">
        <v>200</v>
      </c>
      <c r="N223" s="42"/>
      <c r="O223" s="42"/>
      <c r="P223" s="42" t="s">
        <v>581</v>
      </c>
      <c r="Q223" s="42" t="s">
        <v>582</v>
      </c>
      <c r="R223" s="42" t="s">
        <v>193</v>
      </c>
      <c r="S223" s="42" t="s">
        <v>107</v>
      </c>
      <c r="T223" s="42" t="s">
        <v>194</v>
      </c>
      <c r="Z223">
        <v>42803</v>
      </c>
      <c r="AA223">
        <v>42803</v>
      </c>
    </row>
    <row r="224" spans="1:27" x14ac:dyDescent="0.35">
      <c r="A224" s="42"/>
      <c r="B224" s="42"/>
      <c r="C224" s="42">
        <v>14203</v>
      </c>
      <c r="D224" s="42" t="s">
        <v>232</v>
      </c>
      <c r="E224" s="42" t="s">
        <v>233</v>
      </c>
      <c r="F224" s="42">
        <v>2018</v>
      </c>
      <c r="G224" s="42">
        <v>61979290</v>
      </c>
      <c r="H224" s="42" t="s">
        <v>187</v>
      </c>
      <c r="I224" s="42" t="s">
        <v>234</v>
      </c>
      <c r="J224" s="42">
        <v>3</v>
      </c>
      <c r="K224" s="42">
        <v>0</v>
      </c>
      <c r="L224" s="42" t="s">
        <v>235</v>
      </c>
      <c r="M224" s="42" t="s">
        <v>236</v>
      </c>
      <c r="N224" s="42">
        <v>8</v>
      </c>
      <c r="O224" s="42"/>
      <c r="P224" s="42" t="s">
        <v>581</v>
      </c>
      <c r="Q224" s="42" t="s">
        <v>582</v>
      </c>
      <c r="R224" s="42" t="s">
        <v>193</v>
      </c>
      <c r="S224" s="42" t="s">
        <v>107</v>
      </c>
      <c r="T224" s="42" t="s">
        <v>194</v>
      </c>
      <c r="Z224">
        <v>39735</v>
      </c>
      <c r="AA224">
        <v>39735</v>
      </c>
    </row>
    <row r="225" spans="1:27" x14ac:dyDescent="0.35">
      <c r="A225" s="42"/>
      <c r="B225" s="42"/>
      <c r="C225" s="42">
        <v>9102</v>
      </c>
      <c r="D225" s="42" t="s">
        <v>411</v>
      </c>
      <c r="E225" s="42" t="s">
        <v>32</v>
      </c>
      <c r="F225" s="42">
        <v>2018</v>
      </c>
      <c r="G225" s="42">
        <v>65119837</v>
      </c>
      <c r="H225" s="42" t="s">
        <v>220</v>
      </c>
      <c r="I225" s="42" t="s">
        <v>593</v>
      </c>
      <c r="J225" s="42">
        <v>1</v>
      </c>
      <c r="K225" s="42">
        <v>0</v>
      </c>
      <c r="L225" s="42" t="s">
        <v>238</v>
      </c>
      <c r="M225" s="42" t="s">
        <v>239</v>
      </c>
      <c r="N225" s="42"/>
      <c r="O225" s="42"/>
      <c r="P225" s="42" t="s">
        <v>581</v>
      </c>
      <c r="Q225" s="42" t="s">
        <v>582</v>
      </c>
      <c r="R225" s="42" t="s">
        <v>193</v>
      </c>
      <c r="S225" s="42" t="s">
        <v>107</v>
      </c>
      <c r="T225" s="42" t="s">
        <v>194</v>
      </c>
      <c r="Z225">
        <v>42926</v>
      </c>
      <c r="AA225">
        <v>42926</v>
      </c>
    </row>
    <row r="226" spans="1:27" x14ac:dyDescent="0.35">
      <c r="A226" s="42"/>
      <c r="B226" s="42"/>
      <c r="C226" s="42">
        <v>5506</v>
      </c>
      <c r="D226" s="42" t="s">
        <v>195</v>
      </c>
      <c r="E226" s="42" t="s">
        <v>27</v>
      </c>
      <c r="F226" s="42">
        <v>2018</v>
      </c>
      <c r="G226" s="42">
        <v>65144352</v>
      </c>
      <c r="H226" s="42" t="s">
        <v>210</v>
      </c>
      <c r="I226" s="42" t="s">
        <v>237</v>
      </c>
      <c r="J226" s="42">
        <v>2</v>
      </c>
      <c r="K226" s="42">
        <v>0</v>
      </c>
      <c r="L226" s="42" t="s">
        <v>238</v>
      </c>
      <c r="M226" s="42" t="s">
        <v>239</v>
      </c>
      <c r="N226" s="42">
        <v>5</v>
      </c>
      <c r="O226" s="42"/>
      <c r="P226" s="42" t="s">
        <v>581</v>
      </c>
      <c r="Q226" s="42" t="s">
        <v>582</v>
      </c>
      <c r="R226" s="42" t="s">
        <v>193</v>
      </c>
      <c r="S226" s="42" t="s">
        <v>107</v>
      </c>
      <c r="T226" s="42" t="s">
        <v>194</v>
      </c>
      <c r="Z226">
        <v>43082</v>
      </c>
      <c r="AA226">
        <v>43082</v>
      </c>
    </row>
    <row r="227" spans="1:27" x14ac:dyDescent="0.35">
      <c r="A227" s="42"/>
      <c r="B227" s="42"/>
      <c r="C227" s="42">
        <v>14108</v>
      </c>
      <c r="D227" s="42" t="s">
        <v>242</v>
      </c>
      <c r="E227" s="42" t="s">
        <v>233</v>
      </c>
      <c r="F227" s="42">
        <v>2018</v>
      </c>
      <c r="G227" s="42">
        <v>65185850</v>
      </c>
      <c r="H227" s="42" t="s">
        <v>204</v>
      </c>
      <c r="I227" s="42" t="s">
        <v>243</v>
      </c>
      <c r="J227" s="42">
        <v>1</v>
      </c>
      <c r="K227" s="42">
        <v>0</v>
      </c>
      <c r="L227" s="42" t="s">
        <v>238</v>
      </c>
      <c r="M227" s="42" t="s">
        <v>244</v>
      </c>
      <c r="N227" s="42"/>
      <c r="O227" s="42"/>
      <c r="P227" s="42" t="s">
        <v>581</v>
      </c>
      <c r="Q227" s="42" t="s">
        <v>582</v>
      </c>
      <c r="R227" s="42" t="s">
        <v>193</v>
      </c>
      <c r="S227" s="42" t="s">
        <v>107</v>
      </c>
      <c r="T227" s="42" t="s">
        <v>194</v>
      </c>
      <c r="Z227">
        <v>38658</v>
      </c>
      <c r="AA227">
        <v>38658</v>
      </c>
    </row>
    <row r="228" spans="1:27" x14ac:dyDescent="0.35">
      <c r="A228" s="42"/>
      <c r="B228" s="42"/>
      <c r="C228" s="42">
        <v>14103</v>
      </c>
      <c r="D228" s="42" t="s">
        <v>332</v>
      </c>
      <c r="E228" s="42" t="s">
        <v>233</v>
      </c>
      <c r="F228" s="42">
        <v>2018</v>
      </c>
      <c r="G228" s="42">
        <v>65239190</v>
      </c>
      <c r="H228" s="42" t="s">
        <v>196</v>
      </c>
      <c r="I228" s="42" t="s">
        <v>594</v>
      </c>
      <c r="J228" s="42">
        <v>1</v>
      </c>
      <c r="K228" s="42">
        <v>0</v>
      </c>
      <c r="L228" s="42" t="s">
        <v>238</v>
      </c>
      <c r="M228" s="42" t="s">
        <v>244</v>
      </c>
      <c r="N228" s="42"/>
      <c r="O228" s="42"/>
      <c r="P228" s="42" t="s">
        <v>581</v>
      </c>
      <c r="Q228" s="42" t="s">
        <v>582</v>
      </c>
      <c r="R228" s="42" t="s">
        <v>193</v>
      </c>
      <c r="S228" s="42" t="s">
        <v>107</v>
      </c>
      <c r="T228" s="42" t="s">
        <v>194</v>
      </c>
      <c r="Z228">
        <v>39702</v>
      </c>
      <c r="AA228">
        <v>39702</v>
      </c>
    </row>
    <row r="229" spans="1:27" x14ac:dyDescent="0.35">
      <c r="A229" s="42"/>
      <c r="B229" s="42"/>
      <c r="C229" s="42">
        <v>9118</v>
      </c>
      <c r="D229" s="42" t="s">
        <v>245</v>
      </c>
      <c r="E229" s="42" t="s">
        <v>32</v>
      </c>
      <c r="F229" s="42">
        <v>2018</v>
      </c>
      <c r="G229" s="42">
        <v>65762530</v>
      </c>
      <c r="H229" s="42" t="s">
        <v>220</v>
      </c>
      <c r="I229" s="42" t="s">
        <v>246</v>
      </c>
      <c r="J229" s="42">
        <v>1</v>
      </c>
      <c r="K229" s="42">
        <v>0</v>
      </c>
      <c r="L229" s="42" t="s">
        <v>238</v>
      </c>
      <c r="M229" s="42" t="s">
        <v>239</v>
      </c>
      <c r="N229" s="42">
        <v>7</v>
      </c>
      <c r="O229" s="42"/>
      <c r="P229" s="42" t="s">
        <v>581</v>
      </c>
      <c r="Q229" s="42" t="s">
        <v>582</v>
      </c>
      <c r="R229" s="42" t="s">
        <v>193</v>
      </c>
      <c r="S229" s="42" t="s">
        <v>107</v>
      </c>
      <c r="T229" s="42" t="s">
        <v>194</v>
      </c>
      <c r="Z229">
        <v>39171</v>
      </c>
      <c r="AA229">
        <v>39171</v>
      </c>
    </row>
    <row r="230" spans="1:27" x14ac:dyDescent="0.35">
      <c r="A230" s="42"/>
      <c r="B230" s="42"/>
      <c r="C230" s="42">
        <v>10204</v>
      </c>
      <c r="D230" s="42" t="s">
        <v>247</v>
      </c>
      <c r="E230" s="42" t="s">
        <v>33</v>
      </c>
      <c r="F230" s="42">
        <v>2018</v>
      </c>
      <c r="G230" s="42">
        <v>65966390</v>
      </c>
      <c r="H230" s="42" t="s">
        <v>220</v>
      </c>
      <c r="I230" s="42" t="s">
        <v>248</v>
      </c>
      <c r="J230" s="42">
        <v>1</v>
      </c>
      <c r="K230" s="42">
        <v>0</v>
      </c>
      <c r="L230" s="42" t="s">
        <v>238</v>
      </c>
      <c r="M230" s="42" t="s">
        <v>244</v>
      </c>
      <c r="N230" s="42"/>
      <c r="O230" s="42"/>
      <c r="P230" s="42" t="s">
        <v>581</v>
      </c>
      <c r="Q230" s="42" t="s">
        <v>582</v>
      </c>
      <c r="R230" s="42" t="s">
        <v>193</v>
      </c>
      <c r="S230" s="42" t="s">
        <v>107</v>
      </c>
      <c r="T230" s="42" t="s">
        <v>194</v>
      </c>
      <c r="Z230">
        <v>39647</v>
      </c>
      <c r="AA230">
        <v>39647</v>
      </c>
    </row>
    <row r="231" spans="1:27" x14ac:dyDescent="0.35">
      <c r="A231" s="42"/>
      <c r="B231" s="42"/>
      <c r="C231" s="42">
        <v>5401</v>
      </c>
      <c r="D231" s="42" t="s">
        <v>134</v>
      </c>
      <c r="E231" s="42" t="s">
        <v>27</v>
      </c>
      <c r="F231" s="42">
        <v>2018</v>
      </c>
      <c r="G231" s="42">
        <v>70557200</v>
      </c>
      <c r="H231" s="42" t="s">
        <v>214</v>
      </c>
      <c r="I231" s="42" t="s">
        <v>595</v>
      </c>
      <c r="J231" s="42">
        <v>2</v>
      </c>
      <c r="K231" s="42">
        <v>0</v>
      </c>
      <c r="L231" s="42" t="s">
        <v>238</v>
      </c>
      <c r="M231" s="42" t="s">
        <v>244</v>
      </c>
      <c r="N231" s="42"/>
      <c r="O231" s="42"/>
      <c r="P231" s="42" t="s">
        <v>581</v>
      </c>
      <c r="Q231" s="42" t="s">
        <v>582</v>
      </c>
      <c r="R231" s="42" t="s">
        <v>193</v>
      </c>
      <c r="S231" s="42" t="s">
        <v>107</v>
      </c>
      <c r="T231" s="42" t="s">
        <v>194</v>
      </c>
      <c r="Z231">
        <v>33970</v>
      </c>
      <c r="AA231">
        <v>33970</v>
      </c>
    </row>
    <row r="232" spans="1:27" x14ac:dyDescent="0.35">
      <c r="A232" s="42"/>
      <c r="B232" s="42"/>
      <c r="C232" s="42">
        <v>3301</v>
      </c>
      <c r="D232" s="42" t="s">
        <v>596</v>
      </c>
      <c r="E232" s="42" t="s">
        <v>597</v>
      </c>
      <c r="F232" s="42">
        <v>2018</v>
      </c>
      <c r="G232" s="42">
        <v>76018367</v>
      </c>
      <c r="H232" s="42" t="s">
        <v>222</v>
      </c>
      <c r="I232" s="42" t="s">
        <v>598</v>
      </c>
      <c r="J232" s="42">
        <v>3</v>
      </c>
      <c r="K232" s="42">
        <v>5</v>
      </c>
      <c r="L232" s="42" t="s">
        <v>252</v>
      </c>
      <c r="M232" s="42" t="s">
        <v>257</v>
      </c>
      <c r="N232" s="42"/>
      <c r="O232" s="42"/>
      <c r="P232" s="42" t="s">
        <v>581</v>
      </c>
      <c r="Q232" s="42" t="s">
        <v>582</v>
      </c>
      <c r="R232" s="42" t="s">
        <v>193</v>
      </c>
      <c r="S232" s="42" t="s">
        <v>107</v>
      </c>
      <c r="T232" s="42" t="s">
        <v>194</v>
      </c>
      <c r="Z232">
        <v>39695</v>
      </c>
      <c r="AA232">
        <v>39695</v>
      </c>
    </row>
    <row r="233" spans="1:27" x14ac:dyDescent="0.35">
      <c r="A233" s="42"/>
      <c r="B233" s="42"/>
      <c r="C233" s="42">
        <v>10305</v>
      </c>
      <c r="D233" s="42" t="s">
        <v>351</v>
      </c>
      <c r="E233" s="42" t="s">
        <v>33</v>
      </c>
      <c r="F233" s="42">
        <v>2018</v>
      </c>
      <c r="G233" s="42">
        <v>76018649</v>
      </c>
      <c r="H233" s="42" t="s">
        <v>204</v>
      </c>
      <c r="I233" s="42" t="s">
        <v>599</v>
      </c>
      <c r="J233" s="42">
        <v>1</v>
      </c>
      <c r="K233" s="42">
        <v>0</v>
      </c>
      <c r="L233" s="42" t="s">
        <v>252</v>
      </c>
      <c r="M233" s="42" t="s">
        <v>253</v>
      </c>
      <c r="N233" s="42"/>
      <c r="O233" s="42"/>
      <c r="P233" s="42" t="s">
        <v>581</v>
      </c>
      <c r="Q233" s="42" t="s">
        <v>582</v>
      </c>
      <c r="R233" s="42" t="s">
        <v>193</v>
      </c>
      <c r="S233" s="42" t="s">
        <v>107</v>
      </c>
      <c r="T233" s="42" t="s">
        <v>194</v>
      </c>
      <c r="Z233">
        <v>39581</v>
      </c>
      <c r="AA233">
        <v>39581</v>
      </c>
    </row>
    <row r="234" spans="1:27" x14ac:dyDescent="0.35">
      <c r="A234" s="42"/>
      <c r="B234" s="42"/>
      <c r="C234" s="42">
        <v>4101</v>
      </c>
      <c r="D234" s="42" t="s">
        <v>254</v>
      </c>
      <c r="E234" s="42" t="s">
        <v>26</v>
      </c>
      <c r="F234" s="42">
        <v>2018</v>
      </c>
      <c r="G234" s="42">
        <v>76020175</v>
      </c>
      <c r="H234" s="42" t="s">
        <v>255</v>
      </c>
      <c r="I234" s="42" t="s">
        <v>256</v>
      </c>
      <c r="J234" s="42">
        <v>5</v>
      </c>
      <c r="K234" s="42">
        <v>0</v>
      </c>
      <c r="L234" s="42" t="s">
        <v>252</v>
      </c>
      <c r="M234" s="42" t="s">
        <v>257</v>
      </c>
      <c r="N234" s="42">
        <v>7</v>
      </c>
      <c r="O234" s="42"/>
      <c r="P234" s="42" t="s">
        <v>581</v>
      </c>
      <c r="Q234" s="42" t="s">
        <v>582</v>
      </c>
      <c r="R234" s="42" t="s">
        <v>193</v>
      </c>
      <c r="S234" s="42" t="s">
        <v>107</v>
      </c>
      <c r="T234" s="42" t="s">
        <v>194</v>
      </c>
      <c r="Z234">
        <v>39637</v>
      </c>
      <c r="AA234">
        <v>39637</v>
      </c>
    </row>
    <row r="235" spans="1:27" x14ac:dyDescent="0.35">
      <c r="A235" s="42"/>
      <c r="B235" s="42"/>
      <c r="C235" s="42">
        <v>9101</v>
      </c>
      <c r="D235" s="42" t="s">
        <v>258</v>
      </c>
      <c r="E235" s="42" t="s">
        <v>32</v>
      </c>
      <c r="F235" s="42">
        <v>2018</v>
      </c>
      <c r="G235" s="42">
        <v>76023509</v>
      </c>
      <c r="H235" s="42" t="s">
        <v>226</v>
      </c>
      <c r="I235" s="42" t="s">
        <v>259</v>
      </c>
      <c r="J235" s="42">
        <v>1</v>
      </c>
      <c r="K235" s="42">
        <v>0</v>
      </c>
      <c r="L235" s="42" t="s">
        <v>252</v>
      </c>
      <c r="M235" s="42" t="s">
        <v>257</v>
      </c>
      <c r="N235" s="42"/>
      <c r="O235" s="42"/>
      <c r="P235" s="42" t="s">
        <v>581</v>
      </c>
      <c r="Q235" s="42" t="s">
        <v>582</v>
      </c>
      <c r="R235" s="42" t="s">
        <v>193</v>
      </c>
      <c r="S235" s="42" t="s">
        <v>107</v>
      </c>
      <c r="T235" s="42" t="s">
        <v>194</v>
      </c>
      <c r="Z235">
        <v>39650</v>
      </c>
      <c r="AA235">
        <v>39650</v>
      </c>
    </row>
    <row r="236" spans="1:27" x14ac:dyDescent="0.35">
      <c r="A236" s="42"/>
      <c r="B236" s="42"/>
      <c r="C236" s="42">
        <v>10108</v>
      </c>
      <c r="D236" s="42" t="s">
        <v>249</v>
      </c>
      <c r="E236" s="42" t="s">
        <v>33</v>
      </c>
      <c r="F236" s="42">
        <v>2018</v>
      </c>
      <c r="G236" s="42">
        <v>76026115</v>
      </c>
      <c r="H236" s="42" t="s">
        <v>196</v>
      </c>
      <c r="I236" s="42" t="s">
        <v>260</v>
      </c>
      <c r="J236" s="42">
        <v>4</v>
      </c>
      <c r="K236" s="42">
        <v>0</v>
      </c>
      <c r="L236" s="42" t="s">
        <v>252</v>
      </c>
      <c r="M236" s="42" t="s">
        <v>257</v>
      </c>
      <c r="N236" s="42"/>
      <c r="O236" s="42"/>
      <c r="P236" s="42" t="s">
        <v>581</v>
      </c>
      <c r="Q236" s="42" t="s">
        <v>582</v>
      </c>
      <c r="R236" s="42" t="s">
        <v>193</v>
      </c>
      <c r="S236" s="42" t="s">
        <v>107</v>
      </c>
      <c r="T236" s="42" t="s">
        <v>194</v>
      </c>
      <c r="Z236">
        <v>39667</v>
      </c>
      <c r="AA236">
        <v>39667</v>
      </c>
    </row>
    <row r="237" spans="1:27" x14ac:dyDescent="0.35">
      <c r="A237" s="42"/>
      <c r="B237" s="42"/>
      <c r="C237" s="42">
        <v>10106</v>
      </c>
      <c r="D237" s="42" t="s">
        <v>265</v>
      </c>
      <c r="E237" s="42" t="s">
        <v>33</v>
      </c>
      <c r="F237" s="42">
        <v>2018</v>
      </c>
      <c r="G237" s="42">
        <v>76041748</v>
      </c>
      <c r="H237" s="42" t="s">
        <v>214</v>
      </c>
      <c r="I237" s="42" t="s">
        <v>266</v>
      </c>
      <c r="J237" s="42">
        <v>7</v>
      </c>
      <c r="K237" s="42">
        <v>3</v>
      </c>
      <c r="L237" s="42" t="s">
        <v>252</v>
      </c>
      <c r="M237" s="42" t="s">
        <v>257</v>
      </c>
      <c r="N237" s="42"/>
      <c r="O237" s="42">
        <v>7</v>
      </c>
      <c r="P237" s="42" t="s">
        <v>581</v>
      </c>
      <c r="Q237" s="42" t="s">
        <v>582</v>
      </c>
      <c r="R237" s="42" t="s">
        <v>193</v>
      </c>
      <c r="S237" s="42" t="s">
        <v>107</v>
      </c>
      <c r="T237" s="42" t="s">
        <v>194</v>
      </c>
      <c r="Z237">
        <v>39828</v>
      </c>
      <c r="AA237">
        <v>39828</v>
      </c>
    </row>
    <row r="238" spans="1:27" x14ac:dyDescent="0.35">
      <c r="A238" s="42"/>
      <c r="B238" s="42"/>
      <c r="C238" s="42">
        <v>14204</v>
      </c>
      <c r="D238" s="42" t="s">
        <v>267</v>
      </c>
      <c r="E238" s="42" t="s">
        <v>233</v>
      </c>
      <c r="F238" s="42">
        <v>2018</v>
      </c>
      <c r="G238" s="42">
        <v>76053392</v>
      </c>
      <c r="H238" s="42" t="s">
        <v>210</v>
      </c>
      <c r="I238" s="42" t="s">
        <v>268</v>
      </c>
      <c r="J238" s="42">
        <v>7</v>
      </c>
      <c r="K238" s="42">
        <v>27</v>
      </c>
      <c r="L238" s="42" t="s">
        <v>252</v>
      </c>
      <c r="M238" s="42" t="s">
        <v>269</v>
      </c>
      <c r="N238" s="42">
        <v>10</v>
      </c>
      <c r="O238" s="42"/>
      <c r="P238" s="42" t="s">
        <v>581</v>
      </c>
      <c r="Q238" s="42" t="s">
        <v>582</v>
      </c>
      <c r="R238" s="42" t="s">
        <v>193</v>
      </c>
      <c r="S238" s="42" t="s">
        <v>107</v>
      </c>
      <c r="T238" s="42" t="s">
        <v>194</v>
      </c>
      <c r="Z238">
        <v>40087</v>
      </c>
      <c r="AA238">
        <v>40087</v>
      </c>
    </row>
    <row r="239" spans="1:27" x14ac:dyDescent="0.35">
      <c r="A239" s="42"/>
      <c r="B239" s="42"/>
      <c r="C239" s="42">
        <v>13501</v>
      </c>
      <c r="D239" s="42" t="s">
        <v>270</v>
      </c>
      <c r="E239" s="42" t="s">
        <v>37</v>
      </c>
      <c r="F239" s="42">
        <v>2018</v>
      </c>
      <c r="G239" s="42">
        <v>76053678</v>
      </c>
      <c r="H239" s="42" t="s">
        <v>187</v>
      </c>
      <c r="I239" s="42" t="s">
        <v>271</v>
      </c>
      <c r="J239" s="42">
        <v>7</v>
      </c>
      <c r="K239" s="42">
        <v>10</v>
      </c>
      <c r="L239" s="42" t="s">
        <v>252</v>
      </c>
      <c r="M239" s="42" t="s">
        <v>269</v>
      </c>
      <c r="N239" s="42">
        <v>8</v>
      </c>
      <c r="O239" s="42"/>
      <c r="P239" s="42" t="s">
        <v>581</v>
      </c>
      <c r="Q239" s="42" t="s">
        <v>582</v>
      </c>
      <c r="R239" s="42" t="s">
        <v>193</v>
      </c>
      <c r="S239" s="42" t="s">
        <v>107</v>
      </c>
      <c r="T239" s="42" t="s">
        <v>194</v>
      </c>
      <c r="Z239">
        <v>39918</v>
      </c>
      <c r="AA239">
        <v>39918</v>
      </c>
    </row>
    <row r="240" spans="1:27" x14ac:dyDescent="0.35">
      <c r="A240" s="42"/>
      <c r="B240" s="42"/>
      <c r="C240" s="42">
        <v>5503</v>
      </c>
      <c r="D240" s="42" t="s">
        <v>273</v>
      </c>
      <c r="E240" s="42" t="s">
        <v>27</v>
      </c>
      <c r="F240" s="42">
        <v>2018</v>
      </c>
      <c r="G240" s="42">
        <v>76058583</v>
      </c>
      <c r="H240" s="42" t="s">
        <v>226</v>
      </c>
      <c r="I240" s="42" t="s">
        <v>274</v>
      </c>
      <c r="J240" s="42">
        <v>6</v>
      </c>
      <c r="K240" s="42">
        <v>27</v>
      </c>
      <c r="L240" s="42" t="s">
        <v>252</v>
      </c>
      <c r="M240" s="42" t="s">
        <v>253</v>
      </c>
      <c r="N240" s="42">
        <v>8</v>
      </c>
      <c r="O240" s="42"/>
      <c r="P240" s="42" t="s">
        <v>581</v>
      </c>
      <c r="Q240" s="42" t="s">
        <v>582</v>
      </c>
      <c r="R240" s="42" t="s">
        <v>193</v>
      </c>
      <c r="S240" s="42" t="s">
        <v>107</v>
      </c>
      <c r="T240" s="42" t="s">
        <v>194</v>
      </c>
      <c r="Z240">
        <v>39965</v>
      </c>
      <c r="AA240">
        <v>39965</v>
      </c>
    </row>
    <row r="241" spans="1:27" x14ac:dyDescent="0.35">
      <c r="A241" s="42"/>
      <c r="B241" s="42"/>
      <c r="C241" s="42">
        <v>4102</v>
      </c>
      <c r="D241" s="42" t="s">
        <v>26</v>
      </c>
      <c r="E241" s="42" t="s">
        <v>26</v>
      </c>
      <c r="F241" s="42">
        <v>2018</v>
      </c>
      <c r="G241" s="42">
        <v>76059152</v>
      </c>
      <c r="H241" s="42" t="s">
        <v>226</v>
      </c>
      <c r="I241" s="42" t="s">
        <v>275</v>
      </c>
      <c r="J241" s="42">
        <v>7</v>
      </c>
      <c r="K241" s="42">
        <v>57</v>
      </c>
      <c r="L241" s="42" t="s">
        <v>252</v>
      </c>
      <c r="M241" s="42" t="s">
        <v>269</v>
      </c>
      <c r="N241" s="42"/>
      <c r="O241" s="42">
        <v>8</v>
      </c>
      <c r="P241" s="42" t="s">
        <v>581</v>
      </c>
      <c r="Q241" s="42" t="s">
        <v>582</v>
      </c>
      <c r="R241" s="42" t="s">
        <v>193</v>
      </c>
      <c r="S241" s="42" t="s">
        <v>107</v>
      </c>
      <c r="T241" s="42" t="s">
        <v>194</v>
      </c>
      <c r="Z241">
        <v>39973</v>
      </c>
      <c r="AA241">
        <v>39973</v>
      </c>
    </row>
    <row r="242" spans="1:27" x14ac:dyDescent="0.35">
      <c r="A242" s="42"/>
      <c r="B242" s="42"/>
      <c r="C242" s="42">
        <v>10107</v>
      </c>
      <c r="D242" s="42" t="s">
        <v>261</v>
      </c>
      <c r="E242" s="42" t="s">
        <v>33</v>
      </c>
      <c r="F242" s="42">
        <v>2018</v>
      </c>
      <c r="G242" s="42">
        <v>76061500</v>
      </c>
      <c r="H242" s="42" t="s">
        <v>206</v>
      </c>
      <c r="I242" s="42" t="s">
        <v>600</v>
      </c>
      <c r="J242" s="42">
        <v>5</v>
      </c>
      <c r="K242" s="42">
        <v>3</v>
      </c>
      <c r="L242" s="42" t="s">
        <v>252</v>
      </c>
      <c r="M242" s="42" t="s">
        <v>257</v>
      </c>
      <c r="N242" s="42">
        <v>9</v>
      </c>
      <c r="O242" s="42"/>
      <c r="P242" s="42" t="s">
        <v>581</v>
      </c>
      <c r="Q242" s="42" t="s">
        <v>582</v>
      </c>
      <c r="R242" s="42" t="s">
        <v>193</v>
      </c>
      <c r="S242" s="42" t="s">
        <v>107</v>
      </c>
      <c r="T242" s="42" t="s">
        <v>194</v>
      </c>
      <c r="Z242">
        <v>38055</v>
      </c>
      <c r="AA242">
        <v>38055</v>
      </c>
    </row>
    <row r="243" spans="1:27" x14ac:dyDescent="0.35">
      <c r="A243" s="42"/>
      <c r="B243" s="42"/>
      <c r="C243" s="42">
        <v>13504</v>
      </c>
      <c r="D243" s="42" t="s">
        <v>278</v>
      </c>
      <c r="E243" s="42" t="s">
        <v>37</v>
      </c>
      <c r="F243" s="42">
        <v>2018</v>
      </c>
      <c r="G243" s="42">
        <v>76069775</v>
      </c>
      <c r="H243" s="42" t="s">
        <v>214</v>
      </c>
      <c r="I243" s="42" t="s">
        <v>279</v>
      </c>
      <c r="J243" s="42">
        <v>5</v>
      </c>
      <c r="K243" s="42">
        <v>74</v>
      </c>
      <c r="L243" s="42" t="s">
        <v>252</v>
      </c>
      <c r="M243" s="42" t="s">
        <v>253</v>
      </c>
      <c r="N243" s="42">
        <v>8</v>
      </c>
      <c r="O243" s="42"/>
      <c r="P243" s="42" t="s">
        <v>581</v>
      </c>
      <c r="Q243" s="42" t="s">
        <v>582</v>
      </c>
      <c r="R243" s="42" t="s">
        <v>193</v>
      </c>
      <c r="S243" s="42" t="s">
        <v>107</v>
      </c>
      <c r="T243" s="42" t="s">
        <v>194</v>
      </c>
      <c r="Z243">
        <v>40065</v>
      </c>
      <c r="AA243">
        <v>40065</v>
      </c>
    </row>
    <row r="244" spans="1:27" x14ac:dyDescent="0.35">
      <c r="A244" s="42"/>
      <c r="B244" s="42"/>
      <c r="C244" s="42">
        <v>13401</v>
      </c>
      <c r="D244" s="42" t="s">
        <v>280</v>
      </c>
      <c r="E244" s="42" t="s">
        <v>37</v>
      </c>
      <c r="F244" s="42">
        <v>2018</v>
      </c>
      <c r="G244" s="42">
        <v>76072513</v>
      </c>
      <c r="H244" s="42" t="s">
        <v>196</v>
      </c>
      <c r="I244" s="42" t="s">
        <v>281</v>
      </c>
      <c r="J244" s="42">
        <v>6</v>
      </c>
      <c r="K244" s="42">
        <v>0</v>
      </c>
      <c r="L244" s="42" t="s">
        <v>252</v>
      </c>
      <c r="M244" s="42" t="s">
        <v>257</v>
      </c>
      <c r="N244" s="42"/>
      <c r="O244" s="42"/>
      <c r="P244" s="42" t="s">
        <v>581</v>
      </c>
      <c r="Q244" s="42" t="s">
        <v>582</v>
      </c>
      <c r="R244" s="42" t="s">
        <v>193</v>
      </c>
      <c r="S244" s="42" t="s">
        <v>107</v>
      </c>
      <c r="T244" s="42" t="s">
        <v>194</v>
      </c>
      <c r="Z244">
        <v>40088</v>
      </c>
      <c r="AA244">
        <v>40088</v>
      </c>
    </row>
    <row r="245" spans="1:27" x14ac:dyDescent="0.35">
      <c r="A245" s="42"/>
      <c r="B245" s="42"/>
      <c r="C245" s="42">
        <v>4101</v>
      </c>
      <c r="D245" s="42" t="s">
        <v>254</v>
      </c>
      <c r="E245" s="42" t="s">
        <v>26</v>
      </c>
      <c r="F245" s="42">
        <v>2018</v>
      </c>
      <c r="G245" s="42">
        <v>76074083</v>
      </c>
      <c r="H245" s="42" t="s">
        <v>196</v>
      </c>
      <c r="I245" s="42" t="s">
        <v>282</v>
      </c>
      <c r="J245" s="42">
        <v>4</v>
      </c>
      <c r="K245" s="42">
        <v>1</v>
      </c>
      <c r="L245" s="42" t="s">
        <v>252</v>
      </c>
      <c r="M245" s="42" t="s">
        <v>253</v>
      </c>
      <c r="N245" s="42"/>
      <c r="O245" s="42"/>
      <c r="P245" s="42" t="s">
        <v>581</v>
      </c>
      <c r="Q245" s="42" t="s">
        <v>582</v>
      </c>
      <c r="R245" s="42" t="s">
        <v>193</v>
      </c>
      <c r="S245" s="42" t="s">
        <v>107</v>
      </c>
      <c r="T245" s="42" t="s">
        <v>194</v>
      </c>
      <c r="Z245">
        <v>40087</v>
      </c>
      <c r="AA245">
        <v>40087</v>
      </c>
    </row>
    <row r="246" spans="1:27" x14ac:dyDescent="0.35">
      <c r="A246" s="42"/>
      <c r="B246" s="42"/>
      <c r="C246" s="42">
        <v>9112</v>
      </c>
      <c r="D246" s="42" t="s">
        <v>601</v>
      </c>
      <c r="E246" s="42" t="s">
        <v>32</v>
      </c>
      <c r="F246" s="42">
        <v>2018</v>
      </c>
      <c r="G246" s="42">
        <v>76080056</v>
      </c>
      <c r="H246" s="42" t="s">
        <v>220</v>
      </c>
      <c r="I246" s="42" t="s">
        <v>602</v>
      </c>
      <c r="J246" s="42">
        <v>8</v>
      </c>
      <c r="K246" s="42">
        <v>11</v>
      </c>
      <c r="L246" s="42" t="s">
        <v>252</v>
      </c>
      <c r="M246" s="42" t="s">
        <v>257</v>
      </c>
      <c r="N246" s="42"/>
      <c r="O246" s="42"/>
      <c r="P246" s="42" t="s">
        <v>581</v>
      </c>
      <c r="Q246" s="42" t="s">
        <v>582</v>
      </c>
      <c r="R246" s="42" t="s">
        <v>193</v>
      </c>
      <c r="S246" s="42" t="s">
        <v>107</v>
      </c>
      <c r="T246" s="42" t="s">
        <v>194</v>
      </c>
      <c r="Z246">
        <v>40165</v>
      </c>
      <c r="AA246">
        <v>40165</v>
      </c>
    </row>
    <row r="247" spans="1:27" x14ac:dyDescent="0.35">
      <c r="A247" s="42"/>
      <c r="B247" s="42"/>
      <c r="C247" s="42">
        <v>13501</v>
      </c>
      <c r="D247" s="42" t="s">
        <v>270</v>
      </c>
      <c r="E247" s="42" t="s">
        <v>37</v>
      </c>
      <c r="F247" s="42">
        <v>2018</v>
      </c>
      <c r="G247" s="42">
        <v>76094196</v>
      </c>
      <c r="H247" s="42" t="s">
        <v>187</v>
      </c>
      <c r="I247" s="42" t="s">
        <v>603</v>
      </c>
      <c r="J247" s="42">
        <v>5</v>
      </c>
      <c r="K247" s="42">
        <v>1</v>
      </c>
      <c r="L247" s="42" t="s">
        <v>252</v>
      </c>
      <c r="M247" s="42" t="s">
        <v>257</v>
      </c>
      <c r="N247" s="42"/>
      <c r="O247" s="42"/>
      <c r="P247" s="42" t="s">
        <v>581</v>
      </c>
      <c r="Q247" s="42" t="s">
        <v>582</v>
      </c>
      <c r="R247" s="42" t="s">
        <v>193</v>
      </c>
      <c r="S247" s="42" t="s">
        <v>107</v>
      </c>
      <c r="T247" s="42" t="s">
        <v>194</v>
      </c>
      <c r="Z247">
        <v>40316</v>
      </c>
      <c r="AA247">
        <v>40316</v>
      </c>
    </row>
    <row r="248" spans="1:27" x14ac:dyDescent="0.35">
      <c r="A248" s="42"/>
      <c r="B248" s="42"/>
      <c r="C248" s="42">
        <v>14107</v>
      </c>
      <c r="D248" s="42" t="s">
        <v>283</v>
      </c>
      <c r="E248" s="42" t="s">
        <v>233</v>
      </c>
      <c r="F248" s="42">
        <v>2018</v>
      </c>
      <c r="G248" s="42">
        <v>76100533</v>
      </c>
      <c r="H248" s="42" t="s">
        <v>220</v>
      </c>
      <c r="I248" s="42" t="s">
        <v>284</v>
      </c>
      <c r="J248" s="42">
        <v>3</v>
      </c>
      <c r="K248" s="42">
        <v>0</v>
      </c>
      <c r="L248" s="42" t="s">
        <v>252</v>
      </c>
      <c r="M248" s="42" t="s">
        <v>257</v>
      </c>
      <c r="N248" s="42">
        <v>6</v>
      </c>
      <c r="O248" s="42"/>
      <c r="P248" s="42" t="s">
        <v>581</v>
      </c>
      <c r="Q248" s="42" t="s">
        <v>582</v>
      </c>
      <c r="R248" s="42" t="s">
        <v>193</v>
      </c>
      <c r="S248" s="42" t="s">
        <v>107</v>
      </c>
      <c r="T248" s="42" t="s">
        <v>194</v>
      </c>
      <c r="Z248">
        <v>40340</v>
      </c>
      <c r="AA248">
        <v>40340</v>
      </c>
    </row>
    <row r="249" spans="1:27" x14ac:dyDescent="0.35">
      <c r="A249" s="42"/>
      <c r="B249" s="42"/>
      <c r="C249" s="42">
        <v>10304</v>
      </c>
      <c r="D249" s="42" t="s">
        <v>604</v>
      </c>
      <c r="E249" s="42" t="s">
        <v>33</v>
      </c>
      <c r="F249" s="42">
        <v>2018</v>
      </c>
      <c r="G249" s="42">
        <v>76105733</v>
      </c>
      <c r="H249" s="42" t="s">
        <v>220</v>
      </c>
      <c r="I249" s="42" t="s">
        <v>605</v>
      </c>
      <c r="J249" s="42">
        <v>4</v>
      </c>
      <c r="K249" s="42">
        <v>1</v>
      </c>
      <c r="L249" s="42" t="s">
        <v>252</v>
      </c>
      <c r="M249" s="42" t="s">
        <v>269</v>
      </c>
      <c r="N249" s="42"/>
      <c r="O249" s="42"/>
      <c r="P249" s="42" t="s">
        <v>581</v>
      </c>
      <c r="Q249" s="42" t="s">
        <v>582</v>
      </c>
      <c r="R249" s="42" t="s">
        <v>193</v>
      </c>
      <c r="S249" s="42" t="s">
        <v>107</v>
      </c>
      <c r="T249" s="42" t="s">
        <v>194</v>
      </c>
      <c r="Z249" t="s">
        <v>580</v>
      </c>
      <c r="AA249" t="s">
        <v>580</v>
      </c>
    </row>
    <row r="250" spans="1:27" x14ac:dyDescent="0.35">
      <c r="A250" s="42"/>
      <c r="B250" s="42"/>
      <c r="C250" s="42">
        <v>10104</v>
      </c>
      <c r="D250" s="42" t="s">
        <v>285</v>
      </c>
      <c r="E250" s="42" t="s">
        <v>33</v>
      </c>
      <c r="F250" s="42">
        <v>2018</v>
      </c>
      <c r="G250" s="42">
        <v>76107031</v>
      </c>
      <c r="H250" s="42" t="s">
        <v>220</v>
      </c>
      <c r="I250" s="42" t="s">
        <v>286</v>
      </c>
      <c r="J250" s="42">
        <v>2</v>
      </c>
      <c r="K250" s="42">
        <v>0</v>
      </c>
      <c r="L250" s="42" t="s">
        <v>252</v>
      </c>
      <c r="M250" s="42" t="s">
        <v>257</v>
      </c>
      <c r="N250" s="42"/>
      <c r="O250" s="42"/>
      <c r="P250" s="42" t="s">
        <v>581</v>
      </c>
      <c r="Q250" s="42" t="s">
        <v>582</v>
      </c>
      <c r="R250" s="42" t="s">
        <v>193</v>
      </c>
      <c r="S250" s="42" t="s">
        <v>107</v>
      </c>
      <c r="T250" s="42" t="s">
        <v>194</v>
      </c>
      <c r="Z250">
        <v>40391</v>
      </c>
      <c r="AA250">
        <v>40391</v>
      </c>
    </row>
    <row r="251" spans="1:27" x14ac:dyDescent="0.35">
      <c r="A251" s="42"/>
      <c r="B251" s="42"/>
      <c r="C251" s="42">
        <v>13119</v>
      </c>
      <c r="D251" s="42" t="s">
        <v>606</v>
      </c>
      <c r="E251" s="42" t="s">
        <v>37</v>
      </c>
      <c r="F251" s="42">
        <v>2018</v>
      </c>
      <c r="G251" s="42">
        <v>76110286</v>
      </c>
      <c r="H251" s="42" t="s">
        <v>222</v>
      </c>
      <c r="I251" s="42" t="s">
        <v>607</v>
      </c>
      <c r="J251" s="42">
        <v>4</v>
      </c>
      <c r="K251" s="42">
        <v>10</v>
      </c>
      <c r="L251" s="42" t="s">
        <v>252</v>
      </c>
      <c r="M251" s="42" t="s">
        <v>253</v>
      </c>
      <c r="N251" s="42"/>
      <c r="O251" s="42"/>
      <c r="P251" s="42" t="s">
        <v>581</v>
      </c>
      <c r="Q251" s="42" t="s">
        <v>582</v>
      </c>
      <c r="R251" s="42" t="s">
        <v>193</v>
      </c>
      <c r="S251" s="42" t="s">
        <v>107</v>
      </c>
      <c r="T251" s="42" t="s">
        <v>194</v>
      </c>
      <c r="Z251">
        <v>40417</v>
      </c>
      <c r="AA251">
        <v>40417</v>
      </c>
    </row>
    <row r="252" spans="1:27" x14ac:dyDescent="0.35">
      <c r="A252" s="42"/>
      <c r="B252" s="42"/>
      <c r="C252" s="42">
        <v>13604</v>
      </c>
      <c r="D252" s="42" t="s">
        <v>287</v>
      </c>
      <c r="E252" s="42" t="s">
        <v>37</v>
      </c>
      <c r="F252" s="42">
        <v>2018</v>
      </c>
      <c r="G252" s="42">
        <v>76110378</v>
      </c>
      <c r="H252" s="42" t="s">
        <v>187</v>
      </c>
      <c r="I252" s="42" t="s">
        <v>288</v>
      </c>
      <c r="J252" s="42">
        <v>4</v>
      </c>
      <c r="K252" s="42">
        <v>0</v>
      </c>
      <c r="L252" s="42" t="s">
        <v>252</v>
      </c>
      <c r="M252" s="42" t="s">
        <v>257</v>
      </c>
      <c r="N252" s="42">
        <v>5</v>
      </c>
      <c r="O252" s="42"/>
      <c r="P252" s="42" t="s">
        <v>581</v>
      </c>
      <c r="Q252" s="42" t="s">
        <v>582</v>
      </c>
      <c r="R252" s="42" t="s">
        <v>193</v>
      </c>
      <c r="S252" s="42" t="s">
        <v>107</v>
      </c>
      <c r="T252" s="42" t="s">
        <v>194</v>
      </c>
      <c r="Z252">
        <v>40417</v>
      </c>
      <c r="AA252">
        <v>40417</v>
      </c>
    </row>
    <row r="253" spans="1:27" x14ac:dyDescent="0.35">
      <c r="A253" s="42"/>
      <c r="B253" s="42"/>
      <c r="C253" s="42">
        <v>8101</v>
      </c>
      <c r="D253" s="42" t="s">
        <v>289</v>
      </c>
      <c r="E253" s="42" t="s">
        <v>290</v>
      </c>
      <c r="F253" s="42">
        <v>2018</v>
      </c>
      <c r="G253" s="42">
        <v>76113322</v>
      </c>
      <c r="H253" s="42" t="s">
        <v>206</v>
      </c>
      <c r="I253" s="42" t="s">
        <v>291</v>
      </c>
      <c r="J253" s="42">
        <v>1</v>
      </c>
      <c r="K253" s="42">
        <v>0</v>
      </c>
      <c r="L253" s="42" t="s">
        <v>252</v>
      </c>
      <c r="M253" s="42" t="s">
        <v>269</v>
      </c>
      <c r="N253" s="42"/>
      <c r="O253" s="42"/>
      <c r="P253" s="42" t="s">
        <v>581</v>
      </c>
      <c r="Q253" s="42" t="s">
        <v>582</v>
      </c>
      <c r="R253" s="42" t="s">
        <v>193</v>
      </c>
      <c r="S253" s="42" t="s">
        <v>107</v>
      </c>
      <c r="T253" s="42" t="s">
        <v>194</v>
      </c>
      <c r="Z253">
        <v>40437</v>
      </c>
      <c r="AA253">
        <v>40437</v>
      </c>
    </row>
    <row r="254" spans="1:27" x14ac:dyDescent="0.35">
      <c r="A254" s="42"/>
      <c r="B254" s="42"/>
      <c r="C254" s="42">
        <v>5503</v>
      </c>
      <c r="D254" s="42" t="s">
        <v>273</v>
      </c>
      <c r="E254" s="42" t="s">
        <v>27</v>
      </c>
      <c r="F254" s="42">
        <v>2018</v>
      </c>
      <c r="G254" s="42">
        <v>76117820</v>
      </c>
      <c r="H254" s="42" t="s">
        <v>220</v>
      </c>
      <c r="I254" s="42" t="s">
        <v>292</v>
      </c>
      <c r="J254" s="42">
        <v>6</v>
      </c>
      <c r="K254" s="42">
        <v>2</v>
      </c>
      <c r="L254" s="42" t="s">
        <v>252</v>
      </c>
      <c r="M254" s="42" t="s">
        <v>257</v>
      </c>
      <c r="N254" s="42">
        <v>9</v>
      </c>
      <c r="O254" s="42"/>
      <c r="P254" s="42" t="s">
        <v>581</v>
      </c>
      <c r="Q254" s="42" t="s">
        <v>582</v>
      </c>
      <c r="R254" s="42" t="s">
        <v>193</v>
      </c>
      <c r="S254" s="42" t="s">
        <v>107</v>
      </c>
      <c r="T254" s="42" t="s">
        <v>194</v>
      </c>
      <c r="Z254">
        <v>38205</v>
      </c>
      <c r="AA254">
        <v>38205</v>
      </c>
    </row>
    <row r="255" spans="1:27" x14ac:dyDescent="0.35">
      <c r="A255" s="42"/>
      <c r="B255" s="42"/>
      <c r="C255" s="42">
        <v>4102</v>
      </c>
      <c r="D255" s="42" t="s">
        <v>26</v>
      </c>
      <c r="E255" s="42" t="s">
        <v>26</v>
      </c>
      <c r="F255" s="42">
        <v>2018</v>
      </c>
      <c r="G255" s="42">
        <v>76125810</v>
      </c>
      <c r="H255" s="42" t="s">
        <v>222</v>
      </c>
      <c r="I255" s="42" t="s">
        <v>293</v>
      </c>
      <c r="J255" s="42">
        <v>5</v>
      </c>
      <c r="K255" s="42">
        <v>6</v>
      </c>
      <c r="L255" s="42" t="s">
        <v>252</v>
      </c>
      <c r="M255" s="42" t="s">
        <v>257</v>
      </c>
      <c r="N255" s="42"/>
      <c r="O255" s="42">
        <v>8</v>
      </c>
      <c r="P255" s="42" t="s">
        <v>581</v>
      </c>
      <c r="Q255" s="42" t="s">
        <v>582</v>
      </c>
      <c r="R255" s="42" t="s">
        <v>193</v>
      </c>
      <c r="S255" s="42" t="s">
        <v>107</v>
      </c>
      <c r="T255" s="42" t="s">
        <v>194</v>
      </c>
      <c r="Z255">
        <v>38188</v>
      </c>
      <c r="AA255">
        <v>38188</v>
      </c>
    </row>
    <row r="256" spans="1:27" x14ac:dyDescent="0.35">
      <c r="A256" s="42"/>
      <c r="B256" s="42"/>
      <c r="C256" s="42">
        <v>13201</v>
      </c>
      <c r="D256" s="42" t="s">
        <v>294</v>
      </c>
      <c r="E256" s="42" t="s">
        <v>37</v>
      </c>
      <c r="F256" s="42">
        <v>2018</v>
      </c>
      <c r="G256" s="42">
        <v>76128760</v>
      </c>
      <c r="H256" s="42" t="s">
        <v>206</v>
      </c>
      <c r="I256" s="42" t="s">
        <v>295</v>
      </c>
      <c r="J256" s="42">
        <v>1</v>
      </c>
      <c r="K256" s="42">
        <v>0</v>
      </c>
      <c r="L256" s="42" t="s">
        <v>252</v>
      </c>
      <c r="M256" s="42" t="s">
        <v>257</v>
      </c>
      <c r="N256" s="42">
        <v>8</v>
      </c>
      <c r="O256" s="42"/>
      <c r="P256" s="42" t="s">
        <v>581</v>
      </c>
      <c r="Q256" s="42" t="s">
        <v>582</v>
      </c>
      <c r="R256" s="42" t="s">
        <v>193</v>
      </c>
      <c r="S256" s="42" t="s">
        <v>107</v>
      </c>
      <c r="T256" s="42" t="s">
        <v>194</v>
      </c>
      <c r="Z256">
        <v>38191</v>
      </c>
      <c r="AA256">
        <v>38191</v>
      </c>
    </row>
    <row r="257" spans="1:27" x14ac:dyDescent="0.35">
      <c r="A257" s="42"/>
      <c r="B257" s="42"/>
      <c r="C257" s="42">
        <v>5402</v>
      </c>
      <c r="D257" s="42" t="s">
        <v>201</v>
      </c>
      <c r="E257" s="42" t="s">
        <v>27</v>
      </c>
      <c r="F257" s="42">
        <v>2018</v>
      </c>
      <c r="G257" s="42">
        <v>76137533</v>
      </c>
      <c r="H257" s="42" t="s">
        <v>187</v>
      </c>
      <c r="I257" s="42" t="s">
        <v>297</v>
      </c>
      <c r="J257" s="42">
        <v>4</v>
      </c>
      <c r="K257" s="42">
        <v>2</v>
      </c>
      <c r="L257" s="42" t="s">
        <v>252</v>
      </c>
      <c r="M257" s="42" t="s">
        <v>253</v>
      </c>
      <c r="N257" s="42"/>
      <c r="O257" s="42"/>
      <c r="P257" s="42" t="s">
        <v>581</v>
      </c>
      <c r="Q257" s="42" t="s">
        <v>582</v>
      </c>
      <c r="R257" s="42" t="s">
        <v>193</v>
      </c>
      <c r="S257" s="42" t="s">
        <v>107</v>
      </c>
      <c r="T257" s="42" t="s">
        <v>194</v>
      </c>
      <c r="Z257">
        <v>40619</v>
      </c>
      <c r="AA257">
        <v>40619</v>
      </c>
    </row>
    <row r="258" spans="1:27" x14ac:dyDescent="0.35">
      <c r="A258" s="42"/>
      <c r="B258" s="42"/>
      <c r="C258" s="42">
        <v>10107</v>
      </c>
      <c r="D258" s="42" t="s">
        <v>261</v>
      </c>
      <c r="E258" s="42" t="s">
        <v>33</v>
      </c>
      <c r="F258" s="42">
        <v>2018</v>
      </c>
      <c r="G258" s="42">
        <v>76164755</v>
      </c>
      <c r="H258" s="42" t="s">
        <v>206</v>
      </c>
      <c r="I258" s="42" t="s">
        <v>300</v>
      </c>
      <c r="J258" s="42">
        <v>3</v>
      </c>
      <c r="K258" s="42">
        <v>0</v>
      </c>
      <c r="L258" s="42" t="s">
        <v>252</v>
      </c>
      <c r="M258" s="42" t="s">
        <v>253</v>
      </c>
      <c r="N258" s="42"/>
      <c r="O258" s="42"/>
      <c r="P258" s="42" t="s">
        <v>581</v>
      </c>
      <c r="Q258" s="42" t="s">
        <v>582</v>
      </c>
      <c r="R258" s="42" t="s">
        <v>193</v>
      </c>
      <c r="S258" s="42" t="s">
        <v>107</v>
      </c>
      <c r="T258" s="42" t="s">
        <v>194</v>
      </c>
      <c r="Z258">
        <v>43004</v>
      </c>
      <c r="AA258">
        <v>43004</v>
      </c>
    </row>
    <row r="259" spans="1:27" x14ac:dyDescent="0.35">
      <c r="A259" s="42"/>
      <c r="B259" s="42"/>
      <c r="C259" s="42">
        <v>10201</v>
      </c>
      <c r="D259" s="42" t="s">
        <v>301</v>
      </c>
      <c r="E259" s="42" t="s">
        <v>33</v>
      </c>
      <c r="F259" s="42">
        <v>2018</v>
      </c>
      <c r="G259" s="42">
        <v>76165578</v>
      </c>
      <c r="H259" s="42" t="s">
        <v>196</v>
      </c>
      <c r="I259" s="42" t="s">
        <v>302</v>
      </c>
      <c r="J259" s="42">
        <v>6</v>
      </c>
      <c r="K259" s="42">
        <v>4</v>
      </c>
      <c r="L259" s="42" t="s">
        <v>252</v>
      </c>
      <c r="M259" s="42" t="s">
        <v>253</v>
      </c>
      <c r="N259" s="42">
        <v>6</v>
      </c>
      <c r="O259" s="42"/>
      <c r="P259" s="42" t="s">
        <v>581</v>
      </c>
      <c r="Q259" s="42" t="s">
        <v>582</v>
      </c>
      <c r="R259" s="42" t="s">
        <v>193</v>
      </c>
      <c r="S259" s="42" t="s">
        <v>107</v>
      </c>
      <c r="T259" s="42" t="s">
        <v>194</v>
      </c>
      <c r="Z259">
        <v>40798</v>
      </c>
      <c r="AA259">
        <v>40798</v>
      </c>
    </row>
    <row r="260" spans="1:27" x14ac:dyDescent="0.35">
      <c r="A260" s="42"/>
      <c r="B260" s="42"/>
      <c r="C260" s="42">
        <v>13114</v>
      </c>
      <c r="D260" s="42" t="s">
        <v>303</v>
      </c>
      <c r="E260" s="42" t="s">
        <v>37</v>
      </c>
      <c r="F260" s="42">
        <v>2018</v>
      </c>
      <c r="G260" s="42">
        <v>76167947</v>
      </c>
      <c r="H260" s="42" t="s">
        <v>214</v>
      </c>
      <c r="I260" s="42" t="s">
        <v>304</v>
      </c>
      <c r="J260" s="42">
        <v>1</v>
      </c>
      <c r="K260" s="42">
        <v>0</v>
      </c>
      <c r="L260" s="42" t="s">
        <v>252</v>
      </c>
      <c r="M260" s="42" t="s">
        <v>305</v>
      </c>
      <c r="N260" s="42">
        <v>10</v>
      </c>
      <c r="O260" s="42"/>
      <c r="P260" s="42" t="s">
        <v>581</v>
      </c>
      <c r="Q260" s="42" t="s">
        <v>582</v>
      </c>
      <c r="R260" s="42" t="s">
        <v>193</v>
      </c>
      <c r="S260" s="42" t="s">
        <v>107</v>
      </c>
      <c r="T260" s="42" t="s">
        <v>194</v>
      </c>
      <c r="Z260">
        <v>40813</v>
      </c>
      <c r="AA260">
        <v>40813</v>
      </c>
    </row>
    <row r="261" spans="1:27" x14ac:dyDescent="0.35">
      <c r="A261" s="42"/>
      <c r="B261" s="42"/>
      <c r="C261" s="42">
        <v>10301</v>
      </c>
      <c r="D261" s="42" t="s">
        <v>336</v>
      </c>
      <c r="E261" s="42" t="s">
        <v>33</v>
      </c>
      <c r="F261" s="42">
        <v>2018</v>
      </c>
      <c r="G261" s="42">
        <v>76170645</v>
      </c>
      <c r="H261" s="42" t="s">
        <v>187</v>
      </c>
      <c r="I261" s="42" t="s">
        <v>608</v>
      </c>
      <c r="J261" s="42">
        <v>7</v>
      </c>
      <c r="K261" s="42">
        <v>15</v>
      </c>
      <c r="L261" s="42" t="s">
        <v>252</v>
      </c>
      <c r="M261" s="42" t="s">
        <v>257</v>
      </c>
      <c r="N261" s="42"/>
      <c r="O261" s="42"/>
      <c r="P261" s="42" t="s">
        <v>581</v>
      </c>
      <c r="Q261" s="42" t="s">
        <v>582</v>
      </c>
      <c r="R261" s="42" t="s">
        <v>193</v>
      </c>
      <c r="S261" s="42" t="s">
        <v>107</v>
      </c>
      <c r="T261" s="42" t="s">
        <v>194</v>
      </c>
      <c r="Z261">
        <v>40829</v>
      </c>
      <c r="AA261">
        <v>40829</v>
      </c>
    </row>
    <row r="262" spans="1:27" x14ac:dyDescent="0.35">
      <c r="A262" s="42"/>
      <c r="B262" s="42"/>
      <c r="C262" s="42">
        <v>10106</v>
      </c>
      <c r="D262" s="42" t="s">
        <v>265</v>
      </c>
      <c r="E262" s="42" t="s">
        <v>33</v>
      </c>
      <c r="F262" s="42">
        <v>2018</v>
      </c>
      <c r="G262" s="42">
        <v>76171669</v>
      </c>
      <c r="H262" s="42" t="s">
        <v>196</v>
      </c>
      <c r="I262" s="42" t="s">
        <v>306</v>
      </c>
      <c r="J262" s="42">
        <v>4</v>
      </c>
      <c r="K262" s="42">
        <v>1</v>
      </c>
      <c r="L262" s="42" t="s">
        <v>252</v>
      </c>
      <c r="M262" s="42" t="s">
        <v>253</v>
      </c>
      <c r="N262" s="42"/>
      <c r="O262" s="42"/>
      <c r="P262" s="42" t="s">
        <v>581</v>
      </c>
      <c r="Q262" s="42" t="s">
        <v>582</v>
      </c>
      <c r="R262" s="42" t="s">
        <v>193</v>
      </c>
      <c r="S262" s="42" t="s">
        <v>107</v>
      </c>
      <c r="T262" s="42" t="s">
        <v>194</v>
      </c>
      <c r="Z262">
        <v>40835</v>
      </c>
      <c r="AA262">
        <v>40835</v>
      </c>
    </row>
    <row r="263" spans="1:27" x14ac:dyDescent="0.35">
      <c r="A263" s="42"/>
      <c r="B263" s="42"/>
      <c r="C263" s="42">
        <v>4303</v>
      </c>
      <c r="D263" s="42" t="s">
        <v>307</v>
      </c>
      <c r="E263" s="42" t="s">
        <v>26</v>
      </c>
      <c r="F263" s="42">
        <v>2018</v>
      </c>
      <c r="G263" s="42">
        <v>76188078</v>
      </c>
      <c r="H263" s="42" t="s">
        <v>210</v>
      </c>
      <c r="I263" s="42" t="s">
        <v>308</v>
      </c>
      <c r="J263" s="42">
        <v>2</v>
      </c>
      <c r="K263" s="42">
        <v>0</v>
      </c>
      <c r="L263" s="42" t="s">
        <v>252</v>
      </c>
      <c r="M263" s="42" t="s">
        <v>269</v>
      </c>
      <c r="N263" s="42"/>
      <c r="O263" s="42">
        <v>2</v>
      </c>
      <c r="P263" s="42" t="s">
        <v>581</v>
      </c>
      <c r="Q263" s="42" t="s">
        <v>582</v>
      </c>
      <c r="R263" s="42" t="s">
        <v>193</v>
      </c>
      <c r="S263" s="42" t="s">
        <v>107</v>
      </c>
      <c r="T263" s="42" t="s">
        <v>194</v>
      </c>
      <c r="Z263">
        <v>41204</v>
      </c>
      <c r="AA263">
        <v>41204</v>
      </c>
    </row>
    <row r="264" spans="1:27" x14ac:dyDescent="0.35">
      <c r="A264" s="42"/>
      <c r="B264" s="42"/>
      <c r="C264" s="42">
        <v>10106</v>
      </c>
      <c r="D264" s="42" t="s">
        <v>265</v>
      </c>
      <c r="E264" s="42" t="s">
        <v>33</v>
      </c>
      <c r="F264" s="42">
        <v>2018</v>
      </c>
      <c r="G264" s="42">
        <v>76190433</v>
      </c>
      <c r="H264" s="42" t="s">
        <v>196</v>
      </c>
      <c r="I264" s="42" t="s">
        <v>609</v>
      </c>
      <c r="J264" s="42">
        <v>6</v>
      </c>
      <c r="K264" s="42">
        <v>0</v>
      </c>
      <c r="L264" s="42" t="s">
        <v>252</v>
      </c>
      <c r="M264" s="42" t="s">
        <v>253</v>
      </c>
      <c r="N264" s="42">
        <v>4</v>
      </c>
      <c r="O264" s="42"/>
      <c r="P264" s="42" t="s">
        <v>581</v>
      </c>
      <c r="Q264" s="42" t="s">
        <v>582</v>
      </c>
      <c r="R264" s="42" t="s">
        <v>193</v>
      </c>
      <c r="S264" s="42" t="s">
        <v>107</v>
      </c>
      <c r="T264" s="42" t="s">
        <v>194</v>
      </c>
      <c r="Z264">
        <v>40948</v>
      </c>
      <c r="AA264">
        <v>40948</v>
      </c>
    </row>
    <row r="265" spans="1:27" x14ac:dyDescent="0.35">
      <c r="A265" s="42"/>
      <c r="B265" s="42"/>
      <c r="C265" s="42">
        <v>8102</v>
      </c>
      <c r="D265" s="42" t="s">
        <v>611</v>
      </c>
      <c r="E265" s="42" t="s">
        <v>290</v>
      </c>
      <c r="F265" s="42">
        <v>2018</v>
      </c>
      <c r="G265" s="42">
        <v>76192222</v>
      </c>
      <c r="H265" s="42" t="s">
        <v>204</v>
      </c>
      <c r="I265" s="42" t="s">
        <v>612</v>
      </c>
      <c r="J265" s="42">
        <v>1</v>
      </c>
      <c r="K265" s="42">
        <v>0</v>
      </c>
      <c r="L265" s="42" t="s">
        <v>252</v>
      </c>
      <c r="M265" s="42" t="s">
        <v>253</v>
      </c>
      <c r="N265" s="42"/>
      <c r="O265" s="42"/>
      <c r="P265" s="42" t="s">
        <v>581</v>
      </c>
      <c r="Q265" s="42" t="s">
        <v>582</v>
      </c>
      <c r="R265" s="42" t="s">
        <v>193</v>
      </c>
      <c r="S265" s="42" t="s">
        <v>107</v>
      </c>
      <c r="T265" s="42" t="s">
        <v>194</v>
      </c>
      <c r="Z265">
        <v>41071</v>
      </c>
      <c r="AA265">
        <v>41071</v>
      </c>
    </row>
    <row r="266" spans="1:27" x14ac:dyDescent="0.35">
      <c r="A266" s="42"/>
      <c r="B266" s="42"/>
      <c r="C266" s="42">
        <v>4101</v>
      </c>
      <c r="D266" s="42" t="s">
        <v>254</v>
      </c>
      <c r="E266" s="42" t="s">
        <v>26</v>
      </c>
      <c r="F266" s="42">
        <v>2018</v>
      </c>
      <c r="G266" s="42">
        <v>76193600</v>
      </c>
      <c r="H266" s="42" t="s">
        <v>204</v>
      </c>
      <c r="I266" s="42" t="s">
        <v>310</v>
      </c>
      <c r="J266" s="42">
        <v>4</v>
      </c>
      <c r="K266" s="42">
        <v>12</v>
      </c>
      <c r="L266" s="42" t="s">
        <v>252</v>
      </c>
      <c r="M266" s="42" t="s">
        <v>257</v>
      </c>
      <c r="N266" s="42">
        <v>2</v>
      </c>
      <c r="O266" s="42"/>
      <c r="P266" s="42" t="s">
        <v>581</v>
      </c>
      <c r="Q266" s="42" t="s">
        <v>582</v>
      </c>
      <c r="R266" s="42" t="s">
        <v>193</v>
      </c>
      <c r="S266" s="42" t="s">
        <v>107</v>
      </c>
      <c r="T266" s="42" t="s">
        <v>194</v>
      </c>
      <c r="Z266">
        <v>38464</v>
      </c>
      <c r="AA266">
        <v>38464</v>
      </c>
    </row>
    <row r="267" spans="1:27" x14ac:dyDescent="0.35">
      <c r="A267" s="42"/>
      <c r="B267" s="42"/>
      <c r="C267" s="42">
        <v>10106</v>
      </c>
      <c r="D267" s="42" t="s">
        <v>265</v>
      </c>
      <c r="E267" s="42" t="s">
        <v>33</v>
      </c>
      <c r="F267" s="42">
        <v>2018</v>
      </c>
      <c r="G267" s="42">
        <v>76199403</v>
      </c>
      <c r="H267" s="42" t="s">
        <v>187</v>
      </c>
      <c r="I267" s="42" t="s">
        <v>311</v>
      </c>
      <c r="J267" s="42">
        <v>1</v>
      </c>
      <c r="K267" s="42">
        <v>0</v>
      </c>
      <c r="L267" s="42" t="s">
        <v>252</v>
      </c>
      <c r="M267" s="42" t="s">
        <v>257</v>
      </c>
      <c r="N267" s="42"/>
      <c r="O267" s="42"/>
      <c r="P267" s="42" t="s">
        <v>581</v>
      </c>
      <c r="Q267" s="42" t="s">
        <v>582</v>
      </c>
      <c r="R267" s="42" t="s">
        <v>193</v>
      </c>
      <c r="S267" s="42" t="s">
        <v>107</v>
      </c>
      <c r="T267" s="42" t="s">
        <v>194</v>
      </c>
      <c r="Z267">
        <v>40973</v>
      </c>
      <c r="AA267">
        <v>40973</v>
      </c>
    </row>
    <row r="268" spans="1:27" x14ac:dyDescent="0.35">
      <c r="A268" s="42"/>
      <c r="B268" s="42"/>
      <c r="C268" s="42">
        <v>10106</v>
      </c>
      <c r="D268" s="42" t="s">
        <v>265</v>
      </c>
      <c r="E268" s="42" t="s">
        <v>33</v>
      </c>
      <c r="F268" s="42">
        <v>2018</v>
      </c>
      <c r="G268" s="42">
        <v>76209389</v>
      </c>
      <c r="H268" s="42" t="s">
        <v>255</v>
      </c>
      <c r="I268" s="42" t="s">
        <v>312</v>
      </c>
      <c r="J268" s="42">
        <v>1</v>
      </c>
      <c r="K268" s="42">
        <v>0</v>
      </c>
      <c r="L268" s="42" t="s">
        <v>252</v>
      </c>
      <c r="M268" s="42" t="s">
        <v>253</v>
      </c>
      <c r="N268" s="42"/>
      <c r="O268" s="42">
        <v>2</v>
      </c>
      <c r="P268" s="42" t="s">
        <v>581</v>
      </c>
      <c r="Q268" s="42" t="s">
        <v>582</v>
      </c>
      <c r="R268" s="42" t="s">
        <v>193</v>
      </c>
      <c r="S268" s="42" t="s">
        <v>107</v>
      </c>
      <c r="T268" s="42" t="s">
        <v>194</v>
      </c>
      <c r="Z268">
        <v>41031</v>
      </c>
      <c r="AA268">
        <v>41031</v>
      </c>
    </row>
    <row r="269" spans="1:27" x14ac:dyDescent="0.35">
      <c r="A269" s="42"/>
      <c r="B269" s="42"/>
      <c r="C269" s="42">
        <v>7405</v>
      </c>
      <c r="D269" s="42" t="s">
        <v>613</v>
      </c>
      <c r="E269" s="42" t="s">
        <v>29</v>
      </c>
      <c r="F269" s="42">
        <v>2018</v>
      </c>
      <c r="G269" s="42">
        <v>76216674</v>
      </c>
      <c r="H269" s="42" t="s">
        <v>196</v>
      </c>
      <c r="I269" s="42" t="s">
        <v>614</v>
      </c>
      <c r="J269" s="42">
        <v>1</v>
      </c>
      <c r="K269" s="42">
        <v>0</v>
      </c>
      <c r="L269" s="42" t="s">
        <v>252</v>
      </c>
      <c r="M269" s="42" t="s">
        <v>253</v>
      </c>
      <c r="N269" s="42"/>
      <c r="O269" s="42"/>
      <c r="P269" s="42" t="s">
        <v>581</v>
      </c>
      <c r="Q269" s="42" t="s">
        <v>582</v>
      </c>
      <c r="R269" s="42" t="s">
        <v>193</v>
      </c>
      <c r="S269" s="42" t="s">
        <v>107</v>
      </c>
      <c r="T269" s="42" t="s">
        <v>194</v>
      </c>
      <c r="Z269">
        <v>41093</v>
      </c>
      <c r="AA269">
        <v>41093</v>
      </c>
    </row>
    <row r="270" spans="1:27" x14ac:dyDescent="0.35">
      <c r="A270" s="42"/>
      <c r="B270" s="42"/>
      <c r="C270" s="42">
        <v>13501</v>
      </c>
      <c r="D270" s="42" t="s">
        <v>270</v>
      </c>
      <c r="E270" s="42" t="s">
        <v>37</v>
      </c>
      <c r="F270" s="42">
        <v>2018</v>
      </c>
      <c r="G270" s="42">
        <v>76221833</v>
      </c>
      <c r="H270" s="42" t="s">
        <v>204</v>
      </c>
      <c r="I270" s="42" t="s">
        <v>315</v>
      </c>
      <c r="J270" s="42">
        <v>4</v>
      </c>
      <c r="K270" s="42">
        <v>0</v>
      </c>
      <c r="L270" s="42" t="s">
        <v>252</v>
      </c>
      <c r="M270" s="42" t="s">
        <v>253</v>
      </c>
      <c r="N270" s="42">
        <v>4</v>
      </c>
      <c r="O270" s="42"/>
      <c r="P270" s="42" t="s">
        <v>581</v>
      </c>
      <c r="Q270" s="42" t="s">
        <v>582</v>
      </c>
      <c r="R270" s="42" t="s">
        <v>193</v>
      </c>
      <c r="S270" s="42" t="s">
        <v>107</v>
      </c>
      <c r="T270" s="42" t="s">
        <v>194</v>
      </c>
      <c r="Z270">
        <v>41148</v>
      </c>
      <c r="AA270">
        <v>41148</v>
      </c>
    </row>
    <row r="271" spans="1:27" x14ac:dyDescent="0.35">
      <c r="A271" s="42"/>
      <c r="B271" s="42"/>
      <c r="C271" s="42">
        <v>10106</v>
      </c>
      <c r="D271" s="42" t="s">
        <v>265</v>
      </c>
      <c r="E271" s="42" t="s">
        <v>33</v>
      </c>
      <c r="F271" s="42">
        <v>2018</v>
      </c>
      <c r="G271" s="42">
        <v>76222981</v>
      </c>
      <c r="H271" s="42" t="s">
        <v>226</v>
      </c>
      <c r="I271" s="42" t="s">
        <v>615</v>
      </c>
      <c r="J271" s="42">
        <v>5</v>
      </c>
      <c r="K271" s="42">
        <v>0</v>
      </c>
      <c r="L271" s="42" t="s">
        <v>252</v>
      </c>
      <c r="M271" s="42" t="s">
        <v>257</v>
      </c>
      <c r="N271" s="42">
        <v>5</v>
      </c>
      <c r="O271" s="42"/>
      <c r="P271" s="42" t="s">
        <v>581</v>
      </c>
      <c r="Q271" s="42" t="s">
        <v>582</v>
      </c>
      <c r="R271" s="42" t="s">
        <v>193</v>
      </c>
      <c r="S271" s="42" t="s">
        <v>107</v>
      </c>
      <c r="T271" s="42" t="s">
        <v>194</v>
      </c>
      <c r="Z271">
        <v>41162</v>
      </c>
      <c r="AA271">
        <v>41162</v>
      </c>
    </row>
    <row r="272" spans="1:27" x14ac:dyDescent="0.35">
      <c r="A272" s="42"/>
      <c r="B272" s="42"/>
      <c r="C272" s="42">
        <v>4101</v>
      </c>
      <c r="D272" s="42" t="s">
        <v>254</v>
      </c>
      <c r="E272" s="42" t="s">
        <v>26</v>
      </c>
      <c r="F272" s="42">
        <v>2018</v>
      </c>
      <c r="G272" s="42">
        <v>76223649</v>
      </c>
      <c r="H272" s="42" t="s">
        <v>187</v>
      </c>
      <c r="I272" s="42" t="s">
        <v>316</v>
      </c>
      <c r="J272" s="42">
        <v>3</v>
      </c>
      <c r="K272" s="42">
        <v>0</v>
      </c>
      <c r="L272" s="42" t="s">
        <v>252</v>
      </c>
      <c r="M272" s="42" t="s">
        <v>257</v>
      </c>
      <c r="N272" s="42"/>
      <c r="O272" s="42"/>
      <c r="P272" s="42" t="s">
        <v>581</v>
      </c>
      <c r="Q272" s="42" t="s">
        <v>582</v>
      </c>
      <c r="R272" s="42" t="s">
        <v>193</v>
      </c>
      <c r="S272" s="42" t="s">
        <v>107</v>
      </c>
      <c r="T272" s="42" t="s">
        <v>194</v>
      </c>
      <c r="Z272">
        <v>41176</v>
      </c>
      <c r="AA272">
        <v>41176</v>
      </c>
    </row>
    <row r="273" spans="1:27" x14ac:dyDescent="0.35">
      <c r="A273" s="42"/>
      <c r="B273" s="42"/>
      <c r="C273" s="42">
        <v>14201</v>
      </c>
      <c r="D273" s="42" t="s">
        <v>318</v>
      </c>
      <c r="E273" s="42" t="s">
        <v>233</v>
      </c>
      <c r="F273" s="42">
        <v>2018</v>
      </c>
      <c r="G273" s="42">
        <v>76227851</v>
      </c>
      <c r="H273" s="42" t="s">
        <v>210</v>
      </c>
      <c r="I273" s="42" t="s">
        <v>319</v>
      </c>
      <c r="J273" s="42">
        <v>4</v>
      </c>
      <c r="K273" s="42">
        <v>0</v>
      </c>
      <c r="L273" s="42" t="s">
        <v>252</v>
      </c>
      <c r="M273" s="42" t="s">
        <v>257</v>
      </c>
      <c r="N273" s="42"/>
      <c r="O273" s="42"/>
      <c r="P273" s="42" t="s">
        <v>581</v>
      </c>
      <c r="Q273" s="42" t="s">
        <v>582</v>
      </c>
      <c r="R273" s="42" t="s">
        <v>193</v>
      </c>
      <c r="S273" s="42" t="s">
        <v>107</v>
      </c>
      <c r="T273" s="42" t="s">
        <v>194</v>
      </c>
      <c r="Z273">
        <v>41229</v>
      </c>
      <c r="AA273">
        <v>41229</v>
      </c>
    </row>
    <row r="274" spans="1:27" x14ac:dyDescent="0.35">
      <c r="A274" s="42"/>
      <c r="B274" s="42"/>
      <c r="C274" s="42">
        <v>14204</v>
      </c>
      <c r="D274" s="42" t="s">
        <v>267</v>
      </c>
      <c r="E274" s="42" t="s">
        <v>233</v>
      </c>
      <c r="F274" s="42">
        <v>2018</v>
      </c>
      <c r="G274" s="42">
        <v>76230293</v>
      </c>
      <c r="H274" s="42" t="s">
        <v>187</v>
      </c>
      <c r="I274" s="42" t="s">
        <v>320</v>
      </c>
      <c r="J274" s="42">
        <v>5</v>
      </c>
      <c r="K274" s="42">
        <v>1</v>
      </c>
      <c r="L274" s="42" t="s">
        <v>252</v>
      </c>
      <c r="M274" s="42" t="s">
        <v>257</v>
      </c>
      <c r="N274" s="42">
        <v>5</v>
      </c>
      <c r="O274" s="42"/>
      <c r="P274" s="42" t="s">
        <v>581</v>
      </c>
      <c r="Q274" s="42" t="s">
        <v>582</v>
      </c>
      <c r="R274" s="42" t="s">
        <v>193</v>
      </c>
      <c r="S274" s="42" t="s">
        <v>107</v>
      </c>
      <c r="T274" s="42" t="s">
        <v>194</v>
      </c>
      <c r="Z274">
        <v>41144</v>
      </c>
      <c r="AA274">
        <v>41144</v>
      </c>
    </row>
    <row r="275" spans="1:27" x14ac:dyDescent="0.35">
      <c r="A275" s="42"/>
      <c r="B275" s="42"/>
      <c r="C275" s="42">
        <v>10203</v>
      </c>
      <c r="D275" s="42" t="s">
        <v>616</v>
      </c>
      <c r="E275" s="42" t="s">
        <v>33</v>
      </c>
      <c r="F275" s="42">
        <v>2018</v>
      </c>
      <c r="G275" s="42">
        <v>76232681</v>
      </c>
      <c r="H275" s="42" t="s">
        <v>196</v>
      </c>
      <c r="I275" s="42" t="s">
        <v>617</v>
      </c>
      <c r="J275" s="42">
        <v>6</v>
      </c>
      <c r="K275" s="42">
        <v>1</v>
      </c>
      <c r="L275" s="42" t="s">
        <v>252</v>
      </c>
      <c r="M275" s="42" t="s">
        <v>253</v>
      </c>
      <c r="N275" s="42">
        <v>5</v>
      </c>
      <c r="O275" s="42"/>
      <c r="P275" s="42" t="s">
        <v>581</v>
      </c>
      <c r="Q275" s="42" t="s">
        <v>582</v>
      </c>
      <c r="R275" s="42" t="s">
        <v>193</v>
      </c>
      <c r="S275" s="42" t="s">
        <v>107</v>
      </c>
      <c r="T275" s="42" t="s">
        <v>194</v>
      </c>
      <c r="Z275">
        <v>41150</v>
      </c>
      <c r="AA275">
        <v>41150</v>
      </c>
    </row>
    <row r="276" spans="1:27" x14ac:dyDescent="0.35">
      <c r="A276" s="42"/>
      <c r="B276" s="42"/>
      <c r="C276" s="42">
        <v>5402</v>
      </c>
      <c r="D276" s="42" t="s">
        <v>201</v>
      </c>
      <c r="E276" s="42" t="s">
        <v>27</v>
      </c>
      <c r="F276" s="42">
        <v>2018</v>
      </c>
      <c r="G276" s="42">
        <v>76236745</v>
      </c>
      <c r="H276" s="42" t="s">
        <v>222</v>
      </c>
      <c r="I276" s="42" t="s">
        <v>321</v>
      </c>
      <c r="J276" s="42">
        <v>5</v>
      </c>
      <c r="K276" s="42">
        <v>5</v>
      </c>
      <c r="L276" s="42" t="s">
        <v>252</v>
      </c>
      <c r="M276" s="42" t="s">
        <v>257</v>
      </c>
      <c r="N276" s="42"/>
      <c r="O276" s="42"/>
      <c r="P276" s="42" t="s">
        <v>581</v>
      </c>
      <c r="Q276" s="42" t="s">
        <v>582</v>
      </c>
      <c r="R276" s="42" t="s">
        <v>193</v>
      </c>
      <c r="S276" s="42" t="s">
        <v>107</v>
      </c>
      <c r="T276" s="42" t="s">
        <v>194</v>
      </c>
      <c r="Z276">
        <v>41157</v>
      </c>
      <c r="AA276">
        <v>41157</v>
      </c>
    </row>
    <row r="277" spans="1:27" x14ac:dyDescent="0.35">
      <c r="A277" s="42"/>
      <c r="B277" s="42"/>
      <c r="C277" s="42">
        <v>10302</v>
      </c>
      <c r="D277" s="42" t="s">
        <v>322</v>
      </c>
      <c r="E277" s="42" t="s">
        <v>33</v>
      </c>
      <c r="F277" s="42">
        <v>2018</v>
      </c>
      <c r="G277" s="42">
        <v>76241643</v>
      </c>
      <c r="H277" s="42" t="s">
        <v>214</v>
      </c>
      <c r="I277" s="42" t="s">
        <v>323</v>
      </c>
      <c r="J277" s="42">
        <v>2</v>
      </c>
      <c r="K277" s="42">
        <v>0</v>
      </c>
      <c r="L277" s="42" t="s">
        <v>252</v>
      </c>
      <c r="M277" s="42" t="s">
        <v>253</v>
      </c>
      <c r="N277" s="42">
        <v>5</v>
      </c>
      <c r="O277" s="42"/>
      <c r="P277" s="42" t="s">
        <v>581</v>
      </c>
      <c r="Q277" s="42" t="s">
        <v>582</v>
      </c>
      <c r="R277" s="42" t="s">
        <v>193</v>
      </c>
      <c r="S277" s="42" t="s">
        <v>107</v>
      </c>
      <c r="T277" s="42" t="s">
        <v>194</v>
      </c>
      <c r="Z277">
        <v>41308</v>
      </c>
      <c r="AA277">
        <v>41308</v>
      </c>
    </row>
    <row r="278" spans="1:27" x14ac:dyDescent="0.35">
      <c r="A278" s="42"/>
      <c r="B278" s="42"/>
      <c r="C278" s="42">
        <v>10108</v>
      </c>
      <c r="D278" s="42" t="s">
        <v>249</v>
      </c>
      <c r="E278" s="42" t="s">
        <v>33</v>
      </c>
      <c r="F278" s="42">
        <v>2018</v>
      </c>
      <c r="G278" s="42">
        <v>76249526</v>
      </c>
      <c r="H278" s="42" t="s">
        <v>210</v>
      </c>
      <c r="I278" s="42" t="s">
        <v>324</v>
      </c>
      <c r="J278" s="42">
        <v>1</v>
      </c>
      <c r="K278" s="42">
        <v>0</v>
      </c>
      <c r="L278" s="42" t="s">
        <v>252</v>
      </c>
      <c r="M278" s="42" t="s">
        <v>253</v>
      </c>
      <c r="N278" s="42"/>
      <c r="O278" s="42"/>
      <c r="P278" s="42" t="s">
        <v>581</v>
      </c>
      <c r="Q278" s="42" t="s">
        <v>582</v>
      </c>
      <c r="R278" s="42" t="s">
        <v>193</v>
      </c>
      <c r="S278" s="42" t="s">
        <v>107</v>
      </c>
      <c r="T278" s="42" t="s">
        <v>194</v>
      </c>
      <c r="Z278">
        <v>41687</v>
      </c>
      <c r="AA278">
        <v>41687</v>
      </c>
    </row>
    <row r="279" spans="1:27" x14ac:dyDescent="0.35">
      <c r="A279" s="42"/>
      <c r="B279" s="42"/>
      <c r="C279" s="42">
        <v>8206</v>
      </c>
      <c r="D279" s="42" t="s">
        <v>618</v>
      </c>
      <c r="E279" s="42" t="s">
        <v>290</v>
      </c>
      <c r="F279" s="42">
        <v>2018</v>
      </c>
      <c r="G279" s="42">
        <v>76252214</v>
      </c>
      <c r="H279" s="42" t="s">
        <v>187</v>
      </c>
      <c r="I279" s="42" t="s">
        <v>619</v>
      </c>
      <c r="J279" s="42">
        <v>1</v>
      </c>
      <c r="K279" s="42">
        <v>0</v>
      </c>
      <c r="L279" s="42" t="s">
        <v>252</v>
      </c>
      <c r="M279" s="42" t="s">
        <v>269</v>
      </c>
      <c r="N279" s="42"/>
      <c r="O279" s="42"/>
      <c r="P279" s="42" t="s">
        <v>581</v>
      </c>
      <c r="Q279" s="42" t="s">
        <v>582</v>
      </c>
      <c r="R279" s="42" t="s">
        <v>193</v>
      </c>
      <c r="S279" s="42" t="s">
        <v>107</v>
      </c>
      <c r="T279" s="42" t="s">
        <v>194</v>
      </c>
      <c r="Z279">
        <v>41341</v>
      </c>
      <c r="AA279">
        <v>41341</v>
      </c>
    </row>
    <row r="280" spans="1:27" x14ac:dyDescent="0.35">
      <c r="A280" s="42"/>
      <c r="B280" s="42"/>
      <c r="C280" s="42">
        <v>13501</v>
      </c>
      <c r="D280" s="42" t="s">
        <v>270</v>
      </c>
      <c r="E280" s="42" t="s">
        <v>37</v>
      </c>
      <c r="F280" s="42">
        <v>2018</v>
      </c>
      <c r="G280" s="42">
        <v>76257275</v>
      </c>
      <c r="H280" s="42" t="s">
        <v>214</v>
      </c>
      <c r="I280" s="42" t="s">
        <v>325</v>
      </c>
      <c r="J280" s="42">
        <v>11</v>
      </c>
      <c r="K280" s="42">
        <v>162</v>
      </c>
      <c r="L280" s="42" t="s">
        <v>252</v>
      </c>
      <c r="M280" s="42" t="s">
        <v>257</v>
      </c>
      <c r="N280" s="42">
        <v>10</v>
      </c>
      <c r="O280" s="42"/>
      <c r="P280" s="42" t="s">
        <v>581</v>
      </c>
      <c r="Q280" s="42" t="s">
        <v>582</v>
      </c>
      <c r="R280" s="42" t="s">
        <v>193</v>
      </c>
      <c r="S280" s="42" t="s">
        <v>107</v>
      </c>
      <c r="T280" s="42" t="s">
        <v>194</v>
      </c>
      <c r="Z280">
        <v>41218</v>
      </c>
      <c r="AA280">
        <v>41218</v>
      </c>
    </row>
    <row r="281" spans="1:27" x14ac:dyDescent="0.35">
      <c r="A281" s="42"/>
      <c r="B281" s="42"/>
      <c r="C281" s="42">
        <v>10303</v>
      </c>
      <c r="D281" s="42" t="s">
        <v>326</v>
      </c>
      <c r="E281" s="42" t="s">
        <v>33</v>
      </c>
      <c r="F281" s="42">
        <v>2018</v>
      </c>
      <c r="G281" s="42">
        <v>76277907</v>
      </c>
      <c r="H281" s="42" t="s">
        <v>220</v>
      </c>
      <c r="I281" s="42" t="s">
        <v>327</v>
      </c>
      <c r="J281" s="42">
        <v>1</v>
      </c>
      <c r="K281" s="42">
        <v>0</v>
      </c>
      <c r="L281" s="42" t="s">
        <v>252</v>
      </c>
      <c r="M281" s="42" t="s">
        <v>253</v>
      </c>
      <c r="N281" s="42"/>
      <c r="O281" s="42">
        <v>3</v>
      </c>
      <c r="P281" s="42" t="s">
        <v>581</v>
      </c>
      <c r="Q281" s="42" t="s">
        <v>582</v>
      </c>
      <c r="R281" s="42" t="s">
        <v>193</v>
      </c>
      <c r="S281" s="42" t="s">
        <v>107</v>
      </c>
      <c r="T281" s="42" t="s">
        <v>194</v>
      </c>
      <c r="Z281">
        <v>41478</v>
      </c>
      <c r="AA281">
        <v>41478</v>
      </c>
    </row>
    <row r="282" spans="1:27" x14ac:dyDescent="0.35">
      <c r="A282" s="42"/>
      <c r="B282" s="42"/>
      <c r="C282" s="42">
        <v>13501</v>
      </c>
      <c r="D282" s="42" t="s">
        <v>270</v>
      </c>
      <c r="E282" s="42" t="s">
        <v>37</v>
      </c>
      <c r="F282" s="42">
        <v>2018</v>
      </c>
      <c r="G282" s="42">
        <v>76278391</v>
      </c>
      <c r="H282" s="42" t="s">
        <v>202</v>
      </c>
      <c r="I282" s="42" t="s">
        <v>328</v>
      </c>
      <c r="J282" s="42">
        <v>7</v>
      </c>
      <c r="K282" s="42">
        <v>5</v>
      </c>
      <c r="L282" s="42" t="s">
        <v>252</v>
      </c>
      <c r="M282" s="42" t="s">
        <v>253</v>
      </c>
      <c r="N282" s="42"/>
      <c r="O282" s="42"/>
      <c r="P282" s="42" t="s">
        <v>581</v>
      </c>
      <c r="Q282" s="42" t="s">
        <v>582</v>
      </c>
      <c r="R282" s="42" t="s">
        <v>193</v>
      </c>
      <c r="S282" s="42" t="s">
        <v>107</v>
      </c>
      <c r="T282" s="42" t="s">
        <v>194</v>
      </c>
      <c r="Z282">
        <v>41484</v>
      </c>
      <c r="AA282">
        <v>41484</v>
      </c>
    </row>
    <row r="283" spans="1:27" x14ac:dyDescent="0.35">
      <c r="A283" s="42"/>
      <c r="B283" s="42"/>
      <c r="C283" s="42">
        <v>6308</v>
      </c>
      <c r="D283" s="42" t="s">
        <v>329</v>
      </c>
      <c r="E283" s="42" t="s">
        <v>218</v>
      </c>
      <c r="F283" s="42">
        <v>2018</v>
      </c>
      <c r="G283" s="42">
        <v>76297361</v>
      </c>
      <c r="H283" s="42" t="s">
        <v>255</v>
      </c>
      <c r="I283" s="42" t="s">
        <v>330</v>
      </c>
      <c r="J283" s="42">
        <v>5</v>
      </c>
      <c r="K283" s="42">
        <v>5</v>
      </c>
      <c r="L283" s="42" t="s">
        <v>252</v>
      </c>
      <c r="M283" s="42" t="s">
        <v>257</v>
      </c>
      <c r="N283" s="42">
        <v>9</v>
      </c>
      <c r="O283" s="42"/>
      <c r="P283" s="42" t="s">
        <v>581</v>
      </c>
      <c r="Q283" s="42" t="s">
        <v>582</v>
      </c>
      <c r="R283" s="42" t="s">
        <v>193</v>
      </c>
      <c r="S283" s="42" t="s">
        <v>107</v>
      </c>
      <c r="T283" s="42" t="s">
        <v>194</v>
      </c>
      <c r="Z283">
        <v>41544</v>
      </c>
      <c r="AA283">
        <v>41544</v>
      </c>
    </row>
    <row r="284" spans="1:27" x14ac:dyDescent="0.35">
      <c r="A284" s="42"/>
      <c r="B284" s="42"/>
      <c r="C284" s="42">
        <v>10106</v>
      </c>
      <c r="D284" s="42" t="s">
        <v>265</v>
      </c>
      <c r="E284" s="42" t="s">
        <v>33</v>
      </c>
      <c r="F284" s="42">
        <v>2018</v>
      </c>
      <c r="G284" s="42">
        <v>76302025</v>
      </c>
      <c r="H284" s="42" t="s">
        <v>255</v>
      </c>
      <c r="I284" s="42" t="s">
        <v>331</v>
      </c>
      <c r="J284" s="42">
        <v>5</v>
      </c>
      <c r="K284" s="42">
        <v>1</v>
      </c>
      <c r="L284" s="42" t="s">
        <v>252</v>
      </c>
      <c r="M284" s="42" t="s">
        <v>269</v>
      </c>
      <c r="N284" s="42"/>
      <c r="O284" s="42"/>
      <c r="P284" s="42" t="s">
        <v>581</v>
      </c>
      <c r="Q284" s="42" t="s">
        <v>582</v>
      </c>
      <c r="R284" s="42" t="s">
        <v>193</v>
      </c>
      <c r="S284" s="42" t="s">
        <v>107</v>
      </c>
      <c r="T284" s="42" t="s">
        <v>194</v>
      </c>
      <c r="Z284">
        <v>41572</v>
      </c>
      <c r="AA284">
        <v>41572</v>
      </c>
    </row>
    <row r="285" spans="1:27" x14ac:dyDescent="0.35">
      <c r="A285" s="42"/>
      <c r="B285" s="42"/>
      <c r="C285" s="42">
        <v>14103</v>
      </c>
      <c r="D285" s="42" t="s">
        <v>332</v>
      </c>
      <c r="E285" s="42" t="s">
        <v>233</v>
      </c>
      <c r="F285" s="42">
        <v>2018</v>
      </c>
      <c r="G285" s="42">
        <v>76305575</v>
      </c>
      <c r="H285" s="42" t="s">
        <v>220</v>
      </c>
      <c r="I285" s="42" t="s">
        <v>333</v>
      </c>
      <c r="J285" s="42">
        <v>1</v>
      </c>
      <c r="K285" s="42">
        <v>0</v>
      </c>
      <c r="L285" s="42" t="s">
        <v>252</v>
      </c>
      <c r="M285" s="42" t="s">
        <v>253</v>
      </c>
      <c r="N285" s="42">
        <v>5</v>
      </c>
      <c r="O285" s="42"/>
      <c r="P285" s="42" t="s">
        <v>581</v>
      </c>
      <c r="Q285" s="42" t="s">
        <v>582</v>
      </c>
      <c r="R285" s="42" t="s">
        <v>193</v>
      </c>
      <c r="S285" s="42" t="s">
        <v>107</v>
      </c>
      <c r="T285" s="42" t="s">
        <v>194</v>
      </c>
      <c r="Z285">
        <v>41564</v>
      </c>
      <c r="AA285">
        <v>41564</v>
      </c>
    </row>
    <row r="286" spans="1:27" x14ac:dyDescent="0.35">
      <c r="A286" s="42"/>
      <c r="B286" s="42"/>
      <c r="C286" s="42">
        <v>14104</v>
      </c>
      <c r="D286" s="42" t="s">
        <v>33</v>
      </c>
      <c r="E286" s="42" t="s">
        <v>233</v>
      </c>
      <c r="F286" s="42">
        <v>2018</v>
      </c>
      <c r="G286" s="42">
        <v>76312273</v>
      </c>
      <c r="H286" s="42" t="s">
        <v>206</v>
      </c>
      <c r="I286" s="42" t="s">
        <v>334</v>
      </c>
      <c r="J286" s="42">
        <v>2</v>
      </c>
      <c r="K286" s="42">
        <v>0</v>
      </c>
      <c r="L286" s="42" t="s">
        <v>252</v>
      </c>
      <c r="M286" s="42" t="s">
        <v>253</v>
      </c>
      <c r="N286" s="42">
        <v>5</v>
      </c>
      <c r="O286" s="42"/>
      <c r="P286" s="42" t="s">
        <v>581</v>
      </c>
      <c r="Q286" s="42" t="s">
        <v>582</v>
      </c>
      <c r="R286" s="42" t="s">
        <v>193</v>
      </c>
      <c r="S286" s="42" t="s">
        <v>107</v>
      </c>
      <c r="T286" s="42" t="s">
        <v>194</v>
      </c>
      <c r="Z286">
        <v>41624</v>
      </c>
      <c r="AA286">
        <v>41624</v>
      </c>
    </row>
    <row r="287" spans="1:27" x14ac:dyDescent="0.35">
      <c r="A287" s="42"/>
      <c r="B287" s="42"/>
      <c r="C287" s="42">
        <v>10106</v>
      </c>
      <c r="D287" s="42" t="s">
        <v>265</v>
      </c>
      <c r="E287" s="42" t="s">
        <v>33</v>
      </c>
      <c r="F287" s="42">
        <v>2018</v>
      </c>
      <c r="G287" s="42">
        <v>76313926</v>
      </c>
      <c r="H287" s="42" t="s">
        <v>214</v>
      </c>
      <c r="I287" s="42" t="s">
        <v>335</v>
      </c>
      <c r="J287" s="42">
        <v>2</v>
      </c>
      <c r="K287" s="42">
        <v>0</v>
      </c>
      <c r="L287" s="42" t="s">
        <v>252</v>
      </c>
      <c r="M287" s="42" t="s">
        <v>253</v>
      </c>
      <c r="N287" s="42"/>
      <c r="O287" s="42"/>
      <c r="P287" s="42" t="s">
        <v>581</v>
      </c>
      <c r="Q287" s="42" t="s">
        <v>582</v>
      </c>
      <c r="R287" s="42" t="s">
        <v>193</v>
      </c>
      <c r="S287" s="42" t="s">
        <v>107</v>
      </c>
      <c r="T287" s="42" t="s">
        <v>194</v>
      </c>
      <c r="Z287">
        <v>41609</v>
      </c>
      <c r="AA287">
        <v>41609</v>
      </c>
    </row>
    <row r="288" spans="1:27" x14ac:dyDescent="0.35">
      <c r="A288" s="42"/>
      <c r="B288" s="42"/>
      <c r="C288" s="42">
        <v>10301</v>
      </c>
      <c r="D288" s="42" t="s">
        <v>336</v>
      </c>
      <c r="E288" s="42" t="s">
        <v>33</v>
      </c>
      <c r="F288" s="42">
        <v>2018</v>
      </c>
      <c r="G288" s="42">
        <v>76319345</v>
      </c>
      <c r="H288" s="42" t="s">
        <v>187</v>
      </c>
      <c r="I288" s="42" t="s">
        <v>337</v>
      </c>
      <c r="J288" s="42">
        <v>5</v>
      </c>
      <c r="K288" s="42">
        <v>4</v>
      </c>
      <c r="L288" s="42" t="s">
        <v>252</v>
      </c>
      <c r="M288" s="42" t="s">
        <v>257</v>
      </c>
      <c r="N288" s="42">
        <v>9</v>
      </c>
      <c r="O288" s="42"/>
      <c r="P288" s="42" t="s">
        <v>581</v>
      </c>
      <c r="Q288" s="42" t="s">
        <v>582</v>
      </c>
      <c r="R288" s="42" t="s">
        <v>193</v>
      </c>
      <c r="S288" s="42" t="s">
        <v>107</v>
      </c>
      <c r="T288" s="42" t="s">
        <v>194</v>
      </c>
      <c r="Z288">
        <v>41512</v>
      </c>
      <c r="AA288">
        <v>41512</v>
      </c>
    </row>
    <row r="289" spans="1:27" x14ac:dyDescent="0.35">
      <c r="A289" s="42"/>
      <c r="B289" s="42"/>
      <c r="C289" s="42">
        <v>4102</v>
      </c>
      <c r="D289" s="42" t="s">
        <v>26</v>
      </c>
      <c r="E289" s="42" t="s">
        <v>26</v>
      </c>
      <c r="F289" s="42">
        <v>2018</v>
      </c>
      <c r="G289" s="42">
        <v>76323915</v>
      </c>
      <c r="H289" s="42" t="s">
        <v>220</v>
      </c>
      <c r="I289" s="42" t="s">
        <v>620</v>
      </c>
      <c r="J289" s="42">
        <v>9</v>
      </c>
      <c r="K289" s="42">
        <v>109</v>
      </c>
      <c r="L289" s="42" t="s">
        <v>252</v>
      </c>
      <c r="M289" s="42" t="s">
        <v>269</v>
      </c>
      <c r="N289" s="42"/>
      <c r="O289" s="42">
        <v>8</v>
      </c>
      <c r="P289" s="42" t="s">
        <v>581</v>
      </c>
      <c r="Q289" s="42" t="s">
        <v>582</v>
      </c>
      <c r="R289" s="42" t="s">
        <v>193</v>
      </c>
      <c r="S289" s="42" t="s">
        <v>107</v>
      </c>
      <c r="T289" s="42" t="s">
        <v>194</v>
      </c>
      <c r="Z289">
        <v>41667</v>
      </c>
      <c r="AA289">
        <v>41667</v>
      </c>
    </row>
    <row r="290" spans="1:27" x14ac:dyDescent="0.35">
      <c r="A290" s="42"/>
      <c r="B290" s="42"/>
      <c r="C290" s="42">
        <v>5402</v>
      </c>
      <c r="D290" s="42" t="s">
        <v>201</v>
      </c>
      <c r="E290" s="42" t="s">
        <v>27</v>
      </c>
      <c r="F290" s="42">
        <v>2018</v>
      </c>
      <c r="G290" s="42">
        <v>76324354</v>
      </c>
      <c r="H290" s="42" t="s">
        <v>210</v>
      </c>
      <c r="I290" s="42" t="s">
        <v>621</v>
      </c>
      <c r="J290" s="42">
        <v>1</v>
      </c>
      <c r="K290" s="42">
        <v>0</v>
      </c>
      <c r="L290" s="42" t="s">
        <v>252</v>
      </c>
      <c r="M290" s="42" t="s">
        <v>257</v>
      </c>
      <c r="N290" s="42"/>
      <c r="O290" s="42"/>
      <c r="P290" s="42" t="s">
        <v>581</v>
      </c>
      <c r="Q290" s="42" t="s">
        <v>582</v>
      </c>
      <c r="R290" s="42" t="s">
        <v>193</v>
      </c>
      <c r="S290" s="42" t="s">
        <v>107</v>
      </c>
      <c r="T290" s="42" t="s">
        <v>194</v>
      </c>
      <c r="Z290">
        <v>41666</v>
      </c>
      <c r="AA290">
        <v>41666</v>
      </c>
    </row>
    <row r="291" spans="1:27" x14ac:dyDescent="0.35">
      <c r="A291" s="42"/>
      <c r="B291" s="42"/>
      <c r="C291" s="42">
        <v>10301</v>
      </c>
      <c r="D291" s="42" t="s">
        <v>336</v>
      </c>
      <c r="E291" s="42" t="s">
        <v>33</v>
      </c>
      <c r="F291" s="42">
        <v>2018</v>
      </c>
      <c r="G291" s="42">
        <v>76326563</v>
      </c>
      <c r="H291" s="42" t="s">
        <v>214</v>
      </c>
      <c r="I291" s="42" t="s">
        <v>338</v>
      </c>
      <c r="J291" s="42">
        <v>5</v>
      </c>
      <c r="K291" s="42">
        <v>0</v>
      </c>
      <c r="L291" s="42" t="s">
        <v>252</v>
      </c>
      <c r="M291" s="42" t="s">
        <v>257</v>
      </c>
      <c r="N291" s="42"/>
      <c r="O291" s="42"/>
      <c r="P291" s="42" t="s">
        <v>581</v>
      </c>
      <c r="Q291" s="42" t="s">
        <v>582</v>
      </c>
      <c r="R291" s="42" t="s">
        <v>193</v>
      </c>
      <c r="S291" s="42" t="s">
        <v>107</v>
      </c>
      <c r="T291" s="42" t="s">
        <v>194</v>
      </c>
      <c r="Z291">
        <v>41544</v>
      </c>
      <c r="AA291">
        <v>41544</v>
      </c>
    </row>
    <row r="292" spans="1:27" x14ac:dyDescent="0.35">
      <c r="A292" s="42"/>
      <c r="B292" s="42"/>
      <c r="C292" s="42">
        <v>14106</v>
      </c>
      <c r="D292" s="42" t="s">
        <v>339</v>
      </c>
      <c r="E292" s="42" t="s">
        <v>233</v>
      </c>
      <c r="F292" s="42">
        <v>2018</v>
      </c>
      <c r="G292" s="42">
        <v>76327241</v>
      </c>
      <c r="H292" s="42" t="s">
        <v>222</v>
      </c>
      <c r="I292" s="42" t="s">
        <v>340</v>
      </c>
      <c r="J292" s="42">
        <v>6</v>
      </c>
      <c r="K292" s="42">
        <v>5</v>
      </c>
      <c r="L292" s="42" t="s">
        <v>252</v>
      </c>
      <c r="M292" s="42" t="s">
        <v>253</v>
      </c>
      <c r="N292" s="42"/>
      <c r="O292" s="42">
        <v>8</v>
      </c>
      <c r="P292" s="42" t="s">
        <v>581</v>
      </c>
      <c r="Q292" s="42" t="s">
        <v>582</v>
      </c>
      <c r="R292" s="42" t="s">
        <v>193</v>
      </c>
      <c r="S292" s="42" t="s">
        <v>107</v>
      </c>
      <c r="T292" s="42" t="s">
        <v>194</v>
      </c>
      <c r="Z292">
        <v>41612</v>
      </c>
      <c r="AA292">
        <v>41612</v>
      </c>
    </row>
    <row r="293" spans="1:27" x14ac:dyDescent="0.35">
      <c r="A293" s="42"/>
      <c r="B293" s="42"/>
      <c r="C293" s="42">
        <v>13504</v>
      </c>
      <c r="D293" s="42" t="s">
        <v>278</v>
      </c>
      <c r="E293" s="42" t="s">
        <v>37</v>
      </c>
      <c r="F293" s="42">
        <v>2018</v>
      </c>
      <c r="G293" s="42">
        <v>76328047</v>
      </c>
      <c r="H293" s="42" t="s">
        <v>210</v>
      </c>
      <c r="I293" s="42" t="s">
        <v>622</v>
      </c>
      <c r="J293" s="42">
        <v>2</v>
      </c>
      <c r="K293" s="42">
        <v>0</v>
      </c>
      <c r="L293" s="42" t="s">
        <v>252</v>
      </c>
      <c r="M293" s="42" t="s">
        <v>257</v>
      </c>
      <c r="N293" s="42"/>
      <c r="O293" s="42"/>
      <c r="P293" s="42" t="s">
        <v>581</v>
      </c>
      <c r="Q293" s="42" t="s">
        <v>582</v>
      </c>
      <c r="R293" s="42" t="s">
        <v>193</v>
      </c>
      <c r="S293" s="42" t="s">
        <v>107</v>
      </c>
      <c r="T293" s="42" t="s">
        <v>194</v>
      </c>
      <c r="Z293">
        <v>41558</v>
      </c>
      <c r="AA293">
        <v>41558</v>
      </c>
    </row>
    <row r="294" spans="1:27" x14ac:dyDescent="0.35">
      <c r="A294" s="42"/>
      <c r="B294" s="42"/>
      <c r="C294" s="42">
        <v>5702</v>
      </c>
      <c r="D294" s="42" t="s">
        <v>341</v>
      </c>
      <c r="E294" s="42" t="s">
        <v>27</v>
      </c>
      <c r="F294" s="42">
        <v>2018</v>
      </c>
      <c r="G294" s="42">
        <v>76334155</v>
      </c>
      <c r="H294" s="42" t="s">
        <v>210</v>
      </c>
      <c r="I294" s="42" t="s">
        <v>342</v>
      </c>
      <c r="J294" s="42">
        <v>7</v>
      </c>
      <c r="K294" s="42">
        <v>12</v>
      </c>
      <c r="L294" s="42" t="s">
        <v>252</v>
      </c>
      <c r="M294" s="42" t="s">
        <v>257</v>
      </c>
      <c r="N294" s="42"/>
      <c r="O294" s="42">
        <v>8</v>
      </c>
      <c r="P294" s="42" t="s">
        <v>581</v>
      </c>
      <c r="Q294" s="42" t="s">
        <v>582</v>
      </c>
      <c r="R294" s="42" t="s">
        <v>193</v>
      </c>
      <c r="S294" s="42" t="s">
        <v>107</v>
      </c>
      <c r="T294" s="42" t="s">
        <v>194</v>
      </c>
      <c r="Z294">
        <v>41733</v>
      </c>
      <c r="AA294">
        <v>41733</v>
      </c>
    </row>
    <row r="295" spans="1:27" x14ac:dyDescent="0.35">
      <c r="A295" s="42"/>
      <c r="B295" s="42"/>
      <c r="C295" s="42">
        <v>7304</v>
      </c>
      <c r="D295" s="42" t="s">
        <v>343</v>
      </c>
      <c r="E295" s="42" t="s">
        <v>29</v>
      </c>
      <c r="F295" s="42">
        <v>2018</v>
      </c>
      <c r="G295" s="42">
        <v>76336878</v>
      </c>
      <c r="H295" s="42" t="s">
        <v>206</v>
      </c>
      <c r="I295" s="42" t="s">
        <v>344</v>
      </c>
      <c r="J295" s="42">
        <v>1</v>
      </c>
      <c r="K295" s="42">
        <v>0</v>
      </c>
      <c r="L295" s="42" t="s">
        <v>252</v>
      </c>
      <c r="M295" s="42" t="s">
        <v>257</v>
      </c>
      <c r="N295" s="42"/>
      <c r="O295" s="42"/>
      <c r="P295" s="42" t="s">
        <v>581</v>
      </c>
      <c r="Q295" s="42" t="s">
        <v>582</v>
      </c>
      <c r="R295" s="42" t="s">
        <v>193</v>
      </c>
      <c r="S295" s="42" t="s">
        <v>107</v>
      </c>
      <c r="T295" s="42" t="s">
        <v>194</v>
      </c>
      <c r="Z295">
        <v>41579</v>
      </c>
      <c r="AA295">
        <v>41579</v>
      </c>
    </row>
    <row r="296" spans="1:27" x14ac:dyDescent="0.35">
      <c r="A296" s="42"/>
      <c r="B296" s="42"/>
      <c r="C296" s="42">
        <v>10206</v>
      </c>
      <c r="D296" s="42" t="s">
        <v>240</v>
      </c>
      <c r="E296" s="42" t="s">
        <v>33</v>
      </c>
      <c r="F296" s="42">
        <v>2018</v>
      </c>
      <c r="G296" s="42">
        <v>76341149</v>
      </c>
      <c r="H296" s="42" t="s">
        <v>187</v>
      </c>
      <c r="I296" s="42" t="s">
        <v>623</v>
      </c>
      <c r="J296" s="42">
        <v>1</v>
      </c>
      <c r="K296" s="42">
        <v>0</v>
      </c>
      <c r="L296" s="42" t="s">
        <v>252</v>
      </c>
      <c r="M296" s="42" t="s">
        <v>253</v>
      </c>
      <c r="N296" s="42"/>
      <c r="O296" s="42"/>
      <c r="P296" s="42" t="s">
        <v>581</v>
      </c>
      <c r="Q296" s="42" t="s">
        <v>582</v>
      </c>
      <c r="R296" s="42" t="s">
        <v>193</v>
      </c>
      <c r="S296" s="42" t="s">
        <v>107</v>
      </c>
      <c r="T296" s="42" t="s">
        <v>194</v>
      </c>
      <c r="Z296">
        <v>41787</v>
      </c>
      <c r="AA296">
        <v>41787</v>
      </c>
    </row>
    <row r="297" spans="1:27" x14ac:dyDescent="0.35">
      <c r="A297" s="42"/>
      <c r="B297" s="42"/>
      <c r="C297" s="42">
        <v>10106</v>
      </c>
      <c r="D297" s="42" t="s">
        <v>265</v>
      </c>
      <c r="E297" s="42" t="s">
        <v>33</v>
      </c>
      <c r="F297" s="42">
        <v>2018</v>
      </c>
      <c r="G297" s="42">
        <v>76343487</v>
      </c>
      <c r="H297" s="42" t="s">
        <v>196</v>
      </c>
      <c r="I297" s="42" t="s">
        <v>624</v>
      </c>
      <c r="J297" s="42">
        <v>1</v>
      </c>
      <c r="K297" s="42">
        <v>0</v>
      </c>
      <c r="L297" s="42" t="s">
        <v>252</v>
      </c>
      <c r="M297" s="42" t="s">
        <v>257</v>
      </c>
      <c r="N297" s="42"/>
      <c r="O297" s="42">
        <v>2</v>
      </c>
      <c r="P297" s="42" t="s">
        <v>581</v>
      </c>
      <c r="Q297" s="42" t="s">
        <v>582</v>
      </c>
      <c r="R297" s="42" t="s">
        <v>193</v>
      </c>
      <c r="S297" s="42" t="s">
        <v>107</v>
      </c>
      <c r="T297" s="42" t="s">
        <v>194</v>
      </c>
      <c r="Z297" t="s">
        <v>580</v>
      </c>
      <c r="AA297" t="s">
        <v>580</v>
      </c>
    </row>
    <row r="298" spans="1:27" x14ac:dyDescent="0.35">
      <c r="A298" s="42"/>
      <c r="B298" s="42"/>
      <c r="C298" s="42">
        <v>5304</v>
      </c>
      <c r="D298" s="42" t="s">
        <v>625</v>
      </c>
      <c r="E298" s="42" t="s">
        <v>27</v>
      </c>
      <c r="F298" s="42">
        <v>2018</v>
      </c>
      <c r="G298" s="42">
        <v>76349176</v>
      </c>
      <c r="H298" s="42" t="s">
        <v>206</v>
      </c>
      <c r="I298" s="42" t="s">
        <v>626</v>
      </c>
      <c r="J298" s="42">
        <v>2</v>
      </c>
      <c r="K298" s="42">
        <v>0</v>
      </c>
      <c r="L298" s="42" t="s">
        <v>252</v>
      </c>
      <c r="M298" s="42" t="s">
        <v>257</v>
      </c>
      <c r="N298" s="42"/>
      <c r="O298" s="42"/>
      <c r="P298" s="42" t="s">
        <v>581</v>
      </c>
      <c r="Q298" s="42" t="s">
        <v>582</v>
      </c>
      <c r="R298" s="42" t="s">
        <v>193</v>
      </c>
      <c r="S298" s="42" t="s">
        <v>107</v>
      </c>
      <c r="T298" s="42" t="s">
        <v>194</v>
      </c>
      <c r="Z298">
        <v>41619</v>
      </c>
      <c r="AA298">
        <v>41619</v>
      </c>
    </row>
    <row r="299" spans="1:27" x14ac:dyDescent="0.35">
      <c r="A299" s="42"/>
      <c r="B299" s="42"/>
      <c r="C299" s="42">
        <v>13505</v>
      </c>
      <c r="D299" s="42" t="s">
        <v>627</v>
      </c>
      <c r="E299" s="42" t="s">
        <v>37</v>
      </c>
      <c r="F299" s="42">
        <v>2018</v>
      </c>
      <c r="G299" s="42">
        <v>76351329</v>
      </c>
      <c r="H299" s="42" t="s">
        <v>196</v>
      </c>
      <c r="I299" s="42" t="s">
        <v>628</v>
      </c>
      <c r="J299" s="42">
        <v>1</v>
      </c>
      <c r="K299" s="42">
        <v>0</v>
      </c>
      <c r="L299" s="42" t="s">
        <v>252</v>
      </c>
      <c r="M299" s="42" t="s">
        <v>257</v>
      </c>
      <c r="N299" s="42"/>
      <c r="O299" s="42"/>
      <c r="P299" s="42" t="s">
        <v>581</v>
      </c>
      <c r="Q299" s="42" t="s">
        <v>582</v>
      </c>
      <c r="R299" s="42" t="s">
        <v>193</v>
      </c>
      <c r="S299" s="42" t="s">
        <v>107</v>
      </c>
      <c r="T299" s="42" t="s">
        <v>194</v>
      </c>
      <c r="Z299">
        <v>41645</v>
      </c>
      <c r="AA299">
        <v>41645</v>
      </c>
    </row>
    <row r="300" spans="1:27" x14ac:dyDescent="0.35">
      <c r="A300" s="42"/>
      <c r="B300" s="42"/>
      <c r="C300" s="42">
        <v>10301</v>
      </c>
      <c r="D300" s="42" t="s">
        <v>336</v>
      </c>
      <c r="E300" s="42" t="s">
        <v>33</v>
      </c>
      <c r="F300" s="42">
        <v>2018</v>
      </c>
      <c r="G300" s="42">
        <v>76355442</v>
      </c>
      <c r="H300" s="42" t="s">
        <v>220</v>
      </c>
      <c r="I300" s="42" t="s">
        <v>345</v>
      </c>
      <c r="J300" s="42">
        <v>1</v>
      </c>
      <c r="K300" s="42">
        <v>0</v>
      </c>
      <c r="L300" s="42" t="s">
        <v>252</v>
      </c>
      <c r="M300" s="42" t="s">
        <v>253</v>
      </c>
      <c r="N300" s="42"/>
      <c r="O300" s="42"/>
      <c r="P300" s="42" t="s">
        <v>581</v>
      </c>
      <c r="Q300" s="42" t="s">
        <v>582</v>
      </c>
      <c r="R300" s="42" t="s">
        <v>193</v>
      </c>
      <c r="S300" s="42" t="s">
        <v>107</v>
      </c>
      <c r="T300" s="42" t="s">
        <v>194</v>
      </c>
      <c r="Z300">
        <v>41712</v>
      </c>
      <c r="AA300">
        <v>41712</v>
      </c>
    </row>
    <row r="301" spans="1:27" x14ac:dyDescent="0.35">
      <c r="A301" s="42"/>
      <c r="B301" s="42"/>
      <c r="C301" s="42">
        <v>4101</v>
      </c>
      <c r="D301" s="42" t="s">
        <v>254</v>
      </c>
      <c r="E301" s="42" t="s">
        <v>26</v>
      </c>
      <c r="F301" s="42">
        <v>2018</v>
      </c>
      <c r="G301" s="42">
        <v>76367474</v>
      </c>
      <c r="H301" s="42" t="s">
        <v>202</v>
      </c>
      <c r="I301" s="42" t="s">
        <v>347</v>
      </c>
      <c r="J301" s="42">
        <v>4</v>
      </c>
      <c r="K301" s="42">
        <v>0</v>
      </c>
      <c r="L301" s="42" t="s">
        <v>252</v>
      </c>
      <c r="M301" s="42" t="s">
        <v>257</v>
      </c>
      <c r="N301" s="42">
        <v>10</v>
      </c>
      <c r="O301" s="42"/>
      <c r="P301" s="42" t="s">
        <v>581</v>
      </c>
      <c r="Q301" s="42" t="s">
        <v>582</v>
      </c>
      <c r="R301" s="42" t="s">
        <v>193</v>
      </c>
      <c r="S301" s="42" t="s">
        <v>107</v>
      </c>
      <c r="T301" s="42" t="s">
        <v>194</v>
      </c>
      <c r="Z301">
        <v>41871</v>
      </c>
      <c r="AA301">
        <v>41871</v>
      </c>
    </row>
    <row r="302" spans="1:27" x14ac:dyDescent="0.35">
      <c r="A302" s="42"/>
      <c r="B302" s="42"/>
      <c r="C302" s="42">
        <v>8108</v>
      </c>
      <c r="D302" s="42" t="s">
        <v>629</v>
      </c>
      <c r="E302" s="42" t="s">
        <v>290</v>
      </c>
      <c r="F302" s="42">
        <v>2018</v>
      </c>
      <c r="G302" s="42">
        <v>76373211</v>
      </c>
      <c r="H302" s="42" t="s">
        <v>255</v>
      </c>
      <c r="I302" s="42" t="s">
        <v>630</v>
      </c>
      <c r="J302" s="42">
        <v>1</v>
      </c>
      <c r="K302" s="42">
        <v>0</v>
      </c>
      <c r="L302" s="42" t="s">
        <v>252</v>
      </c>
      <c r="M302" s="42" t="s">
        <v>253</v>
      </c>
      <c r="N302" s="42"/>
      <c r="O302" s="42"/>
      <c r="P302" s="42" t="s">
        <v>581</v>
      </c>
      <c r="Q302" s="42" t="s">
        <v>582</v>
      </c>
      <c r="R302" s="42" t="s">
        <v>193</v>
      </c>
      <c r="S302" s="42" t="s">
        <v>107</v>
      </c>
      <c r="T302" s="42" t="s">
        <v>194</v>
      </c>
      <c r="Z302">
        <v>41751</v>
      </c>
      <c r="AA302">
        <v>41751</v>
      </c>
    </row>
    <row r="303" spans="1:27" x14ac:dyDescent="0.35">
      <c r="A303" s="42"/>
      <c r="B303" s="42"/>
      <c r="C303" s="42">
        <v>8203</v>
      </c>
      <c r="D303" s="42" t="s">
        <v>349</v>
      </c>
      <c r="E303" s="42" t="s">
        <v>290</v>
      </c>
      <c r="F303" s="42">
        <v>2018</v>
      </c>
      <c r="G303" s="42">
        <v>76379030</v>
      </c>
      <c r="H303" s="42" t="s">
        <v>187</v>
      </c>
      <c r="I303" s="42" t="s">
        <v>350</v>
      </c>
      <c r="J303" s="42">
        <v>1</v>
      </c>
      <c r="K303" s="42">
        <v>0</v>
      </c>
      <c r="L303" s="42" t="s">
        <v>252</v>
      </c>
      <c r="M303" s="42" t="s">
        <v>257</v>
      </c>
      <c r="N303" s="42">
        <v>3</v>
      </c>
      <c r="O303" s="42"/>
      <c r="P303" s="42" t="s">
        <v>581</v>
      </c>
      <c r="Q303" s="42" t="s">
        <v>582</v>
      </c>
      <c r="R303" s="42" t="s">
        <v>193</v>
      </c>
      <c r="S303" s="42" t="s">
        <v>107</v>
      </c>
      <c r="T303" s="42" t="s">
        <v>194</v>
      </c>
      <c r="Z303">
        <v>38779</v>
      </c>
      <c r="AA303">
        <v>38779</v>
      </c>
    </row>
    <row r="304" spans="1:27" x14ac:dyDescent="0.35">
      <c r="A304" s="42"/>
      <c r="B304" s="42"/>
      <c r="C304" s="42">
        <v>10206</v>
      </c>
      <c r="D304" s="42" t="s">
        <v>240</v>
      </c>
      <c r="E304" s="42" t="s">
        <v>33</v>
      </c>
      <c r="F304" s="42">
        <v>2018</v>
      </c>
      <c r="G304" s="42">
        <v>76380856</v>
      </c>
      <c r="H304" s="42" t="s">
        <v>187</v>
      </c>
      <c r="I304" s="42" t="s">
        <v>355</v>
      </c>
      <c r="J304" s="42">
        <v>3</v>
      </c>
      <c r="K304" s="42">
        <v>0</v>
      </c>
      <c r="L304" s="42" t="s">
        <v>252</v>
      </c>
      <c r="M304" s="42" t="s">
        <v>257</v>
      </c>
      <c r="N304" s="42"/>
      <c r="O304" s="42"/>
      <c r="P304" s="42" t="s">
        <v>581</v>
      </c>
      <c r="Q304" s="42" t="s">
        <v>582</v>
      </c>
      <c r="R304" s="42" t="s">
        <v>193</v>
      </c>
      <c r="S304" s="42" t="s">
        <v>107</v>
      </c>
      <c r="T304" s="42" t="s">
        <v>194</v>
      </c>
      <c r="Z304">
        <v>41893</v>
      </c>
      <c r="AA304">
        <v>41893</v>
      </c>
    </row>
    <row r="305" spans="1:27" x14ac:dyDescent="0.35">
      <c r="A305" s="42"/>
      <c r="B305" s="42"/>
      <c r="C305" s="42">
        <v>14107</v>
      </c>
      <c r="D305" s="42" t="s">
        <v>283</v>
      </c>
      <c r="E305" s="42" t="s">
        <v>233</v>
      </c>
      <c r="F305" s="42">
        <v>2018</v>
      </c>
      <c r="G305" s="42">
        <v>76388028</v>
      </c>
      <c r="H305" s="42" t="s">
        <v>226</v>
      </c>
      <c r="I305" s="42" t="s">
        <v>631</v>
      </c>
      <c r="J305" s="42">
        <v>1</v>
      </c>
      <c r="K305" s="42">
        <v>1</v>
      </c>
      <c r="L305" s="42" t="s">
        <v>252</v>
      </c>
      <c r="M305" s="42" t="s">
        <v>253</v>
      </c>
      <c r="N305" s="42"/>
      <c r="O305" s="42"/>
      <c r="P305" s="42" t="s">
        <v>581</v>
      </c>
      <c r="Q305" s="42" t="s">
        <v>582</v>
      </c>
      <c r="R305" s="42" t="s">
        <v>193</v>
      </c>
      <c r="S305" s="42" t="s">
        <v>107</v>
      </c>
      <c r="T305" s="42" t="s">
        <v>194</v>
      </c>
      <c r="Z305">
        <v>41788</v>
      </c>
      <c r="AA305">
        <v>41788</v>
      </c>
    </row>
    <row r="306" spans="1:27" x14ac:dyDescent="0.35">
      <c r="A306" s="42"/>
      <c r="B306" s="42"/>
      <c r="C306" s="42">
        <v>13504</v>
      </c>
      <c r="D306" s="42" t="s">
        <v>278</v>
      </c>
      <c r="E306" s="42" t="s">
        <v>37</v>
      </c>
      <c r="F306" s="42">
        <v>2018</v>
      </c>
      <c r="G306" s="42">
        <v>76388150</v>
      </c>
      <c r="H306" s="42" t="s">
        <v>187</v>
      </c>
      <c r="I306" s="42" t="s">
        <v>356</v>
      </c>
      <c r="J306" s="42">
        <v>6</v>
      </c>
      <c r="K306" s="42">
        <v>6</v>
      </c>
      <c r="L306" s="42" t="s">
        <v>252</v>
      </c>
      <c r="M306" s="42" t="s">
        <v>257</v>
      </c>
      <c r="N306" s="42"/>
      <c r="O306" s="42"/>
      <c r="P306" s="42" t="s">
        <v>581</v>
      </c>
      <c r="Q306" s="42" t="s">
        <v>582</v>
      </c>
      <c r="R306" s="42" t="s">
        <v>193</v>
      </c>
      <c r="S306" s="42" t="s">
        <v>107</v>
      </c>
      <c r="T306" s="42" t="s">
        <v>194</v>
      </c>
      <c r="Z306">
        <v>38660</v>
      </c>
      <c r="AA306">
        <v>38660</v>
      </c>
    </row>
    <row r="307" spans="1:27" x14ac:dyDescent="0.35">
      <c r="A307" s="42"/>
      <c r="B307" s="42"/>
      <c r="C307" s="42">
        <v>10107</v>
      </c>
      <c r="D307" s="42" t="s">
        <v>261</v>
      </c>
      <c r="E307" s="42" t="s">
        <v>33</v>
      </c>
      <c r="F307" s="42">
        <v>2018</v>
      </c>
      <c r="G307" s="42">
        <v>76391832</v>
      </c>
      <c r="H307" s="42" t="s">
        <v>196</v>
      </c>
      <c r="I307" s="42" t="s">
        <v>359</v>
      </c>
      <c r="J307" s="42">
        <v>2</v>
      </c>
      <c r="K307" s="42">
        <v>0</v>
      </c>
      <c r="L307" s="42" t="s">
        <v>252</v>
      </c>
      <c r="M307" s="42" t="s">
        <v>257</v>
      </c>
      <c r="N307" s="42"/>
      <c r="O307" s="42"/>
      <c r="P307" s="42" t="s">
        <v>581</v>
      </c>
      <c r="Q307" s="42" t="s">
        <v>582</v>
      </c>
      <c r="R307" s="42" t="s">
        <v>193</v>
      </c>
      <c r="S307" s="42" t="s">
        <v>107</v>
      </c>
      <c r="T307" s="42" t="s">
        <v>194</v>
      </c>
      <c r="Z307" t="s">
        <v>580</v>
      </c>
      <c r="AA307" t="s">
        <v>580</v>
      </c>
    </row>
    <row r="308" spans="1:27" x14ac:dyDescent="0.35">
      <c r="A308" s="42"/>
      <c r="B308" s="42"/>
      <c r="C308" s="42">
        <v>10303</v>
      </c>
      <c r="D308" s="42" t="s">
        <v>326</v>
      </c>
      <c r="E308" s="42" t="s">
        <v>33</v>
      </c>
      <c r="F308" s="42">
        <v>2018</v>
      </c>
      <c r="G308" s="42">
        <v>76401207</v>
      </c>
      <c r="H308" s="42" t="s">
        <v>210</v>
      </c>
      <c r="I308" s="42" t="s">
        <v>360</v>
      </c>
      <c r="J308" s="42">
        <v>6</v>
      </c>
      <c r="K308" s="42">
        <v>1</v>
      </c>
      <c r="L308" s="42" t="s">
        <v>252</v>
      </c>
      <c r="M308" s="42" t="s">
        <v>253</v>
      </c>
      <c r="N308" s="42">
        <v>8</v>
      </c>
      <c r="O308" s="42"/>
      <c r="P308" s="42" t="s">
        <v>581</v>
      </c>
      <c r="Q308" s="42" t="s">
        <v>582</v>
      </c>
      <c r="R308" s="42" t="s">
        <v>193</v>
      </c>
      <c r="S308" s="42" t="s">
        <v>107</v>
      </c>
      <c r="T308" s="42" t="s">
        <v>194</v>
      </c>
      <c r="Z308">
        <v>41849</v>
      </c>
      <c r="AA308">
        <v>41849</v>
      </c>
    </row>
    <row r="309" spans="1:27" x14ac:dyDescent="0.35">
      <c r="A309" s="42"/>
      <c r="B309" s="42"/>
      <c r="C309" s="42">
        <v>10303</v>
      </c>
      <c r="D309" s="42" t="s">
        <v>326</v>
      </c>
      <c r="E309" s="42" t="s">
        <v>33</v>
      </c>
      <c r="F309" s="42">
        <v>2018</v>
      </c>
      <c r="G309" s="42">
        <v>76401851</v>
      </c>
      <c r="H309" s="42" t="s">
        <v>202</v>
      </c>
      <c r="I309" s="42" t="s">
        <v>361</v>
      </c>
      <c r="J309" s="42">
        <v>2</v>
      </c>
      <c r="K309" s="42">
        <v>0</v>
      </c>
      <c r="L309" s="42" t="s">
        <v>252</v>
      </c>
      <c r="M309" s="42" t="s">
        <v>253</v>
      </c>
      <c r="N309" s="42"/>
      <c r="O309" s="42">
        <v>5</v>
      </c>
      <c r="P309" s="42" t="s">
        <v>581</v>
      </c>
      <c r="Q309" s="42" t="s">
        <v>582</v>
      </c>
      <c r="R309" s="42" t="s">
        <v>193</v>
      </c>
      <c r="S309" s="42" t="s">
        <v>107</v>
      </c>
      <c r="T309" s="42" t="s">
        <v>194</v>
      </c>
      <c r="Z309">
        <v>42027</v>
      </c>
      <c r="AA309">
        <v>42027</v>
      </c>
    </row>
    <row r="310" spans="1:27" x14ac:dyDescent="0.35">
      <c r="A310" s="42"/>
      <c r="B310" s="42"/>
      <c r="C310" s="42">
        <v>10302</v>
      </c>
      <c r="D310" s="42" t="s">
        <v>322</v>
      </c>
      <c r="E310" s="42" t="s">
        <v>33</v>
      </c>
      <c r="F310" s="42">
        <v>2018</v>
      </c>
      <c r="G310" s="42">
        <v>76417612</v>
      </c>
      <c r="H310" s="42" t="s">
        <v>204</v>
      </c>
      <c r="I310" s="42" t="s">
        <v>632</v>
      </c>
      <c r="J310" s="42">
        <v>3</v>
      </c>
      <c r="K310" s="42">
        <v>0</v>
      </c>
      <c r="L310" s="42" t="s">
        <v>252</v>
      </c>
      <c r="M310" s="42" t="s">
        <v>253</v>
      </c>
      <c r="N310" s="42">
        <v>4</v>
      </c>
      <c r="O310" s="42"/>
      <c r="P310" s="42" t="s">
        <v>581</v>
      </c>
      <c r="Q310" s="42" t="s">
        <v>582</v>
      </c>
      <c r="R310" s="42" t="s">
        <v>193</v>
      </c>
      <c r="S310" s="42" t="s">
        <v>107</v>
      </c>
      <c r="T310" s="42" t="s">
        <v>194</v>
      </c>
      <c r="Z310">
        <v>41880</v>
      </c>
      <c r="AA310">
        <v>41880</v>
      </c>
    </row>
    <row r="311" spans="1:27" x14ac:dyDescent="0.35">
      <c r="A311" s="42"/>
      <c r="B311" s="42"/>
      <c r="C311" s="42">
        <v>14204</v>
      </c>
      <c r="D311" s="42" t="s">
        <v>267</v>
      </c>
      <c r="E311" s="42" t="s">
        <v>233</v>
      </c>
      <c r="F311" s="42">
        <v>2018</v>
      </c>
      <c r="G311" s="42">
        <v>76428351</v>
      </c>
      <c r="H311" s="42" t="s">
        <v>226</v>
      </c>
      <c r="I311" s="42" t="s">
        <v>362</v>
      </c>
      <c r="J311" s="42">
        <v>1</v>
      </c>
      <c r="K311" s="42">
        <v>0</v>
      </c>
      <c r="L311" s="42" t="s">
        <v>252</v>
      </c>
      <c r="M311" s="42" t="s">
        <v>257</v>
      </c>
      <c r="N311" s="42"/>
      <c r="O311" s="42"/>
      <c r="P311" s="42" t="s">
        <v>581</v>
      </c>
      <c r="Q311" s="42" t="s">
        <v>582</v>
      </c>
      <c r="R311" s="42" t="s">
        <v>193</v>
      </c>
      <c r="S311" s="42" t="s">
        <v>107</v>
      </c>
      <c r="T311" s="42" t="s">
        <v>194</v>
      </c>
      <c r="Z311">
        <v>41907</v>
      </c>
      <c r="AA311">
        <v>41907</v>
      </c>
    </row>
    <row r="312" spans="1:27" x14ac:dyDescent="0.35">
      <c r="A312" s="42"/>
      <c r="B312" s="42"/>
      <c r="C312" s="42">
        <v>4101</v>
      </c>
      <c r="D312" s="42" t="s">
        <v>254</v>
      </c>
      <c r="E312" s="42" t="s">
        <v>26</v>
      </c>
      <c r="F312" s="42">
        <v>2018</v>
      </c>
      <c r="G312" s="42">
        <v>76433790</v>
      </c>
      <c r="H312" s="42" t="s">
        <v>206</v>
      </c>
      <c r="I312" s="42" t="s">
        <v>363</v>
      </c>
      <c r="J312" s="42">
        <v>3</v>
      </c>
      <c r="K312" s="42">
        <v>1</v>
      </c>
      <c r="L312" s="42" t="s">
        <v>252</v>
      </c>
      <c r="M312" s="42" t="s">
        <v>263</v>
      </c>
      <c r="N312" s="42"/>
      <c r="O312" s="42">
        <v>9</v>
      </c>
      <c r="P312" s="42" t="s">
        <v>581</v>
      </c>
      <c r="Q312" s="42" t="s">
        <v>582</v>
      </c>
      <c r="R312" s="42" t="s">
        <v>193</v>
      </c>
      <c r="S312" s="42" t="s">
        <v>107</v>
      </c>
      <c r="T312" s="42" t="s">
        <v>194</v>
      </c>
      <c r="Z312">
        <v>38722</v>
      </c>
      <c r="AA312">
        <v>38722</v>
      </c>
    </row>
    <row r="313" spans="1:27" x14ac:dyDescent="0.35">
      <c r="A313" s="42"/>
      <c r="B313" s="42"/>
      <c r="C313" s="42">
        <v>4101</v>
      </c>
      <c r="D313" s="42" t="s">
        <v>254</v>
      </c>
      <c r="E313" s="42" t="s">
        <v>26</v>
      </c>
      <c r="F313" s="42">
        <v>2018</v>
      </c>
      <c r="G313" s="42">
        <v>76434445</v>
      </c>
      <c r="H313" s="42" t="s">
        <v>202</v>
      </c>
      <c r="I313" s="42" t="s">
        <v>633</v>
      </c>
      <c r="J313" s="42">
        <v>4</v>
      </c>
      <c r="K313" s="42">
        <v>0</v>
      </c>
      <c r="L313" s="42" t="s">
        <v>252</v>
      </c>
      <c r="M313" s="42" t="s">
        <v>257</v>
      </c>
      <c r="N313" s="42"/>
      <c r="O313" s="42">
        <v>8</v>
      </c>
      <c r="P313" s="42" t="s">
        <v>581</v>
      </c>
      <c r="Q313" s="42" t="s">
        <v>582</v>
      </c>
      <c r="R313" s="42" t="s">
        <v>193</v>
      </c>
      <c r="S313" s="42" t="s">
        <v>107</v>
      </c>
      <c r="T313" s="42" t="s">
        <v>194</v>
      </c>
      <c r="Z313">
        <v>42059</v>
      </c>
      <c r="AA313">
        <v>42059</v>
      </c>
    </row>
    <row r="314" spans="1:27" x14ac:dyDescent="0.35">
      <c r="A314" s="42"/>
      <c r="B314" s="42"/>
      <c r="C314" s="42">
        <v>9101</v>
      </c>
      <c r="D314" s="42" t="s">
        <v>258</v>
      </c>
      <c r="E314" s="42" t="s">
        <v>32</v>
      </c>
      <c r="F314" s="42">
        <v>2018</v>
      </c>
      <c r="G314" s="42">
        <v>76441268</v>
      </c>
      <c r="H314" s="42" t="s">
        <v>210</v>
      </c>
      <c r="I314" s="42" t="s">
        <v>634</v>
      </c>
      <c r="J314" s="42">
        <v>1</v>
      </c>
      <c r="K314" s="42">
        <v>0</v>
      </c>
      <c r="L314" s="42" t="s">
        <v>252</v>
      </c>
      <c r="M314" s="42" t="s">
        <v>269</v>
      </c>
      <c r="N314" s="42"/>
      <c r="O314" s="42"/>
      <c r="P314" s="42" t="s">
        <v>581</v>
      </c>
      <c r="Q314" s="42" t="s">
        <v>582</v>
      </c>
      <c r="R314" s="42" t="s">
        <v>193</v>
      </c>
      <c r="S314" s="42" t="s">
        <v>107</v>
      </c>
      <c r="T314" s="42" t="s">
        <v>194</v>
      </c>
      <c r="Z314">
        <v>41961</v>
      </c>
      <c r="AA314">
        <v>41961</v>
      </c>
    </row>
    <row r="315" spans="1:27" x14ac:dyDescent="0.35">
      <c r="A315" s="42"/>
      <c r="B315" s="42"/>
      <c r="C315" s="42">
        <v>7408</v>
      </c>
      <c r="D315" s="42" t="s">
        <v>364</v>
      </c>
      <c r="E315" s="42" t="s">
        <v>29</v>
      </c>
      <c r="F315" s="42">
        <v>2018</v>
      </c>
      <c r="G315" s="42">
        <v>76441380</v>
      </c>
      <c r="H315" s="42" t="s">
        <v>202</v>
      </c>
      <c r="I315" s="42" t="s">
        <v>365</v>
      </c>
      <c r="J315" s="42">
        <v>10</v>
      </c>
      <c r="K315" s="42">
        <v>24</v>
      </c>
      <c r="L315" s="42" t="s">
        <v>252</v>
      </c>
      <c r="M315" s="42" t="s">
        <v>257</v>
      </c>
      <c r="N315" s="42">
        <v>10</v>
      </c>
      <c r="O315" s="42"/>
      <c r="P315" s="42" t="s">
        <v>581</v>
      </c>
      <c r="Q315" s="42" t="s">
        <v>582</v>
      </c>
      <c r="R315" s="42" t="s">
        <v>193</v>
      </c>
      <c r="S315" s="42" t="s">
        <v>107</v>
      </c>
      <c r="T315" s="42" t="s">
        <v>194</v>
      </c>
      <c r="Z315">
        <v>38733</v>
      </c>
      <c r="AA315">
        <v>38733</v>
      </c>
    </row>
    <row r="316" spans="1:27" x14ac:dyDescent="0.35">
      <c r="A316" s="42"/>
      <c r="B316" s="42"/>
      <c r="C316" s="42">
        <v>7105</v>
      </c>
      <c r="D316" s="42" t="s">
        <v>29</v>
      </c>
      <c r="E316" s="42" t="s">
        <v>29</v>
      </c>
      <c r="F316" s="42">
        <v>2018</v>
      </c>
      <c r="G316" s="42">
        <v>76445536</v>
      </c>
      <c r="H316" s="42" t="s">
        <v>214</v>
      </c>
      <c r="I316" s="42" t="s">
        <v>366</v>
      </c>
      <c r="J316" s="42">
        <v>5</v>
      </c>
      <c r="K316" s="42">
        <v>1</v>
      </c>
      <c r="L316" s="42" t="s">
        <v>252</v>
      </c>
      <c r="M316" s="42" t="s">
        <v>269</v>
      </c>
      <c r="N316" s="42">
        <v>5</v>
      </c>
      <c r="O316" s="42"/>
      <c r="P316" s="42" t="s">
        <v>581</v>
      </c>
      <c r="Q316" s="42" t="s">
        <v>582</v>
      </c>
      <c r="R316" s="42" t="s">
        <v>193</v>
      </c>
      <c r="S316" s="42" t="s">
        <v>107</v>
      </c>
      <c r="T316" s="42" t="s">
        <v>194</v>
      </c>
      <c r="Z316">
        <v>42654</v>
      </c>
      <c r="AA316">
        <v>42654</v>
      </c>
    </row>
    <row r="317" spans="1:27" x14ac:dyDescent="0.35">
      <c r="A317" s="42"/>
      <c r="B317" s="42"/>
      <c r="C317" s="42">
        <v>4101</v>
      </c>
      <c r="D317" s="42" t="s">
        <v>254</v>
      </c>
      <c r="E317" s="42" t="s">
        <v>26</v>
      </c>
      <c r="F317" s="42">
        <v>2018</v>
      </c>
      <c r="G317" s="42">
        <v>76451185</v>
      </c>
      <c r="H317" s="42" t="s">
        <v>222</v>
      </c>
      <c r="I317" s="42" t="s">
        <v>635</v>
      </c>
      <c r="J317" s="42">
        <v>1</v>
      </c>
      <c r="K317" s="42">
        <v>0</v>
      </c>
      <c r="L317" s="42" t="s">
        <v>252</v>
      </c>
      <c r="M317" s="42" t="s">
        <v>269</v>
      </c>
      <c r="N317" s="42">
        <v>10</v>
      </c>
      <c r="O317" s="42"/>
      <c r="P317" s="42" t="s">
        <v>581</v>
      </c>
      <c r="Q317" s="42" t="s">
        <v>582</v>
      </c>
      <c r="R317" s="42" t="s">
        <v>193</v>
      </c>
      <c r="S317" s="42" t="s">
        <v>107</v>
      </c>
      <c r="T317" s="42" t="s">
        <v>194</v>
      </c>
      <c r="Z317">
        <v>42368</v>
      </c>
      <c r="AA317">
        <v>42368</v>
      </c>
    </row>
    <row r="318" spans="1:27" x14ac:dyDescent="0.35">
      <c r="A318" s="42"/>
      <c r="B318" s="42"/>
      <c r="C318" s="42">
        <v>10109</v>
      </c>
      <c r="D318" s="42" t="s">
        <v>353</v>
      </c>
      <c r="E318" s="42" t="s">
        <v>33</v>
      </c>
      <c r="F318" s="42">
        <v>2018</v>
      </c>
      <c r="G318" s="42">
        <v>76452230</v>
      </c>
      <c r="H318" s="42" t="s">
        <v>214</v>
      </c>
      <c r="I318" s="42" t="s">
        <v>636</v>
      </c>
      <c r="J318" s="42">
        <v>4</v>
      </c>
      <c r="K318" s="42">
        <v>4</v>
      </c>
      <c r="L318" s="42" t="s">
        <v>252</v>
      </c>
      <c r="M318" s="42" t="s">
        <v>257</v>
      </c>
      <c r="N318" s="42"/>
      <c r="O318" s="42"/>
      <c r="P318" s="42" t="s">
        <v>581</v>
      </c>
      <c r="Q318" s="42" t="s">
        <v>582</v>
      </c>
      <c r="R318" s="42" t="s">
        <v>193</v>
      </c>
      <c r="S318" s="42" t="s">
        <v>107</v>
      </c>
      <c r="T318" s="42" t="s">
        <v>194</v>
      </c>
      <c r="Z318">
        <v>38732</v>
      </c>
      <c r="AA318">
        <v>38732</v>
      </c>
    </row>
    <row r="319" spans="1:27" x14ac:dyDescent="0.35">
      <c r="A319" s="42"/>
      <c r="B319" s="42"/>
      <c r="C319" s="42">
        <v>4101</v>
      </c>
      <c r="D319" s="42" t="s">
        <v>254</v>
      </c>
      <c r="E319" s="42" t="s">
        <v>26</v>
      </c>
      <c r="F319" s="42">
        <v>2018</v>
      </c>
      <c r="G319" s="42">
        <v>76468760</v>
      </c>
      <c r="H319" s="42" t="s">
        <v>187</v>
      </c>
      <c r="I319" s="42" t="s">
        <v>367</v>
      </c>
      <c r="J319" s="42">
        <v>1</v>
      </c>
      <c r="K319" s="42">
        <v>0</v>
      </c>
      <c r="L319" s="42" t="s">
        <v>252</v>
      </c>
      <c r="M319" s="42" t="s">
        <v>257</v>
      </c>
      <c r="N319" s="42">
        <v>8</v>
      </c>
      <c r="O319" s="42"/>
      <c r="P319" s="42" t="s">
        <v>581</v>
      </c>
      <c r="Q319" s="42" t="s">
        <v>582</v>
      </c>
      <c r="R319" s="42" t="s">
        <v>193</v>
      </c>
      <c r="S319" s="42" t="s">
        <v>107</v>
      </c>
      <c r="T319" s="42" t="s">
        <v>194</v>
      </c>
      <c r="Z319">
        <v>38859</v>
      </c>
      <c r="AA319">
        <v>38859</v>
      </c>
    </row>
    <row r="320" spans="1:27" x14ac:dyDescent="0.35">
      <c r="A320" s="42"/>
      <c r="B320" s="42"/>
      <c r="C320" s="42">
        <v>10301</v>
      </c>
      <c r="D320" s="42" t="s">
        <v>336</v>
      </c>
      <c r="E320" s="42" t="s">
        <v>33</v>
      </c>
      <c r="F320" s="42">
        <v>2018</v>
      </c>
      <c r="G320" s="42">
        <v>76469570</v>
      </c>
      <c r="H320" s="42" t="s">
        <v>187</v>
      </c>
      <c r="I320" s="42" t="s">
        <v>637</v>
      </c>
      <c r="J320" s="42">
        <v>1</v>
      </c>
      <c r="K320" s="42">
        <v>2</v>
      </c>
      <c r="L320" s="42" t="s">
        <v>252</v>
      </c>
      <c r="M320" s="42" t="s">
        <v>257</v>
      </c>
      <c r="N320" s="42"/>
      <c r="O320" s="42">
        <v>9</v>
      </c>
      <c r="P320" s="42" t="s">
        <v>581</v>
      </c>
      <c r="Q320" s="42" t="s">
        <v>582</v>
      </c>
      <c r="R320" s="42" t="s">
        <v>193</v>
      </c>
      <c r="S320" s="42" t="s">
        <v>107</v>
      </c>
      <c r="T320" s="42" t="s">
        <v>194</v>
      </c>
      <c r="Z320">
        <v>38771</v>
      </c>
      <c r="AA320">
        <v>38771</v>
      </c>
    </row>
    <row r="321" spans="1:27" x14ac:dyDescent="0.35">
      <c r="A321" s="42"/>
      <c r="B321" s="42"/>
      <c r="C321" s="42">
        <v>13114</v>
      </c>
      <c r="D321" s="42" t="s">
        <v>303</v>
      </c>
      <c r="E321" s="42" t="s">
        <v>37</v>
      </c>
      <c r="F321" s="42">
        <v>2018</v>
      </c>
      <c r="G321" s="42">
        <v>76470626</v>
      </c>
      <c r="H321" s="42" t="s">
        <v>222</v>
      </c>
      <c r="I321" s="42" t="s">
        <v>368</v>
      </c>
      <c r="J321" s="42">
        <v>2</v>
      </c>
      <c r="K321" s="42">
        <v>0</v>
      </c>
      <c r="L321" s="42" t="s">
        <v>252</v>
      </c>
      <c r="M321" s="42" t="s">
        <v>305</v>
      </c>
      <c r="N321" s="42">
        <v>8</v>
      </c>
      <c r="O321" s="42"/>
      <c r="P321" s="42" t="s">
        <v>581</v>
      </c>
      <c r="Q321" s="42" t="s">
        <v>582</v>
      </c>
      <c r="R321" s="42" t="s">
        <v>193</v>
      </c>
      <c r="S321" s="42" t="s">
        <v>107</v>
      </c>
      <c r="T321" s="42" t="s">
        <v>194</v>
      </c>
      <c r="Z321">
        <v>42004</v>
      </c>
      <c r="AA321">
        <v>42004</v>
      </c>
    </row>
    <row r="322" spans="1:27" x14ac:dyDescent="0.35">
      <c r="A322" s="42"/>
      <c r="B322" s="42"/>
      <c r="C322" s="42">
        <v>10306</v>
      </c>
      <c r="D322" s="42" t="s">
        <v>638</v>
      </c>
      <c r="E322" s="42" t="s">
        <v>33</v>
      </c>
      <c r="F322" s="42">
        <v>2018</v>
      </c>
      <c r="G322" s="42">
        <v>76471067</v>
      </c>
      <c r="H322" s="42" t="s">
        <v>214</v>
      </c>
      <c r="I322" s="42" t="s">
        <v>370</v>
      </c>
      <c r="J322" s="42">
        <v>2</v>
      </c>
      <c r="K322" s="42">
        <v>0</v>
      </c>
      <c r="L322" s="42" t="s">
        <v>252</v>
      </c>
      <c r="M322" s="42" t="s">
        <v>269</v>
      </c>
      <c r="N322" s="42"/>
      <c r="O322" s="42"/>
      <c r="P322" s="42" t="s">
        <v>581</v>
      </c>
      <c r="Q322" s="42" t="s">
        <v>582</v>
      </c>
      <c r="R322" s="42" t="s">
        <v>193</v>
      </c>
      <c r="S322" s="42" t="s">
        <v>107</v>
      </c>
      <c r="T322" s="42" t="s">
        <v>194</v>
      </c>
      <c r="Z322">
        <v>42243</v>
      </c>
      <c r="AA322">
        <v>42243</v>
      </c>
    </row>
    <row r="323" spans="1:27" x14ac:dyDescent="0.35">
      <c r="A323" s="42"/>
      <c r="B323" s="42"/>
      <c r="C323" s="42">
        <v>10105</v>
      </c>
      <c r="D323" s="42" t="s">
        <v>371</v>
      </c>
      <c r="E323" s="42" t="s">
        <v>33</v>
      </c>
      <c r="F323" s="42">
        <v>2018</v>
      </c>
      <c r="G323" s="42">
        <v>76472869</v>
      </c>
      <c r="H323" s="42" t="s">
        <v>202</v>
      </c>
      <c r="I323" s="42" t="s">
        <v>372</v>
      </c>
      <c r="J323" s="42">
        <v>7</v>
      </c>
      <c r="K323" s="42">
        <v>28</v>
      </c>
      <c r="L323" s="42" t="s">
        <v>252</v>
      </c>
      <c r="M323" s="42" t="s">
        <v>253</v>
      </c>
      <c r="N323" s="42"/>
      <c r="O323" s="42"/>
      <c r="P323" s="42" t="s">
        <v>581</v>
      </c>
      <c r="Q323" s="42" t="s">
        <v>582</v>
      </c>
      <c r="R323" s="42" t="s">
        <v>193</v>
      </c>
      <c r="S323" s="42" t="s">
        <v>107</v>
      </c>
      <c r="T323" s="42" t="s">
        <v>194</v>
      </c>
      <c r="Z323">
        <v>42254</v>
      </c>
      <c r="AA323">
        <v>42254</v>
      </c>
    </row>
    <row r="324" spans="1:27" x14ac:dyDescent="0.35">
      <c r="A324" s="42"/>
      <c r="B324" s="42"/>
      <c r="C324" s="42">
        <v>14204</v>
      </c>
      <c r="D324" s="42" t="s">
        <v>267</v>
      </c>
      <c r="E324" s="42" t="s">
        <v>233</v>
      </c>
      <c r="F324" s="42">
        <v>2018</v>
      </c>
      <c r="G324" s="42">
        <v>76473760</v>
      </c>
      <c r="H324" s="42" t="s">
        <v>226</v>
      </c>
      <c r="I324" s="42" t="s">
        <v>639</v>
      </c>
      <c r="J324" s="42">
        <v>4</v>
      </c>
      <c r="K324" s="42">
        <v>5</v>
      </c>
      <c r="L324" s="42" t="s">
        <v>252</v>
      </c>
      <c r="M324" s="42" t="s">
        <v>253</v>
      </c>
      <c r="N324" s="42"/>
      <c r="O324" s="42"/>
      <c r="P324" s="42" t="s">
        <v>581</v>
      </c>
      <c r="Q324" s="42" t="s">
        <v>582</v>
      </c>
      <c r="R324" s="42" t="s">
        <v>193</v>
      </c>
      <c r="S324" s="42" t="s">
        <v>107</v>
      </c>
      <c r="T324" s="42" t="s">
        <v>194</v>
      </c>
      <c r="Z324">
        <v>38778</v>
      </c>
      <c r="AA324">
        <v>38778</v>
      </c>
    </row>
    <row r="325" spans="1:27" x14ac:dyDescent="0.35">
      <c r="A325" s="42"/>
      <c r="B325" s="42"/>
      <c r="C325" s="42">
        <v>14107</v>
      </c>
      <c r="D325" s="42" t="s">
        <v>283</v>
      </c>
      <c r="E325" s="42" t="s">
        <v>233</v>
      </c>
      <c r="F325" s="42">
        <v>2018</v>
      </c>
      <c r="G325" s="42">
        <v>76477314</v>
      </c>
      <c r="H325" s="42" t="s">
        <v>187</v>
      </c>
      <c r="I325" s="42" t="s">
        <v>373</v>
      </c>
      <c r="J325" s="42">
        <v>5</v>
      </c>
      <c r="K325" s="42">
        <v>1</v>
      </c>
      <c r="L325" s="42" t="s">
        <v>252</v>
      </c>
      <c r="M325" s="42" t="s">
        <v>257</v>
      </c>
      <c r="N325" s="42">
        <v>6</v>
      </c>
      <c r="O325" s="42"/>
      <c r="P325" s="42" t="s">
        <v>581</v>
      </c>
      <c r="Q325" s="42" t="s">
        <v>582</v>
      </c>
      <c r="R325" s="42" t="s">
        <v>193</v>
      </c>
      <c r="S325" s="42" t="s">
        <v>107</v>
      </c>
      <c r="T325" s="42" t="s">
        <v>194</v>
      </c>
      <c r="Z325">
        <v>42248</v>
      </c>
      <c r="AA325">
        <v>42248</v>
      </c>
    </row>
    <row r="326" spans="1:27" x14ac:dyDescent="0.35">
      <c r="A326" s="42"/>
      <c r="B326" s="42"/>
      <c r="C326" s="42">
        <v>5102</v>
      </c>
      <c r="D326" s="42" t="s">
        <v>640</v>
      </c>
      <c r="E326" s="42" t="s">
        <v>27</v>
      </c>
      <c r="F326" s="42">
        <v>2018</v>
      </c>
      <c r="G326" s="42">
        <v>76489762</v>
      </c>
      <c r="H326" s="42" t="s">
        <v>206</v>
      </c>
      <c r="I326" s="42" t="s">
        <v>641</v>
      </c>
      <c r="J326" s="42">
        <v>1</v>
      </c>
      <c r="K326" s="42">
        <v>0</v>
      </c>
      <c r="L326" s="42" t="s">
        <v>252</v>
      </c>
      <c r="M326" s="42" t="s">
        <v>253</v>
      </c>
      <c r="N326" s="42"/>
      <c r="O326" s="42">
        <v>5</v>
      </c>
      <c r="P326" s="42" t="s">
        <v>581</v>
      </c>
      <c r="Q326" s="42" t="s">
        <v>582</v>
      </c>
      <c r="R326" s="42" t="s">
        <v>193</v>
      </c>
      <c r="S326" s="42" t="s">
        <v>107</v>
      </c>
      <c r="T326" s="42" t="s">
        <v>194</v>
      </c>
      <c r="Z326">
        <v>42310</v>
      </c>
      <c r="AA326">
        <v>42310</v>
      </c>
    </row>
    <row r="327" spans="1:27" x14ac:dyDescent="0.35">
      <c r="A327" s="42"/>
      <c r="B327" s="42"/>
      <c r="C327" s="42">
        <v>7406</v>
      </c>
      <c r="D327" s="42" t="s">
        <v>403</v>
      </c>
      <c r="E327" s="42" t="s">
        <v>29</v>
      </c>
      <c r="F327" s="42">
        <v>2018</v>
      </c>
      <c r="G327" s="42">
        <v>76489844</v>
      </c>
      <c r="H327" s="42" t="s">
        <v>214</v>
      </c>
      <c r="I327" s="42" t="s">
        <v>642</v>
      </c>
      <c r="J327" s="42">
        <v>1</v>
      </c>
      <c r="K327" s="42">
        <v>0</v>
      </c>
      <c r="L327" s="42" t="s">
        <v>252</v>
      </c>
      <c r="M327" s="42" t="s">
        <v>253</v>
      </c>
      <c r="N327" s="42">
        <v>4</v>
      </c>
      <c r="O327" s="42"/>
      <c r="P327" s="42" t="s">
        <v>581</v>
      </c>
      <c r="Q327" s="42" t="s">
        <v>582</v>
      </c>
      <c r="R327" s="42" t="s">
        <v>193</v>
      </c>
      <c r="S327" s="42" t="s">
        <v>107</v>
      </c>
      <c r="T327" s="42" t="s">
        <v>194</v>
      </c>
      <c r="Z327">
        <v>42311</v>
      </c>
      <c r="AA327">
        <v>42311</v>
      </c>
    </row>
    <row r="328" spans="1:27" x14ac:dyDescent="0.35">
      <c r="A328" s="42"/>
      <c r="B328" s="42"/>
      <c r="C328" s="42">
        <v>5402</v>
      </c>
      <c r="D328" s="42" t="s">
        <v>201</v>
      </c>
      <c r="E328" s="42" t="s">
        <v>27</v>
      </c>
      <c r="F328" s="42">
        <v>2018</v>
      </c>
      <c r="G328" s="42">
        <v>76491596</v>
      </c>
      <c r="H328" s="42" t="s">
        <v>255</v>
      </c>
      <c r="I328" s="42" t="s">
        <v>375</v>
      </c>
      <c r="J328" s="42">
        <v>3</v>
      </c>
      <c r="K328" s="42">
        <v>0</v>
      </c>
      <c r="L328" s="42" t="s">
        <v>252</v>
      </c>
      <c r="M328" s="42" t="s">
        <v>257</v>
      </c>
      <c r="N328" s="42">
        <v>5</v>
      </c>
      <c r="O328" s="42"/>
      <c r="P328" s="42" t="s">
        <v>581</v>
      </c>
      <c r="Q328" s="42" t="s">
        <v>582</v>
      </c>
      <c r="R328" s="42" t="s">
        <v>193</v>
      </c>
      <c r="S328" s="42" t="s">
        <v>107</v>
      </c>
      <c r="T328" s="42" t="s">
        <v>194</v>
      </c>
      <c r="Z328">
        <v>42313</v>
      </c>
      <c r="AA328">
        <v>42313</v>
      </c>
    </row>
    <row r="329" spans="1:27" x14ac:dyDescent="0.35">
      <c r="A329" s="42"/>
      <c r="B329" s="42"/>
      <c r="C329" s="42">
        <v>10105</v>
      </c>
      <c r="D329" s="42" t="s">
        <v>371</v>
      </c>
      <c r="E329" s="42" t="s">
        <v>33</v>
      </c>
      <c r="F329" s="42">
        <v>2018</v>
      </c>
      <c r="G329" s="42">
        <v>76505501</v>
      </c>
      <c r="H329" s="42" t="s">
        <v>202</v>
      </c>
      <c r="I329" s="42" t="s">
        <v>376</v>
      </c>
      <c r="J329" s="42">
        <v>10</v>
      </c>
      <c r="K329" s="42">
        <v>1</v>
      </c>
      <c r="L329" s="42" t="s">
        <v>252</v>
      </c>
      <c r="M329" s="42" t="s">
        <v>269</v>
      </c>
      <c r="N329" s="42"/>
      <c r="O329" s="42">
        <v>9</v>
      </c>
      <c r="P329" s="42" t="s">
        <v>581</v>
      </c>
      <c r="Q329" s="42" t="s">
        <v>582</v>
      </c>
      <c r="R329" s="42" t="s">
        <v>193</v>
      </c>
      <c r="S329" s="42" t="s">
        <v>107</v>
      </c>
      <c r="T329" s="42" t="s">
        <v>194</v>
      </c>
      <c r="Z329">
        <v>42278</v>
      </c>
      <c r="AA329">
        <v>42278</v>
      </c>
    </row>
    <row r="330" spans="1:27" x14ac:dyDescent="0.35">
      <c r="A330" s="42"/>
      <c r="B330" s="42"/>
      <c r="C330" s="42">
        <v>10301</v>
      </c>
      <c r="D330" s="42" t="s">
        <v>336</v>
      </c>
      <c r="E330" s="42" t="s">
        <v>33</v>
      </c>
      <c r="F330" s="42">
        <v>2018</v>
      </c>
      <c r="G330" s="42">
        <v>76513063</v>
      </c>
      <c r="H330" s="42" t="s">
        <v>255</v>
      </c>
      <c r="I330" s="42" t="s">
        <v>380</v>
      </c>
      <c r="J330" s="42">
        <v>5</v>
      </c>
      <c r="K330" s="42">
        <v>0</v>
      </c>
      <c r="L330" s="42" t="s">
        <v>252</v>
      </c>
      <c r="M330" s="42" t="s">
        <v>257</v>
      </c>
      <c r="N330" s="42">
        <v>5</v>
      </c>
      <c r="O330" s="42"/>
      <c r="P330" s="42" t="s">
        <v>581</v>
      </c>
      <c r="Q330" s="42" t="s">
        <v>582</v>
      </c>
      <c r="R330" s="42" t="s">
        <v>193</v>
      </c>
      <c r="S330" s="42" t="s">
        <v>107</v>
      </c>
      <c r="T330" s="42" t="s">
        <v>194</v>
      </c>
      <c r="Z330">
        <v>42159</v>
      </c>
      <c r="AA330">
        <v>42159</v>
      </c>
    </row>
    <row r="331" spans="1:27" x14ac:dyDescent="0.35">
      <c r="A331" s="42"/>
      <c r="B331" s="42"/>
      <c r="C331" s="42">
        <v>13501</v>
      </c>
      <c r="D331" s="42" t="s">
        <v>270</v>
      </c>
      <c r="E331" s="42" t="s">
        <v>37</v>
      </c>
      <c r="F331" s="42">
        <v>2018</v>
      </c>
      <c r="G331" s="42">
        <v>76515749</v>
      </c>
      <c r="H331" s="42" t="s">
        <v>255</v>
      </c>
      <c r="I331" s="42" t="s">
        <v>381</v>
      </c>
      <c r="J331" s="42">
        <v>4</v>
      </c>
      <c r="K331" s="42">
        <v>2</v>
      </c>
      <c r="L331" s="42" t="s">
        <v>252</v>
      </c>
      <c r="M331" s="42" t="s">
        <v>253</v>
      </c>
      <c r="N331" s="42">
        <v>8</v>
      </c>
      <c r="O331" s="42"/>
      <c r="P331" s="42" t="s">
        <v>581</v>
      </c>
      <c r="Q331" s="42" t="s">
        <v>582</v>
      </c>
      <c r="R331" s="42" t="s">
        <v>193</v>
      </c>
      <c r="S331" s="42" t="s">
        <v>107</v>
      </c>
      <c r="T331" s="42" t="s">
        <v>194</v>
      </c>
      <c r="Z331">
        <v>42340</v>
      </c>
      <c r="AA331">
        <v>42340</v>
      </c>
    </row>
    <row r="332" spans="1:27" x14ac:dyDescent="0.35">
      <c r="A332" s="42"/>
      <c r="B332" s="42"/>
      <c r="C332" s="42">
        <v>13402</v>
      </c>
      <c r="D332" s="42" t="s">
        <v>298</v>
      </c>
      <c r="E332" s="42" t="s">
        <v>37</v>
      </c>
      <c r="F332" s="42">
        <v>2018</v>
      </c>
      <c r="G332" s="42">
        <v>76519551</v>
      </c>
      <c r="H332" s="42" t="s">
        <v>222</v>
      </c>
      <c r="I332" s="42" t="s">
        <v>643</v>
      </c>
      <c r="J332" s="42">
        <v>1</v>
      </c>
      <c r="K332" s="42">
        <v>0</v>
      </c>
      <c r="L332" s="42" t="s">
        <v>252</v>
      </c>
      <c r="M332" s="42" t="s">
        <v>257</v>
      </c>
      <c r="N332" s="42"/>
      <c r="O332" s="42"/>
      <c r="P332" s="42" t="s">
        <v>581</v>
      </c>
      <c r="Q332" s="42" t="s">
        <v>582</v>
      </c>
      <c r="R332" s="42" t="s">
        <v>193</v>
      </c>
      <c r="S332" s="42" t="s">
        <v>107</v>
      </c>
      <c r="T332" s="42" t="s">
        <v>194</v>
      </c>
      <c r="Z332">
        <v>42614</v>
      </c>
      <c r="AA332">
        <v>42614</v>
      </c>
    </row>
    <row r="333" spans="1:27" x14ac:dyDescent="0.35">
      <c r="A333" s="42"/>
      <c r="B333" s="42"/>
      <c r="C333" s="42">
        <v>9112</v>
      </c>
      <c r="D333" s="42" t="s">
        <v>601</v>
      </c>
      <c r="E333" s="42" t="s">
        <v>32</v>
      </c>
      <c r="F333" s="42">
        <v>2018</v>
      </c>
      <c r="G333" s="42">
        <v>76533438</v>
      </c>
      <c r="H333" s="42" t="s">
        <v>226</v>
      </c>
      <c r="I333" s="42" t="s">
        <v>644</v>
      </c>
      <c r="J333" s="42">
        <v>6</v>
      </c>
      <c r="K333" s="42">
        <v>0</v>
      </c>
      <c r="L333" s="42" t="s">
        <v>252</v>
      </c>
      <c r="M333" s="42" t="s">
        <v>253</v>
      </c>
      <c r="N333" s="42"/>
      <c r="O333" s="42"/>
      <c r="P333" s="42" t="s">
        <v>581</v>
      </c>
      <c r="Q333" s="42" t="s">
        <v>582</v>
      </c>
      <c r="R333" s="42" t="s">
        <v>193</v>
      </c>
      <c r="S333" s="42" t="s">
        <v>107</v>
      </c>
      <c r="T333" s="42" t="s">
        <v>194</v>
      </c>
      <c r="Z333">
        <v>42948</v>
      </c>
      <c r="AA333">
        <v>42948</v>
      </c>
    </row>
    <row r="334" spans="1:27" x14ac:dyDescent="0.35">
      <c r="A334" s="42"/>
      <c r="B334" s="42"/>
      <c r="C334" s="42">
        <v>13402</v>
      </c>
      <c r="D334" s="42" t="s">
        <v>298</v>
      </c>
      <c r="E334" s="42" t="s">
        <v>37</v>
      </c>
      <c r="F334" s="42">
        <v>2018</v>
      </c>
      <c r="G334" s="42">
        <v>76545734</v>
      </c>
      <c r="H334" s="42" t="s">
        <v>214</v>
      </c>
      <c r="I334" s="42" t="s">
        <v>384</v>
      </c>
      <c r="J334" s="42">
        <v>2</v>
      </c>
      <c r="K334" s="42">
        <v>0</v>
      </c>
      <c r="L334" s="42" t="s">
        <v>252</v>
      </c>
      <c r="M334" s="42" t="s">
        <v>257</v>
      </c>
      <c r="N334" s="42">
        <v>1</v>
      </c>
      <c r="O334" s="42"/>
      <c r="P334" s="42" t="s">
        <v>581</v>
      </c>
      <c r="Q334" s="42" t="s">
        <v>582</v>
      </c>
      <c r="R334" s="42" t="s">
        <v>193</v>
      </c>
      <c r="S334" s="42" t="s">
        <v>107</v>
      </c>
      <c r="T334" s="42" t="s">
        <v>194</v>
      </c>
      <c r="Z334">
        <v>42432</v>
      </c>
      <c r="AA334">
        <v>42432</v>
      </c>
    </row>
    <row r="335" spans="1:27" x14ac:dyDescent="0.35">
      <c r="A335" s="42"/>
      <c r="B335" s="42"/>
      <c r="C335" s="42">
        <v>10303</v>
      </c>
      <c r="D335" s="42" t="s">
        <v>326</v>
      </c>
      <c r="E335" s="42" t="s">
        <v>33</v>
      </c>
      <c r="F335" s="42">
        <v>2018</v>
      </c>
      <c r="G335" s="42">
        <v>76563410</v>
      </c>
      <c r="H335" s="42" t="s">
        <v>206</v>
      </c>
      <c r="I335" s="42" t="s">
        <v>385</v>
      </c>
      <c r="J335" s="42">
        <v>6</v>
      </c>
      <c r="K335" s="42">
        <v>6</v>
      </c>
      <c r="L335" s="42" t="s">
        <v>252</v>
      </c>
      <c r="M335" s="42" t="s">
        <v>257</v>
      </c>
      <c r="N335" s="42">
        <v>9</v>
      </c>
      <c r="O335" s="42"/>
      <c r="P335" s="42" t="s">
        <v>581</v>
      </c>
      <c r="Q335" s="42" t="s">
        <v>582</v>
      </c>
      <c r="R335" s="42" t="s">
        <v>193</v>
      </c>
      <c r="S335" s="42" t="s">
        <v>107</v>
      </c>
      <c r="T335" s="42" t="s">
        <v>194</v>
      </c>
      <c r="Z335">
        <v>38930</v>
      </c>
      <c r="AA335">
        <v>38930</v>
      </c>
    </row>
    <row r="336" spans="1:27" x14ac:dyDescent="0.35">
      <c r="A336" s="42"/>
      <c r="B336" s="42"/>
      <c r="C336" s="42">
        <v>9117</v>
      </c>
      <c r="D336" s="42" t="s">
        <v>387</v>
      </c>
      <c r="E336" s="42" t="s">
        <v>32</v>
      </c>
      <c r="F336" s="42">
        <v>2018</v>
      </c>
      <c r="G336" s="42">
        <v>76570351</v>
      </c>
      <c r="H336" s="42" t="s">
        <v>187</v>
      </c>
      <c r="I336" s="42" t="s">
        <v>645</v>
      </c>
      <c r="J336" s="42">
        <v>5</v>
      </c>
      <c r="K336" s="42">
        <v>0</v>
      </c>
      <c r="L336" s="42" t="s">
        <v>252</v>
      </c>
      <c r="M336" s="42" t="s">
        <v>257</v>
      </c>
      <c r="N336" s="42">
        <v>6</v>
      </c>
      <c r="O336" s="42"/>
      <c r="P336" s="42" t="s">
        <v>581</v>
      </c>
      <c r="Q336" s="42" t="s">
        <v>582</v>
      </c>
      <c r="R336" s="42" t="s">
        <v>193</v>
      </c>
      <c r="S336" s="42" t="s">
        <v>107</v>
      </c>
      <c r="T336" s="42" t="s">
        <v>194</v>
      </c>
      <c r="Z336">
        <v>42522</v>
      </c>
      <c r="AA336">
        <v>42522</v>
      </c>
    </row>
    <row r="337" spans="1:27" x14ac:dyDescent="0.35">
      <c r="A337" s="42"/>
      <c r="B337" s="42"/>
      <c r="C337" s="42">
        <v>13501</v>
      </c>
      <c r="D337" s="42" t="s">
        <v>270</v>
      </c>
      <c r="E337" s="42" t="s">
        <v>37</v>
      </c>
      <c r="F337" s="42">
        <v>2018</v>
      </c>
      <c r="G337" s="42">
        <v>76580626</v>
      </c>
      <c r="H337" s="42" t="s">
        <v>196</v>
      </c>
      <c r="I337" s="42" t="s">
        <v>646</v>
      </c>
      <c r="J337" s="42">
        <v>1</v>
      </c>
      <c r="K337" s="42">
        <v>0</v>
      </c>
      <c r="L337" s="42" t="s">
        <v>252</v>
      </c>
      <c r="M337" s="42" t="s">
        <v>257</v>
      </c>
      <c r="N337" s="42"/>
      <c r="O337" s="42">
        <v>3</v>
      </c>
      <c r="P337" s="42" t="s">
        <v>581</v>
      </c>
      <c r="Q337" s="42" t="s">
        <v>582</v>
      </c>
      <c r="R337" s="42" t="s">
        <v>193</v>
      </c>
      <c r="S337" s="42" t="s">
        <v>107</v>
      </c>
      <c r="T337" s="42" t="s">
        <v>194</v>
      </c>
      <c r="Z337">
        <v>42557</v>
      </c>
      <c r="AA337">
        <v>42557</v>
      </c>
    </row>
    <row r="338" spans="1:27" x14ac:dyDescent="0.35">
      <c r="A338" s="42"/>
      <c r="B338" s="42"/>
      <c r="C338" s="42">
        <v>5703</v>
      </c>
      <c r="D338" s="42" t="s">
        <v>647</v>
      </c>
      <c r="E338" s="42" t="s">
        <v>27</v>
      </c>
      <c r="F338" s="42">
        <v>2018</v>
      </c>
      <c r="G338" s="42">
        <v>76582309</v>
      </c>
      <c r="H338" s="42" t="s">
        <v>222</v>
      </c>
      <c r="I338" s="42" t="s">
        <v>648</v>
      </c>
      <c r="J338" s="42">
        <v>4</v>
      </c>
      <c r="K338" s="42">
        <v>0</v>
      </c>
      <c r="L338" s="42" t="s">
        <v>252</v>
      </c>
      <c r="M338" s="42" t="s">
        <v>257</v>
      </c>
      <c r="N338" s="42">
        <v>7</v>
      </c>
      <c r="O338" s="42"/>
      <c r="P338" s="42" t="s">
        <v>581</v>
      </c>
      <c r="Q338" s="42" t="s">
        <v>582</v>
      </c>
      <c r="R338" s="42" t="s">
        <v>193</v>
      </c>
      <c r="S338" s="42" t="s">
        <v>107</v>
      </c>
      <c r="T338" s="42" t="s">
        <v>194</v>
      </c>
      <c r="Z338">
        <v>42391</v>
      </c>
      <c r="AA338">
        <v>42391</v>
      </c>
    </row>
    <row r="339" spans="1:27" x14ac:dyDescent="0.35">
      <c r="A339" s="42"/>
      <c r="B339" s="42"/>
      <c r="C339" s="42">
        <v>16301</v>
      </c>
      <c r="D339" s="42" t="s">
        <v>610</v>
      </c>
      <c r="E339" s="42" t="s">
        <v>30</v>
      </c>
      <c r="F339" s="42">
        <v>2018</v>
      </c>
      <c r="G339" s="42">
        <v>76589189</v>
      </c>
      <c r="H339" s="42" t="s">
        <v>220</v>
      </c>
      <c r="I339" s="42" t="s">
        <v>649</v>
      </c>
      <c r="J339" s="42">
        <v>1</v>
      </c>
      <c r="K339" s="42">
        <v>0</v>
      </c>
      <c r="L339" s="42" t="s">
        <v>252</v>
      </c>
      <c r="M339" s="42" t="s">
        <v>257</v>
      </c>
      <c r="N339" s="42"/>
      <c r="O339" s="42">
        <v>6</v>
      </c>
      <c r="P339" s="42" t="s">
        <v>581</v>
      </c>
      <c r="Q339" s="42" t="s">
        <v>582</v>
      </c>
      <c r="R339" s="42" t="s">
        <v>193</v>
      </c>
      <c r="S339" s="42" t="s">
        <v>107</v>
      </c>
      <c r="T339" s="42" t="s">
        <v>194</v>
      </c>
      <c r="Z339">
        <v>42409</v>
      </c>
      <c r="AA339">
        <v>42409</v>
      </c>
    </row>
    <row r="340" spans="1:27" x14ac:dyDescent="0.35">
      <c r="A340" s="42"/>
      <c r="B340" s="42"/>
      <c r="C340" s="42">
        <v>9117</v>
      </c>
      <c r="D340" s="42" t="s">
        <v>387</v>
      </c>
      <c r="E340" s="42" t="s">
        <v>32</v>
      </c>
      <c r="F340" s="42">
        <v>2018</v>
      </c>
      <c r="G340" s="42">
        <v>76625915</v>
      </c>
      <c r="H340" s="42" t="s">
        <v>187</v>
      </c>
      <c r="I340" s="42" t="s">
        <v>388</v>
      </c>
      <c r="J340" s="42">
        <v>2</v>
      </c>
      <c r="K340" s="42">
        <v>0</v>
      </c>
      <c r="L340" s="42" t="s">
        <v>252</v>
      </c>
      <c r="M340" s="42" t="s">
        <v>257</v>
      </c>
      <c r="N340" s="42"/>
      <c r="O340" s="42"/>
      <c r="P340" s="42" t="s">
        <v>581</v>
      </c>
      <c r="Q340" s="42" t="s">
        <v>582</v>
      </c>
      <c r="R340" s="42" t="s">
        <v>193</v>
      </c>
      <c r="S340" s="42" t="s">
        <v>107</v>
      </c>
      <c r="T340" s="42" t="s">
        <v>194</v>
      </c>
      <c r="Z340">
        <v>42678</v>
      </c>
      <c r="AA340">
        <v>42678</v>
      </c>
    </row>
    <row r="341" spans="1:27" x14ac:dyDescent="0.35">
      <c r="A341" s="42"/>
      <c r="B341" s="42"/>
      <c r="C341" s="42">
        <v>10201</v>
      </c>
      <c r="D341" s="42" t="s">
        <v>301</v>
      </c>
      <c r="E341" s="42" t="s">
        <v>33</v>
      </c>
      <c r="F341" s="42">
        <v>2018</v>
      </c>
      <c r="G341" s="42">
        <v>76629688</v>
      </c>
      <c r="H341" s="42" t="s">
        <v>220</v>
      </c>
      <c r="I341" s="42" t="s">
        <v>389</v>
      </c>
      <c r="J341" s="42">
        <v>2</v>
      </c>
      <c r="K341" s="42">
        <v>0</v>
      </c>
      <c r="L341" s="42" t="s">
        <v>252</v>
      </c>
      <c r="M341" s="42" t="s">
        <v>253</v>
      </c>
      <c r="N341" s="42">
        <v>1</v>
      </c>
      <c r="O341" s="42"/>
      <c r="P341" s="42" t="s">
        <v>581</v>
      </c>
      <c r="Q341" s="42" t="s">
        <v>582</v>
      </c>
      <c r="R341" s="42" t="s">
        <v>193</v>
      </c>
      <c r="S341" s="42" t="s">
        <v>107</v>
      </c>
      <c r="T341" s="42" t="s">
        <v>194</v>
      </c>
      <c r="Z341">
        <v>42544</v>
      </c>
      <c r="AA341">
        <v>42544</v>
      </c>
    </row>
    <row r="342" spans="1:27" x14ac:dyDescent="0.35">
      <c r="A342" s="42"/>
      <c r="B342" s="42"/>
      <c r="C342" s="42">
        <v>10101</v>
      </c>
      <c r="D342" s="42" t="s">
        <v>483</v>
      </c>
      <c r="E342" s="42" t="s">
        <v>33</v>
      </c>
      <c r="F342" s="42">
        <v>2018</v>
      </c>
      <c r="G342" s="42">
        <v>76633363</v>
      </c>
      <c r="H342" s="42" t="s">
        <v>204</v>
      </c>
      <c r="I342" s="42" t="s">
        <v>650</v>
      </c>
      <c r="J342" s="42">
        <v>1</v>
      </c>
      <c r="K342" s="42">
        <v>0</v>
      </c>
      <c r="L342" s="42" t="s">
        <v>252</v>
      </c>
      <c r="M342" s="42" t="s">
        <v>269</v>
      </c>
      <c r="N342" s="42">
        <v>4</v>
      </c>
      <c r="O342" s="42">
        <v>3</v>
      </c>
      <c r="P342" s="42" t="s">
        <v>581</v>
      </c>
      <c r="Q342" s="42" t="s">
        <v>582</v>
      </c>
      <c r="R342" s="42" t="s">
        <v>193</v>
      </c>
      <c r="S342" s="42" t="s">
        <v>107</v>
      </c>
      <c r="T342" s="42" t="s">
        <v>194</v>
      </c>
      <c r="Z342">
        <v>42543</v>
      </c>
      <c r="AA342">
        <v>42543</v>
      </c>
    </row>
    <row r="343" spans="1:27" x14ac:dyDescent="0.35">
      <c r="A343" s="42"/>
      <c r="B343" s="42"/>
      <c r="C343" s="42">
        <v>10201</v>
      </c>
      <c r="D343" s="42" t="s">
        <v>301</v>
      </c>
      <c r="E343" s="42" t="s">
        <v>33</v>
      </c>
      <c r="F343" s="42">
        <v>2018</v>
      </c>
      <c r="G343" s="42">
        <v>76642662</v>
      </c>
      <c r="H343" s="42" t="s">
        <v>204</v>
      </c>
      <c r="I343" s="42" t="s">
        <v>651</v>
      </c>
      <c r="J343" s="42">
        <v>4</v>
      </c>
      <c r="K343" s="42">
        <v>1</v>
      </c>
      <c r="L343" s="42" t="s">
        <v>252</v>
      </c>
      <c r="M343" s="42" t="s">
        <v>269</v>
      </c>
      <c r="N343" s="42">
        <v>8</v>
      </c>
      <c r="O343" s="42"/>
      <c r="P343" s="42" t="s">
        <v>581</v>
      </c>
      <c r="Q343" s="42" t="s">
        <v>582</v>
      </c>
      <c r="R343" s="42" t="s">
        <v>193</v>
      </c>
      <c r="S343" s="42" t="s">
        <v>107</v>
      </c>
      <c r="T343" s="42" t="s">
        <v>194</v>
      </c>
      <c r="Z343">
        <v>42576</v>
      </c>
      <c r="AA343">
        <v>42576</v>
      </c>
    </row>
    <row r="344" spans="1:27" x14ac:dyDescent="0.35">
      <c r="A344" s="42"/>
      <c r="B344" s="42"/>
      <c r="C344" s="42">
        <v>13402</v>
      </c>
      <c r="D344" s="42" t="s">
        <v>298</v>
      </c>
      <c r="E344" s="42" t="s">
        <v>37</v>
      </c>
      <c r="F344" s="42">
        <v>2018</v>
      </c>
      <c r="G344" s="42">
        <v>76644560</v>
      </c>
      <c r="H344" s="42" t="s">
        <v>255</v>
      </c>
      <c r="I344" s="42" t="s">
        <v>390</v>
      </c>
      <c r="J344" s="42">
        <v>9</v>
      </c>
      <c r="K344" s="42">
        <v>74</v>
      </c>
      <c r="L344" s="42" t="s">
        <v>252</v>
      </c>
      <c r="M344" s="42" t="s">
        <v>257</v>
      </c>
      <c r="N344" s="42"/>
      <c r="O344" s="42">
        <v>10</v>
      </c>
      <c r="P344" s="42" t="s">
        <v>581</v>
      </c>
      <c r="Q344" s="42" t="s">
        <v>582</v>
      </c>
      <c r="R344" s="42" t="s">
        <v>193</v>
      </c>
      <c r="S344" s="42" t="s">
        <v>107</v>
      </c>
      <c r="T344" s="42" t="s">
        <v>194</v>
      </c>
      <c r="Z344">
        <v>38987</v>
      </c>
      <c r="AA344">
        <v>38987</v>
      </c>
    </row>
    <row r="345" spans="1:27" x14ac:dyDescent="0.35">
      <c r="A345" s="42"/>
      <c r="B345" s="42"/>
      <c r="C345" s="42">
        <v>13123</v>
      </c>
      <c r="D345" s="42" t="s">
        <v>391</v>
      </c>
      <c r="E345" s="42" t="s">
        <v>37</v>
      </c>
      <c r="F345" s="42">
        <v>2018</v>
      </c>
      <c r="G345" s="42">
        <v>76644700</v>
      </c>
      <c r="H345" s="42" t="s">
        <v>196</v>
      </c>
      <c r="I345" s="42" t="s">
        <v>392</v>
      </c>
      <c r="J345" s="42">
        <v>4</v>
      </c>
      <c r="K345" s="42">
        <v>1</v>
      </c>
      <c r="L345" s="42" t="s">
        <v>252</v>
      </c>
      <c r="M345" s="42" t="s">
        <v>257</v>
      </c>
      <c r="N345" s="42">
        <v>10</v>
      </c>
      <c r="O345" s="42"/>
      <c r="P345" s="42" t="s">
        <v>581</v>
      </c>
      <c r="Q345" s="42" t="s">
        <v>582</v>
      </c>
      <c r="R345" s="42" t="s">
        <v>193</v>
      </c>
      <c r="S345" s="42" t="s">
        <v>107</v>
      </c>
      <c r="T345" s="42" t="s">
        <v>194</v>
      </c>
      <c r="Z345">
        <v>38987</v>
      </c>
      <c r="AA345">
        <v>38987</v>
      </c>
    </row>
    <row r="346" spans="1:27" x14ac:dyDescent="0.35">
      <c r="A346" s="42"/>
      <c r="B346" s="42"/>
      <c r="C346" s="42">
        <v>9101</v>
      </c>
      <c r="D346" s="42" t="s">
        <v>258</v>
      </c>
      <c r="E346" s="42" t="s">
        <v>32</v>
      </c>
      <c r="F346" s="42">
        <v>2018</v>
      </c>
      <c r="G346" s="42">
        <v>76662264</v>
      </c>
      <c r="H346" s="42" t="s">
        <v>204</v>
      </c>
      <c r="I346" s="42" t="s">
        <v>393</v>
      </c>
      <c r="J346" s="42">
        <v>1</v>
      </c>
      <c r="K346" s="42">
        <v>0</v>
      </c>
      <c r="L346" s="42" t="s">
        <v>252</v>
      </c>
      <c r="M346" s="42" t="s">
        <v>269</v>
      </c>
      <c r="N346" s="42"/>
      <c r="O346" s="42">
        <v>1</v>
      </c>
      <c r="P346" s="42" t="s">
        <v>581</v>
      </c>
      <c r="Q346" s="42" t="s">
        <v>582</v>
      </c>
      <c r="R346" s="42" t="s">
        <v>193</v>
      </c>
      <c r="S346" s="42" t="s">
        <v>107</v>
      </c>
      <c r="T346" s="42" t="s">
        <v>194</v>
      </c>
      <c r="Z346">
        <v>42642</v>
      </c>
      <c r="AA346">
        <v>42642</v>
      </c>
    </row>
    <row r="347" spans="1:27" x14ac:dyDescent="0.35">
      <c r="A347" s="42"/>
      <c r="B347" s="42"/>
      <c r="C347" s="42">
        <v>10301</v>
      </c>
      <c r="D347" s="42" t="s">
        <v>336</v>
      </c>
      <c r="E347" s="42" t="s">
        <v>33</v>
      </c>
      <c r="F347" s="42">
        <v>2018</v>
      </c>
      <c r="G347" s="42">
        <v>76674104</v>
      </c>
      <c r="H347" s="42" t="s">
        <v>206</v>
      </c>
      <c r="I347" s="42" t="s">
        <v>396</v>
      </c>
      <c r="J347" s="42">
        <v>4</v>
      </c>
      <c r="K347" s="42">
        <v>0</v>
      </c>
      <c r="L347" s="42" t="s">
        <v>252</v>
      </c>
      <c r="M347" s="42" t="s">
        <v>257</v>
      </c>
      <c r="N347" s="42">
        <v>6</v>
      </c>
      <c r="O347" s="42"/>
      <c r="P347" s="42" t="s">
        <v>581</v>
      </c>
      <c r="Q347" s="42" t="s">
        <v>582</v>
      </c>
      <c r="R347" s="42" t="s">
        <v>193</v>
      </c>
      <c r="S347" s="42" t="s">
        <v>107</v>
      </c>
      <c r="T347" s="42" t="s">
        <v>194</v>
      </c>
      <c r="Z347">
        <v>42684</v>
      </c>
      <c r="AA347">
        <v>42684</v>
      </c>
    </row>
    <row r="348" spans="1:27" x14ac:dyDescent="0.35">
      <c r="A348" s="42"/>
      <c r="B348" s="42"/>
      <c r="C348" s="42">
        <v>7401</v>
      </c>
      <c r="D348" s="42" t="s">
        <v>415</v>
      </c>
      <c r="E348" s="42" t="s">
        <v>29</v>
      </c>
      <c r="F348" s="42">
        <v>2018</v>
      </c>
      <c r="G348" s="42">
        <v>76688971</v>
      </c>
      <c r="H348" s="42" t="s">
        <v>222</v>
      </c>
      <c r="I348" s="42" t="s">
        <v>652</v>
      </c>
      <c r="J348" s="42">
        <v>3</v>
      </c>
      <c r="K348" s="42">
        <v>0</v>
      </c>
      <c r="L348" s="42" t="s">
        <v>252</v>
      </c>
      <c r="M348" s="42" t="s">
        <v>269</v>
      </c>
      <c r="N348" s="42"/>
      <c r="O348" s="42"/>
      <c r="P348" s="42" t="s">
        <v>581</v>
      </c>
      <c r="Q348" s="42" t="s">
        <v>582</v>
      </c>
      <c r="R348" s="42" t="s">
        <v>193</v>
      </c>
      <c r="S348" s="42" t="s">
        <v>107</v>
      </c>
      <c r="T348" s="42" t="s">
        <v>194</v>
      </c>
      <c r="Z348">
        <v>42789</v>
      </c>
      <c r="AA348">
        <v>42789</v>
      </c>
    </row>
    <row r="349" spans="1:27" x14ac:dyDescent="0.35">
      <c r="A349" s="42"/>
      <c r="B349" s="42"/>
      <c r="C349" s="42">
        <v>14204</v>
      </c>
      <c r="D349" s="42" t="s">
        <v>267</v>
      </c>
      <c r="E349" s="42" t="s">
        <v>233</v>
      </c>
      <c r="F349" s="42">
        <v>2018</v>
      </c>
      <c r="G349" s="42">
        <v>76726938</v>
      </c>
      <c r="H349" s="42" t="s">
        <v>220</v>
      </c>
      <c r="I349" s="42" t="s">
        <v>653</v>
      </c>
      <c r="J349" s="42">
        <v>2</v>
      </c>
      <c r="K349" s="42">
        <v>0</v>
      </c>
      <c r="L349" s="42" t="s">
        <v>252</v>
      </c>
      <c r="M349" s="42" t="s">
        <v>269</v>
      </c>
      <c r="N349" s="42"/>
      <c r="O349" s="42"/>
      <c r="P349" s="42" t="s">
        <v>581</v>
      </c>
      <c r="Q349" s="42" t="s">
        <v>582</v>
      </c>
      <c r="R349" s="42" t="s">
        <v>193</v>
      </c>
      <c r="S349" s="42" t="s">
        <v>107</v>
      </c>
      <c r="T349" s="42" t="s">
        <v>194</v>
      </c>
      <c r="Z349">
        <v>42870</v>
      </c>
      <c r="AA349">
        <v>42870</v>
      </c>
    </row>
    <row r="350" spans="1:27" x14ac:dyDescent="0.35">
      <c r="A350" s="42"/>
      <c r="B350" s="42"/>
      <c r="C350" s="42">
        <v>10104</v>
      </c>
      <c r="D350" s="42" t="s">
        <v>285</v>
      </c>
      <c r="E350" s="42" t="s">
        <v>33</v>
      </c>
      <c r="F350" s="42">
        <v>2018</v>
      </c>
      <c r="G350" s="42">
        <v>76735923</v>
      </c>
      <c r="H350" s="42" t="s">
        <v>214</v>
      </c>
      <c r="I350" s="42" t="s">
        <v>399</v>
      </c>
      <c r="J350" s="42">
        <v>1</v>
      </c>
      <c r="K350" s="42">
        <v>0</v>
      </c>
      <c r="L350" s="42" t="s">
        <v>252</v>
      </c>
      <c r="M350" s="42" t="s">
        <v>253</v>
      </c>
      <c r="N350" s="42">
        <v>4</v>
      </c>
      <c r="O350" s="42"/>
      <c r="P350" s="42" t="s">
        <v>581</v>
      </c>
      <c r="Q350" s="42" t="s">
        <v>582</v>
      </c>
      <c r="R350" s="42" t="s">
        <v>193</v>
      </c>
      <c r="S350" s="42" t="s">
        <v>107</v>
      </c>
      <c r="T350" s="42" t="s">
        <v>194</v>
      </c>
      <c r="Z350">
        <v>42882</v>
      </c>
      <c r="AA350">
        <v>42882</v>
      </c>
    </row>
    <row r="351" spans="1:27" x14ac:dyDescent="0.35">
      <c r="A351" s="42"/>
      <c r="B351" s="42"/>
      <c r="C351" s="42">
        <v>14103</v>
      </c>
      <c r="D351" s="42" t="s">
        <v>332</v>
      </c>
      <c r="E351" s="42" t="s">
        <v>233</v>
      </c>
      <c r="F351" s="42">
        <v>2018</v>
      </c>
      <c r="G351" s="42">
        <v>76740461</v>
      </c>
      <c r="H351" s="42" t="s">
        <v>226</v>
      </c>
      <c r="I351" s="42" t="s">
        <v>654</v>
      </c>
      <c r="J351" s="42">
        <v>2</v>
      </c>
      <c r="K351" s="42">
        <v>0</v>
      </c>
      <c r="L351" s="42" t="s">
        <v>252</v>
      </c>
      <c r="M351" s="42" t="s">
        <v>253</v>
      </c>
      <c r="N351" s="42"/>
      <c r="O351" s="42"/>
      <c r="P351" s="42" t="s">
        <v>581</v>
      </c>
      <c r="Q351" s="42" t="s">
        <v>582</v>
      </c>
      <c r="R351" s="42" t="s">
        <v>193</v>
      </c>
      <c r="S351" s="42" t="s">
        <v>107</v>
      </c>
      <c r="T351" s="42" t="s">
        <v>194</v>
      </c>
      <c r="Z351">
        <v>42893</v>
      </c>
      <c r="AA351">
        <v>42893</v>
      </c>
    </row>
    <row r="352" spans="1:27" x14ac:dyDescent="0.35">
      <c r="A352" s="42"/>
      <c r="B352" s="42"/>
      <c r="C352" s="42">
        <v>14203</v>
      </c>
      <c r="D352" s="42" t="s">
        <v>232</v>
      </c>
      <c r="E352" s="42" t="s">
        <v>233</v>
      </c>
      <c r="F352" s="42">
        <v>2018</v>
      </c>
      <c r="G352" s="42">
        <v>76758014</v>
      </c>
      <c r="H352" s="42" t="s">
        <v>220</v>
      </c>
      <c r="I352" s="42" t="s">
        <v>402</v>
      </c>
      <c r="J352" s="42">
        <v>2</v>
      </c>
      <c r="K352" s="42">
        <v>0</v>
      </c>
      <c r="L352" s="42" t="s">
        <v>252</v>
      </c>
      <c r="M352" s="42" t="s">
        <v>253</v>
      </c>
      <c r="N352" s="42"/>
      <c r="O352" s="42"/>
      <c r="P352" s="42" t="s">
        <v>581</v>
      </c>
      <c r="Q352" s="42" t="s">
        <v>582</v>
      </c>
      <c r="R352" s="42" t="s">
        <v>193</v>
      </c>
      <c r="S352" s="42" t="s">
        <v>107</v>
      </c>
      <c r="T352" s="42" t="s">
        <v>194</v>
      </c>
      <c r="Z352">
        <v>42937</v>
      </c>
      <c r="AA352">
        <v>42937</v>
      </c>
    </row>
    <row r="353" spans="1:27" x14ac:dyDescent="0.35">
      <c r="A353" s="42"/>
      <c r="B353" s="42"/>
      <c r="C353" s="42">
        <v>7406</v>
      </c>
      <c r="D353" s="42" t="s">
        <v>403</v>
      </c>
      <c r="E353" s="42" t="s">
        <v>29</v>
      </c>
      <c r="F353" s="42">
        <v>2018</v>
      </c>
      <c r="G353" s="42">
        <v>76758281</v>
      </c>
      <c r="H353" s="42" t="s">
        <v>226</v>
      </c>
      <c r="I353" s="42" t="s">
        <v>404</v>
      </c>
      <c r="J353" s="42">
        <v>3</v>
      </c>
      <c r="K353" s="42">
        <v>0</v>
      </c>
      <c r="L353" s="42" t="s">
        <v>252</v>
      </c>
      <c r="M353" s="42" t="s">
        <v>269</v>
      </c>
      <c r="N353" s="42"/>
      <c r="O353" s="42"/>
      <c r="P353" s="42" t="s">
        <v>581</v>
      </c>
      <c r="Q353" s="42" t="s">
        <v>582</v>
      </c>
      <c r="R353" s="42" t="s">
        <v>193</v>
      </c>
      <c r="S353" s="42" t="s">
        <v>107</v>
      </c>
      <c r="T353" s="42" t="s">
        <v>194</v>
      </c>
      <c r="Z353">
        <v>42944</v>
      </c>
      <c r="AA353">
        <v>42944</v>
      </c>
    </row>
    <row r="354" spans="1:27" x14ac:dyDescent="0.35">
      <c r="A354" s="42"/>
      <c r="B354" s="42"/>
      <c r="C354" s="42">
        <v>9116</v>
      </c>
      <c r="D354" s="42" t="s">
        <v>407</v>
      </c>
      <c r="E354" s="42" t="s">
        <v>32</v>
      </c>
      <c r="F354" s="42">
        <v>2018</v>
      </c>
      <c r="G354" s="42">
        <v>76799537</v>
      </c>
      <c r="H354" s="42" t="s">
        <v>196</v>
      </c>
      <c r="I354" s="42" t="s">
        <v>408</v>
      </c>
      <c r="J354" s="42">
        <v>3</v>
      </c>
      <c r="K354" s="42">
        <v>0</v>
      </c>
      <c r="L354" s="42" t="s">
        <v>252</v>
      </c>
      <c r="M354" s="42" t="s">
        <v>253</v>
      </c>
      <c r="N354" s="42"/>
      <c r="O354" s="42"/>
      <c r="P354" s="42" t="s">
        <v>581</v>
      </c>
      <c r="Q354" s="42" t="s">
        <v>582</v>
      </c>
      <c r="R354" s="42" t="s">
        <v>193</v>
      </c>
      <c r="S354" s="42" t="s">
        <v>107</v>
      </c>
      <c r="T354" s="42" t="s">
        <v>194</v>
      </c>
      <c r="Z354">
        <v>43048</v>
      </c>
      <c r="AA354">
        <v>43048</v>
      </c>
    </row>
    <row r="355" spans="1:27" x14ac:dyDescent="0.35">
      <c r="A355" s="42"/>
      <c r="B355" s="42"/>
      <c r="C355" s="42">
        <v>13101</v>
      </c>
      <c r="D355" s="42" t="s">
        <v>409</v>
      </c>
      <c r="E355" s="42" t="s">
        <v>37</v>
      </c>
      <c r="F355" s="42">
        <v>2018</v>
      </c>
      <c r="G355" s="42">
        <v>76807980</v>
      </c>
      <c r="H355" s="42" t="s">
        <v>214</v>
      </c>
      <c r="I355" s="42" t="s">
        <v>410</v>
      </c>
      <c r="J355" s="42">
        <v>3</v>
      </c>
      <c r="K355" s="42">
        <v>0</v>
      </c>
      <c r="L355" s="42" t="s">
        <v>252</v>
      </c>
      <c r="M355" s="42" t="s">
        <v>263</v>
      </c>
      <c r="N355" s="42">
        <v>4</v>
      </c>
      <c r="O355" s="42"/>
      <c r="P355" s="42" t="s">
        <v>581</v>
      </c>
      <c r="Q355" s="42" t="s">
        <v>582</v>
      </c>
      <c r="R355" s="42" t="s">
        <v>193</v>
      </c>
      <c r="S355" s="42" t="s">
        <v>107</v>
      </c>
      <c r="T355" s="42" t="s">
        <v>194</v>
      </c>
      <c r="Z355">
        <v>39188</v>
      </c>
      <c r="AA355">
        <v>39188</v>
      </c>
    </row>
    <row r="356" spans="1:27" x14ac:dyDescent="0.35">
      <c r="A356" s="42"/>
      <c r="B356" s="42"/>
      <c r="C356" s="42">
        <v>8103</v>
      </c>
      <c r="D356" s="42" t="s">
        <v>655</v>
      </c>
      <c r="E356" s="42" t="s">
        <v>290</v>
      </c>
      <c r="F356" s="42">
        <v>2018</v>
      </c>
      <c r="G356" s="42">
        <v>76810254</v>
      </c>
      <c r="H356" s="42" t="s">
        <v>202</v>
      </c>
      <c r="I356" s="42" t="s">
        <v>656</v>
      </c>
      <c r="J356" s="42">
        <v>1</v>
      </c>
      <c r="K356" s="42">
        <v>0</v>
      </c>
      <c r="L356" s="42" t="s">
        <v>252</v>
      </c>
      <c r="M356" s="42" t="s">
        <v>253</v>
      </c>
      <c r="N356" s="42"/>
      <c r="O356" s="42"/>
      <c r="P356" s="42" t="s">
        <v>581</v>
      </c>
      <c r="Q356" s="42" t="s">
        <v>582</v>
      </c>
      <c r="R356" s="42" t="s">
        <v>193</v>
      </c>
      <c r="S356" s="42" t="s">
        <v>107</v>
      </c>
      <c r="T356" s="42" t="s">
        <v>194</v>
      </c>
      <c r="Z356">
        <v>43076</v>
      </c>
      <c r="AA356">
        <v>43076</v>
      </c>
    </row>
    <row r="357" spans="1:27" x14ac:dyDescent="0.35">
      <c r="A357" s="42"/>
      <c r="B357" s="42"/>
      <c r="C357" s="42">
        <v>9102</v>
      </c>
      <c r="D357" s="42" t="s">
        <v>411</v>
      </c>
      <c r="E357" s="42" t="s">
        <v>32</v>
      </c>
      <c r="F357" s="42">
        <v>2018</v>
      </c>
      <c r="G357" s="42">
        <v>76812259</v>
      </c>
      <c r="H357" s="42" t="s">
        <v>255</v>
      </c>
      <c r="I357" s="42" t="s">
        <v>412</v>
      </c>
      <c r="J357" s="42">
        <v>2</v>
      </c>
      <c r="K357" s="42">
        <v>0</v>
      </c>
      <c r="L357" s="42" t="s">
        <v>252</v>
      </c>
      <c r="M357" s="42" t="s">
        <v>253</v>
      </c>
      <c r="N357" s="42"/>
      <c r="O357" s="42"/>
      <c r="P357" s="42" t="s">
        <v>581</v>
      </c>
      <c r="Q357" s="42" t="s">
        <v>582</v>
      </c>
      <c r="R357" s="42" t="s">
        <v>193</v>
      </c>
      <c r="S357" s="42" t="s">
        <v>107</v>
      </c>
      <c r="T357" s="42" t="s">
        <v>194</v>
      </c>
      <c r="Z357">
        <v>43083</v>
      </c>
      <c r="AA357">
        <v>43083</v>
      </c>
    </row>
    <row r="358" spans="1:27" x14ac:dyDescent="0.35">
      <c r="A358" s="42"/>
      <c r="B358" s="42"/>
      <c r="C358" s="42">
        <v>9112</v>
      </c>
      <c r="D358" s="42" t="s">
        <v>601</v>
      </c>
      <c r="E358" s="42" t="s">
        <v>32</v>
      </c>
      <c r="F358" s="42">
        <v>2018</v>
      </c>
      <c r="G358" s="42">
        <v>76825371</v>
      </c>
      <c r="H358" s="42" t="s">
        <v>187</v>
      </c>
      <c r="I358" s="42" t="s">
        <v>657</v>
      </c>
      <c r="J358" s="42">
        <v>1</v>
      </c>
      <c r="K358" s="42">
        <v>0</v>
      </c>
      <c r="L358" s="42" t="s">
        <v>252</v>
      </c>
      <c r="M358" s="42" t="s">
        <v>253</v>
      </c>
      <c r="N358" s="42">
        <v>5</v>
      </c>
      <c r="O358" s="42"/>
      <c r="P358" s="42" t="s">
        <v>581</v>
      </c>
      <c r="Q358" s="42" t="s">
        <v>582</v>
      </c>
      <c r="R358" s="42" t="s">
        <v>193</v>
      </c>
      <c r="S358" s="42" t="s">
        <v>107</v>
      </c>
      <c r="T358" s="42" t="s">
        <v>194</v>
      </c>
      <c r="Z358">
        <v>43339</v>
      </c>
      <c r="AA358">
        <v>43339</v>
      </c>
    </row>
    <row r="359" spans="1:27" x14ac:dyDescent="0.35">
      <c r="A359" s="42"/>
      <c r="B359" s="42"/>
      <c r="C359" s="42">
        <v>5401</v>
      </c>
      <c r="D359" s="42" t="s">
        <v>134</v>
      </c>
      <c r="E359" s="42" t="s">
        <v>27</v>
      </c>
      <c r="F359" s="42">
        <v>2018</v>
      </c>
      <c r="G359" s="42">
        <v>76836600</v>
      </c>
      <c r="H359" s="42" t="s">
        <v>187</v>
      </c>
      <c r="I359" s="42" t="s">
        <v>658</v>
      </c>
      <c r="J359" s="42">
        <v>4</v>
      </c>
      <c r="K359" s="42">
        <v>3</v>
      </c>
      <c r="L359" s="42" t="s">
        <v>252</v>
      </c>
      <c r="M359" s="42" t="s">
        <v>257</v>
      </c>
      <c r="N359" s="42">
        <v>3</v>
      </c>
      <c r="O359" s="42"/>
      <c r="P359" s="42" t="s">
        <v>581</v>
      </c>
      <c r="Q359" s="42" t="s">
        <v>582</v>
      </c>
      <c r="R359" s="42" t="s">
        <v>193</v>
      </c>
      <c r="S359" s="42" t="s">
        <v>107</v>
      </c>
      <c r="T359" s="42" t="s">
        <v>194</v>
      </c>
      <c r="Z359">
        <v>39219</v>
      </c>
      <c r="AA359">
        <v>39219</v>
      </c>
    </row>
    <row r="360" spans="1:27" x14ac:dyDescent="0.35">
      <c r="A360" s="42"/>
      <c r="B360" s="42"/>
      <c r="C360" s="42">
        <v>9113</v>
      </c>
      <c r="D360" s="42" t="s">
        <v>418</v>
      </c>
      <c r="E360" s="42" t="s">
        <v>32</v>
      </c>
      <c r="F360" s="42">
        <v>2018</v>
      </c>
      <c r="G360" s="42">
        <v>76837388</v>
      </c>
      <c r="H360" s="42" t="s">
        <v>187</v>
      </c>
      <c r="I360" s="42" t="s">
        <v>419</v>
      </c>
      <c r="J360" s="42">
        <v>1</v>
      </c>
      <c r="K360" s="42">
        <v>0</v>
      </c>
      <c r="L360" s="42" t="s">
        <v>252</v>
      </c>
      <c r="M360" s="42" t="s">
        <v>253</v>
      </c>
      <c r="N360" s="42"/>
      <c r="O360" s="42"/>
      <c r="P360" s="42" t="s">
        <v>581</v>
      </c>
      <c r="Q360" s="42" t="s">
        <v>582</v>
      </c>
      <c r="R360" s="42" t="s">
        <v>193</v>
      </c>
      <c r="S360" s="42" t="s">
        <v>107</v>
      </c>
      <c r="T360" s="42" t="s">
        <v>194</v>
      </c>
      <c r="Z360">
        <v>43139</v>
      </c>
      <c r="AA360">
        <v>43139</v>
      </c>
    </row>
    <row r="361" spans="1:27" x14ac:dyDescent="0.35">
      <c r="A361" s="42"/>
      <c r="B361" s="42"/>
      <c r="C361" s="42">
        <v>14101</v>
      </c>
      <c r="D361" s="42" t="s">
        <v>420</v>
      </c>
      <c r="E361" s="42" t="s">
        <v>233</v>
      </c>
      <c r="F361" s="42">
        <v>2018</v>
      </c>
      <c r="G361" s="42">
        <v>76860852</v>
      </c>
      <c r="H361" s="42" t="s">
        <v>210</v>
      </c>
      <c r="I361" s="42" t="s">
        <v>421</v>
      </c>
      <c r="J361" s="42">
        <v>2</v>
      </c>
      <c r="K361" s="42">
        <v>1</v>
      </c>
      <c r="L361" s="42" t="s">
        <v>252</v>
      </c>
      <c r="M361" s="42" t="s">
        <v>253</v>
      </c>
      <c r="N361" s="42"/>
      <c r="O361" s="42"/>
      <c r="P361" s="42" t="s">
        <v>581</v>
      </c>
      <c r="Q361" s="42" t="s">
        <v>582</v>
      </c>
      <c r="R361" s="42" t="s">
        <v>193</v>
      </c>
      <c r="S361" s="42" t="s">
        <v>107</v>
      </c>
      <c r="T361" s="42" t="s">
        <v>194</v>
      </c>
      <c r="Z361">
        <v>43216</v>
      </c>
      <c r="AA361">
        <v>43216</v>
      </c>
    </row>
    <row r="362" spans="1:27" x14ac:dyDescent="0.35">
      <c r="A362" s="42"/>
      <c r="B362" s="42"/>
      <c r="C362" s="42">
        <v>14201</v>
      </c>
      <c r="D362" s="42" t="s">
        <v>318</v>
      </c>
      <c r="E362" s="42" t="s">
        <v>233</v>
      </c>
      <c r="F362" s="42">
        <v>2018</v>
      </c>
      <c r="G362" s="42">
        <v>76865439</v>
      </c>
      <c r="H362" s="42" t="s">
        <v>206</v>
      </c>
      <c r="I362" s="42" t="s">
        <v>659</v>
      </c>
      <c r="J362" s="42">
        <v>2</v>
      </c>
      <c r="K362" s="42">
        <v>0</v>
      </c>
      <c r="L362" s="42" t="s">
        <v>252</v>
      </c>
      <c r="M362" s="42" t="s">
        <v>257</v>
      </c>
      <c r="N362" s="42"/>
      <c r="O362" s="42"/>
      <c r="P362" s="42" t="s">
        <v>581</v>
      </c>
      <c r="Q362" s="42" t="s">
        <v>582</v>
      </c>
      <c r="R362" s="42" t="s">
        <v>193</v>
      </c>
      <c r="S362" s="42" t="s">
        <v>107</v>
      </c>
      <c r="T362" s="42" t="s">
        <v>194</v>
      </c>
      <c r="Z362">
        <v>43286</v>
      </c>
      <c r="AA362">
        <v>43286</v>
      </c>
    </row>
    <row r="363" spans="1:27" x14ac:dyDescent="0.35">
      <c r="A363" s="42"/>
      <c r="B363" s="42"/>
      <c r="C363" s="42">
        <v>10106</v>
      </c>
      <c r="D363" s="42" t="s">
        <v>265</v>
      </c>
      <c r="E363" s="42" t="s">
        <v>33</v>
      </c>
      <c r="F363" s="42">
        <v>2018</v>
      </c>
      <c r="G363" s="42">
        <v>76869113</v>
      </c>
      <c r="H363" s="42" t="s">
        <v>187</v>
      </c>
      <c r="I363" s="42" t="s">
        <v>660</v>
      </c>
      <c r="J363" s="42">
        <v>1</v>
      </c>
      <c r="K363" s="42">
        <v>0</v>
      </c>
      <c r="L363" s="42" t="s">
        <v>252</v>
      </c>
      <c r="M363" s="42" t="s">
        <v>257</v>
      </c>
      <c r="N363" s="42">
        <v>9</v>
      </c>
      <c r="O363" s="42"/>
      <c r="P363" s="42" t="s">
        <v>581</v>
      </c>
      <c r="Q363" s="42" t="s">
        <v>582</v>
      </c>
      <c r="R363" s="42" t="s">
        <v>193</v>
      </c>
      <c r="S363" s="42" t="s">
        <v>107</v>
      </c>
      <c r="T363" s="42" t="s">
        <v>194</v>
      </c>
      <c r="Z363">
        <v>43227</v>
      </c>
      <c r="AA363">
        <v>43227</v>
      </c>
    </row>
    <row r="364" spans="1:27" x14ac:dyDescent="0.35">
      <c r="A364" s="42"/>
      <c r="B364" s="42"/>
      <c r="C364" s="42">
        <v>14202</v>
      </c>
      <c r="D364" s="42" t="s">
        <v>661</v>
      </c>
      <c r="E364" s="42" t="s">
        <v>233</v>
      </c>
      <c r="F364" s="42">
        <v>2018</v>
      </c>
      <c r="G364" s="42">
        <v>76870064</v>
      </c>
      <c r="H364" s="42" t="s">
        <v>255</v>
      </c>
      <c r="I364" s="42" t="s">
        <v>662</v>
      </c>
      <c r="J364" s="42">
        <v>1</v>
      </c>
      <c r="K364" s="42">
        <v>0</v>
      </c>
      <c r="L364" s="42" t="s">
        <v>252</v>
      </c>
      <c r="M364" s="42" t="s">
        <v>269</v>
      </c>
      <c r="N364" s="42"/>
      <c r="O364" s="42">
        <v>4</v>
      </c>
      <c r="P364" s="42" t="s">
        <v>581</v>
      </c>
      <c r="Q364" s="42" t="s">
        <v>582</v>
      </c>
      <c r="R364" s="42" t="s">
        <v>193</v>
      </c>
      <c r="S364" s="42" t="s">
        <v>107</v>
      </c>
      <c r="T364" s="42" t="s">
        <v>194</v>
      </c>
      <c r="Z364">
        <v>43249</v>
      </c>
      <c r="AA364">
        <v>43249</v>
      </c>
    </row>
    <row r="365" spans="1:27" x14ac:dyDescent="0.35">
      <c r="A365" s="42"/>
      <c r="B365" s="42"/>
      <c r="C365" s="42">
        <v>5402</v>
      </c>
      <c r="D365" s="42" t="s">
        <v>201</v>
      </c>
      <c r="E365" s="42" t="s">
        <v>27</v>
      </c>
      <c r="F365" s="42">
        <v>2018</v>
      </c>
      <c r="G365" s="42">
        <v>76873901</v>
      </c>
      <c r="H365" s="42" t="s">
        <v>214</v>
      </c>
      <c r="I365" s="42" t="s">
        <v>663</v>
      </c>
      <c r="J365" s="42">
        <v>4</v>
      </c>
      <c r="K365" s="42">
        <v>0</v>
      </c>
      <c r="L365" s="42" t="s">
        <v>252</v>
      </c>
      <c r="M365" s="42" t="s">
        <v>257</v>
      </c>
      <c r="N365" s="42">
        <v>9</v>
      </c>
      <c r="O365" s="42"/>
      <c r="P365" s="42" t="s">
        <v>581</v>
      </c>
      <c r="Q365" s="42" t="s">
        <v>582</v>
      </c>
      <c r="R365" s="42" t="s">
        <v>193</v>
      </c>
      <c r="S365" s="42" t="s">
        <v>107</v>
      </c>
      <c r="T365" s="42" t="s">
        <v>194</v>
      </c>
      <c r="Z365">
        <v>43235</v>
      </c>
      <c r="AA365">
        <v>43235</v>
      </c>
    </row>
    <row r="366" spans="1:27" x14ac:dyDescent="0.35">
      <c r="A366" s="42"/>
      <c r="B366" s="42"/>
      <c r="C366" s="42">
        <v>5502</v>
      </c>
      <c r="D366" s="42" t="s">
        <v>664</v>
      </c>
      <c r="E366" s="42" t="s">
        <v>27</v>
      </c>
      <c r="F366" s="42">
        <v>2018</v>
      </c>
      <c r="G366" s="42">
        <v>76874032</v>
      </c>
      <c r="H366" s="42" t="s">
        <v>226</v>
      </c>
      <c r="I366" s="42" t="s">
        <v>665</v>
      </c>
      <c r="J366" s="42">
        <v>4</v>
      </c>
      <c r="K366" s="42">
        <v>0</v>
      </c>
      <c r="L366" s="42" t="s">
        <v>252</v>
      </c>
      <c r="M366" s="42" t="s">
        <v>269</v>
      </c>
      <c r="N366" s="42">
        <v>5</v>
      </c>
      <c r="O366" s="42"/>
      <c r="P366" s="42" t="s">
        <v>581</v>
      </c>
      <c r="Q366" s="42" t="s">
        <v>582</v>
      </c>
      <c r="R366" s="42" t="s">
        <v>193</v>
      </c>
      <c r="S366" s="42" t="s">
        <v>107</v>
      </c>
      <c r="T366" s="42" t="s">
        <v>194</v>
      </c>
      <c r="Z366">
        <v>43237</v>
      </c>
      <c r="AA366">
        <v>43237</v>
      </c>
    </row>
    <row r="367" spans="1:27" x14ac:dyDescent="0.35">
      <c r="A367" s="42"/>
      <c r="B367" s="42"/>
      <c r="C367" s="42">
        <v>7406</v>
      </c>
      <c r="D367" s="42" t="s">
        <v>403</v>
      </c>
      <c r="E367" s="42" t="s">
        <v>29</v>
      </c>
      <c r="F367" s="42">
        <v>2018</v>
      </c>
      <c r="G367" s="42">
        <v>76878483</v>
      </c>
      <c r="H367" s="42" t="s">
        <v>214</v>
      </c>
      <c r="I367" s="42" t="s">
        <v>666</v>
      </c>
      <c r="J367" s="42">
        <v>1</v>
      </c>
      <c r="K367" s="42">
        <v>0</v>
      </c>
      <c r="L367" s="42" t="s">
        <v>252</v>
      </c>
      <c r="M367" s="42" t="s">
        <v>269</v>
      </c>
      <c r="N367" s="42"/>
      <c r="O367" s="42"/>
      <c r="P367" s="42" t="s">
        <v>581</v>
      </c>
      <c r="Q367" s="42" t="s">
        <v>582</v>
      </c>
      <c r="R367" s="42" t="s">
        <v>193</v>
      </c>
      <c r="S367" s="42" t="s">
        <v>107</v>
      </c>
      <c r="T367" s="42" t="s">
        <v>194</v>
      </c>
      <c r="Z367">
        <v>43262</v>
      </c>
      <c r="AA367">
        <v>43262</v>
      </c>
    </row>
    <row r="368" spans="1:27" x14ac:dyDescent="0.35">
      <c r="A368" s="42"/>
      <c r="B368" s="42"/>
      <c r="C368" s="42">
        <v>10301</v>
      </c>
      <c r="D368" s="42" t="s">
        <v>336</v>
      </c>
      <c r="E368" s="42" t="s">
        <v>33</v>
      </c>
      <c r="F368" s="42">
        <v>2018</v>
      </c>
      <c r="G368" s="42">
        <v>76915192</v>
      </c>
      <c r="H368" s="42" t="s">
        <v>214</v>
      </c>
      <c r="I368" s="42" t="s">
        <v>424</v>
      </c>
      <c r="J368" s="42">
        <v>2</v>
      </c>
      <c r="K368" s="42">
        <v>0</v>
      </c>
      <c r="L368" s="42" t="s">
        <v>252</v>
      </c>
      <c r="M368" s="42" t="s">
        <v>269</v>
      </c>
      <c r="N368" s="42"/>
      <c r="O368" s="42"/>
      <c r="P368" s="42" t="s">
        <v>581</v>
      </c>
      <c r="Q368" s="42" t="s">
        <v>582</v>
      </c>
      <c r="R368" s="42" t="s">
        <v>193</v>
      </c>
      <c r="S368" s="42" t="s">
        <v>107</v>
      </c>
      <c r="T368" s="42" t="s">
        <v>194</v>
      </c>
      <c r="Z368">
        <v>43391</v>
      </c>
      <c r="AA368">
        <v>43391</v>
      </c>
    </row>
    <row r="369" spans="1:27" x14ac:dyDescent="0.35">
      <c r="A369" s="42"/>
      <c r="B369" s="42"/>
      <c r="C369" s="42">
        <v>5701</v>
      </c>
      <c r="D369" s="42" t="s">
        <v>425</v>
      </c>
      <c r="E369" s="42" t="s">
        <v>27</v>
      </c>
      <c r="F369" s="42">
        <v>2018</v>
      </c>
      <c r="G369" s="42">
        <v>76930751</v>
      </c>
      <c r="H369" s="42" t="s">
        <v>202</v>
      </c>
      <c r="I369" s="42" t="s">
        <v>426</v>
      </c>
      <c r="J369" s="42">
        <v>4</v>
      </c>
      <c r="K369" s="42">
        <v>0</v>
      </c>
      <c r="L369" s="42" t="s">
        <v>252</v>
      </c>
      <c r="M369" s="42" t="s">
        <v>269</v>
      </c>
      <c r="N369" s="42"/>
      <c r="O369" s="42"/>
      <c r="P369" s="42" t="s">
        <v>581</v>
      </c>
      <c r="Q369" s="42" t="s">
        <v>582</v>
      </c>
      <c r="R369" s="42" t="s">
        <v>193</v>
      </c>
      <c r="S369" s="42" t="s">
        <v>107</v>
      </c>
      <c r="T369" s="42" t="s">
        <v>194</v>
      </c>
      <c r="Z369">
        <v>43377</v>
      </c>
      <c r="AA369">
        <v>43377</v>
      </c>
    </row>
    <row r="370" spans="1:27" x14ac:dyDescent="0.35">
      <c r="A370" s="42"/>
      <c r="B370" s="42"/>
      <c r="C370" s="42">
        <v>5701</v>
      </c>
      <c r="D370" s="42" t="s">
        <v>425</v>
      </c>
      <c r="E370" s="42" t="s">
        <v>27</v>
      </c>
      <c r="F370" s="42">
        <v>2018</v>
      </c>
      <c r="G370" s="42">
        <v>76933822</v>
      </c>
      <c r="H370" s="42" t="s">
        <v>206</v>
      </c>
      <c r="I370" s="42" t="s">
        <v>667</v>
      </c>
      <c r="J370" s="42">
        <v>4</v>
      </c>
      <c r="K370" s="42">
        <v>0</v>
      </c>
      <c r="L370" s="42" t="s">
        <v>252</v>
      </c>
      <c r="M370" s="42" t="s">
        <v>269</v>
      </c>
      <c r="N370" s="42"/>
      <c r="O370" s="42"/>
      <c r="P370" s="42" t="s">
        <v>581</v>
      </c>
      <c r="Q370" s="42" t="s">
        <v>582</v>
      </c>
      <c r="R370" s="42" t="s">
        <v>193</v>
      </c>
      <c r="S370" s="42" t="s">
        <v>107</v>
      </c>
      <c r="T370" s="42" t="s">
        <v>194</v>
      </c>
      <c r="Z370">
        <v>43383</v>
      </c>
      <c r="AA370">
        <v>43383</v>
      </c>
    </row>
    <row r="371" spans="1:27" x14ac:dyDescent="0.35">
      <c r="A371" s="42"/>
      <c r="B371" s="42"/>
      <c r="C371" s="42">
        <v>13402</v>
      </c>
      <c r="D371" s="42" t="s">
        <v>298</v>
      </c>
      <c r="E371" s="42" t="s">
        <v>37</v>
      </c>
      <c r="F371" s="42">
        <v>2018</v>
      </c>
      <c r="G371" s="42">
        <v>76936277</v>
      </c>
      <c r="H371" s="42" t="s">
        <v>210</v>
      </c>
      <c r="I371" s="42" t="s">
        <v>668</v>
      </c>
      <c r="J371" s="42">
        <v>1</v>
      </c>
      <c r="K371" s="42">
        <v>0</v>
      </c>
      <c r="L371" s="42" t="s">
        <v>252</v>
      </c>
      <c r="M371" s="42" t="s">
        <v>253</v>
      </c>
      <c r="N371" s="42"/>
      <c r="O371" s="42"/>
      <c r="P371" s="42" t="s">
        <v>581</v>
      </c>
      <c r="Q371" s="42" t="s">
        <v>582</v>
      </c>
      <c r="R371" s="42" t="s">
        <v>193</v>
      </c>
      <c r="S371" s="42" t="s">
        <v>107</v>
      </c>
      <c r="T371" s="42" t="s">
        <v>194</v>
      </c>
      <c r="Z371" t="s">
        <v>580</v>
      </c>
      <c r="AA371" t="s">
        <v>580</v>
      </c>
    </row>
    <row r="372" spans="1:27" x14ac:dyDescent="0.35">
      <c r="A372" s="42"/>
      <c r="B372" s="42"/>
      <c r="C372" s="42">
        <v>7403</v>
      </c>
      <c r="D372" s="42" t="s">
        <v>428</v>
      </c>
      <c r="E372" s="42" t="s">
        <v>29</v>
      </c>
      <c r="F372" s="42">
        <v>2018</v>
      </c>
      <c r="G372" s="42">
        <v>76940722</v>
      </c>
      <c r="H372" s="42" t="s">
        <v>196</v>
      </c>
      <c r="I372" s="42" t="s">
        <v>429</v>
      </c>
      <c r="J372" s="42">
        <v>1</v>
      </c>
      <c r="K372" s="42">
        <v>0</v>
      </c>
      <c r="L372" s="42" t="s">
        <v>252</v>
      </c>
      <c r="M372" s="42" t="s">
        <v>269</v>
      </c>
      <c r="N372" s="42"/>
      <c r="O372" s="42"/>
      <c r="P372" s="42" t="s">
        <v>581</v>
      </c>
      <c r="Q372" s="42" t="s">
        <v>582</v>
      </c>
      <c r="R372" s="42" t="s">
        <v>193</v>
      </c>
      <c r="S372" s="42" t="s">
        <v>107</v>
      </c>
      <c r="T372" s="42" t="s">
        <v>194</v>
      </c>
      <c r="Z372">
        <v>43433</v>
      </c>
      <c r="AA372">
        <v>43433</v>
      </c>
    </row>
    <row r="373" spans="1:27" x14ac:dyDescent="0.35">
      <c r="A373" s="42"/>
      <c r="B373" s="42"/>
      <c r="C373" s="42">
        <v>13130</v>
      </c>
      <c r="D373" s="42" t="s">
        <v>430</v>
      </c>
      <c r="E373" s="42" t="s">
        <v>37</v>
      </c>
      <c r="F373" s="42">
        <v>2018</v>
      </c>
      <c r="G373" s="42">
        <v>76949022</v>
      </c>
      <c r="H373" s="42" t="s">
        <v>226</v>
      </c>
      <c r="I373" s="42" t="s">
        <v>431</v>
      </c>
      <c r="J373" s="42">
        <v>1</v>
      </c>
      <c r="K373" s="42">
        <v>0</v>
      </c>
      <c r="L373" s="42" t="s">
        <v>252</v>
      </c>
      <c r="M373" s="42" t="s">
        <v>257</v>
      </c>
      <c r="N373" s="42">
        <v>7</v>
      </c>
      <c r="O373" s="42"/>
      <c r="P373" s="42" t="s">
        <v>581</v>
      </c>
      <c r="Q373" s="42" t="s">
        <v>582</v>
      </c>
      <c r="R373" s="42" t="s">
        <v>193</v>
      </c>
      <c r="S373" s="42" t="s">
        <v>107</v>
      </c>
      <c r="T373" s="42" t="s">
        <v>194</v>
      </c>
      <c r="Z373">
        <v>43431</v>
      </c>
      <c r="AA373">
        <v>43431</v>
      </c>
    </row>
    <row r="374" spans="1:27" x14ac:dyDescent="0.35">
      <c r="A374" s="42"/>
      <c r="B374" s="42"/>
      <c r="C374" s="42">
        <v>10305</v>
      </c>
      <c r="D374" s="42" t="s">
        <v>351</v>
      </c>
      <c r="E374" s="42" t="s">
        <v>33</v>
      </c>
      <c r="F374" s="42">
        <v>2018</v>
      </c>
      <c r="G374" s="42">
        <v>77272100</v>
      </c>
      <c r="H374" s="42" t="s">
        <v>206</v>
      </c>
      <c r="I374" s="42" t="s">
        <v>448</v>
      </c>
      <c r="J374" s="42">
        <v>4</v>
      </c>
      <c r="K374" s="42">
        <v>0</v>
      </c>
      <c r="L374" s="42" t="s">
        <v>252</v>
      </c>
      <c r="M374" s="42" t="s">
        <v>257</v>
      </c>
      <c r="N374" s="42"/>
      <c r="O374" s="42"/>
      <c r="P374" s="42" t="s">
        <v>581</v>
      </c>
      <c r="Q374" s="42" t="s">
        <v>582</v>
      </c>
      <c r="R374" s="42" t="s">
        <v>193</v>
      </c>
      <c r="S374" s="42" t="s">
        <v>107</v>
      </c>
      <c r="T374" s="42" t="s">
        <v>194</v>
      </c>
      <c r="Z374">
        <v>36281</v>
      </c>
      <c r="AA374">
        <v>36281</v>
      </c>
    </row>
    <row r="375" spans="1:27" x14ac:dyDescent="0.35">
      <c r="A375" s="42"/>
      <c r="B375" s="42"/>
      <c r="C375" s="42">
        <v>8206</v>
      </c>
      <c r="D375" s="42" t="s">
        <v>618</v>
      </c>
      <c r="E375" s="42" t="s">
        <v>290</v>
      </c>
      <c r="F375" s="42">
        <v>2018</v>
      </c>
      <c r="G375" s="42">
        <v>77467990</v>
      </c>
      <c r="H375" s="42" t="s">
        <v>226</v>
      </c>
      <c r="I375" s="42" t="s">
        <v>449</v>
      </c>
      <c r="J375" s="42">
        <v>1</v>
      </c>
      <c r="K375" s="42">
        <v>0</v>
      </c>
      <c r="L375" s="42" t="s">
        <v>252</v>
      </c>
      <c r="M375" s="42" t="s">
        <v>257</v>
      </c>
      <c r="N375" s="42">
        <v>6</v>
      </c>
      <c r="O375" s="42"/>
      <c r="P375" s="42" t="s">
        <v>581</v>
      </c>
      <c r="Q375" s="42" t="s">
        <v>582</v>
      </c>
      <c r="R375" s="42" t="s">
        <v>193</v>
      </c>
      <c r="S375" s="42" t="s">
        <v>107</v>
      </c>
      <c r="T375" s="42" t="s">
        <v>194</v>
      </c>
      <c r="Z375">
        <v>37743</v>
      </c>
      <c r="AA375">
        <v>37743</v>
      </c>
    </row>
    <row r="376" spans="1:27" x14ac:dyDescent="0.35">
      <c r="A376" s="42"/>
      <c r="B376" s="42"/>
      <c r="C376" s="42">
        <v>8203</v>
      </c>
      <c r="D376" s="42" t="s">
        <v>349</v>
      </c>
      <c r="E376" s="42" t="s">
        <v>290</v>
      </c>
      <c r="F376" s="42">
        <v>2018</v>
      </c>
      <c r="G376" s="42">
        <v>77579630</v>
      </c>
      <c r="H376" s="42" t="s">
        <v>255</v>
      </c>
      <c r="I376" s="42" t="s">
        <v>451</v>
      </c>
      <c r="J376" s="42">
        <v>1</v>
      </c>
      <c r="K376" s="42">
        <v>1</v>
      </c>
      <c r="L376" s="42" t="s">
        <v>252</v>
      </c>
      <c r="M376" s="42" t="s">
        <v>257</v>
      </c>
      <c r="N376" s="42">
        <v>9</v>
      </c>
      <c r="O376" s="42"/>
      <c r="P376" s="42" t="s">
        <v>581</v>
      </c>
      <c r="Q376" s="42" t="s">
        <v>582</v>
      </c>
      <c r="R376" s="42" t="s">
        <v>193</v>
      </c>
      <c r="S376" s="42" t="s">
        <v>107</v>
      </c>
      <c r="T376" s="42" t="s">
        <v>194</v>
      </c>
      <c r="Z376">
        <v>36982</v>
      </c>
      <c r="AA376">
        <v>36982</v>
      </c>
    </row>
    <row r="377" spans="1:27" x14ac:dyDescent="0.35">
      <c r="A377" s="42"/>
      <c r="B377" s="42"/>
      <c r="C377" s="42">
        <v>13114</v>
      </c>
      <c r="D377" s="42" t="s">
        <v>303</v>
      </c>
      <c r="E377" s="42" t="s">
        <v>37</v>
      </c>
      <c r="F377" s="42">
        <v>2018</v>
      </c>
      <c r="G377" s="42">
        <v>77605900</v>
      </c>
      <c r="H377" s="42" t="s">
        <v>206</v>
      </c>
      <c r="I377" s="42" t="s">
        <v>669</v>
      </c>
      <c r="J377" s="42">
        <v>5</v>
      </c>
      <c r="K377" s="42">
        <v>24</v>
      </c>
      <c r="L377" s="42" t="s">
        <v>252</v>
      </c>
      <c r="M377" s="42" t="s">
        <v>257</v>
      </c>
      <c r="N377" s="42"/>
      <c r="O377" s="42">
        <v>10</v>
      </c>
      <c r="P377" s="42" t="s">
        <v>581</v>
      </c>
      <c r="Q377" s="42" t="s">
        <v>582</v>
      </c>
      <c r="R377" s="42" t="s">
        <v>193</v>
      </c>
      <c r="S377" s="42" t="s">
        <v>107</v>
      </c>
      <c r="T377" s="42" t="s">
        <v>194</v>
      </c>
      <c r="Z377">
        <v>37057</v>
      </c>
      <c r="AA377">
        <v>37057</v>
      </c>
    </row>
    <row r="378" spans="1:27" x14ac:dyDescent="0.35">
      <c r="A378" s="42"/>
      <c r="B378" s="42"/>
      <c r="C378" s="42">
        <v>10301</v>
      </c>
      <c r="D378" s="42" t="s">
        <v>336</v>
      </c>
      <c r="E378" s="42" t="s">
        <v>33</v>
      </c>
      <c r="F378" s="42">
        <v>2018</v>
      </c>
      <c r="G378" s="42">
        <v>77658010</v>
      </c>
      <c r="H378" s="42" t="s">
        <v>187</v>
      </c>
      <c r="I378" s="42" t="s">
        <v>452</v>
      </c>
      <c r="J378" s="42">
        <v>1</v>
      </c>
      <c r="K378" s="42">
        <v>1</v>
      </c>
      <c r="L378" s="42" t="s">
        <v>252</v>
      </c>
      <c r="M378" s="42" t="s">
        <v>257</v>
      </c>
      <c r="N378" s="42"/>
      <c r="O378" s="42"/>
      <c r="P378" s="42" t="s">
        <v>581</v>
      </c>
      <c r="Q378" s="42" t="s">
        <v>582</v>
      </c>
      <c r="R378" s="42" t="s">
        <v>193</v>
      </c>
      <c r="S378" s="42" t="s">
        <v>107</v>
      </c>
      <c r="T378" s="42" t="s">
        <v>194</v>
      </c>
      <c r="Z378">
        <v>37819</v>
      </c>
      <c r="AA378">
        <v>37819</v>
      </c>
    </row>
    <row r="379" spans="1:27" x14ac:dyDescent="0.35">
      <c r="A379" s="42"/>
      <c r="B379" s="42"/>
      <c r="C379" s="42">
        <v>4101</v>
      </c>
      <c r="D379" s="42" t="s">
        <v>254</v>
      </c>
      <c r="E379" s="42" t="s">
        <v>26</v>
      </c>
      <c r="F379" s="42">
        <v>2018</v>
      </c>
      <c r="G379" s="42">
        <v>77681590</v>
      </c>
      <c r="H379" s="42" t="s">
        <v>204</v>
      </c>
      <c r="I379" s="42" t="s">
        <v>670</v>
      </c>
      <c r="J379" s="42">
        <v>8</v>
      </c>
      <c r="K379" s="42">
        <v>107</v>
      </c>
      <c r="L379" s="42" t="s">
        <v>252</v>
      </c>
      <c r="M379" s="42" t="s">
        <v>269</v>
      </c>
      <c r="N379" s="42">
        <v>10</v>
      </c>
      <c r="O379" s="42"/>
      <c r="P379" s="42" t="s">
        <v>581</v>
      </c>
      <c r="Q379" s="42" t="s">
        <v>582</v>
      </c>
      <c r="R379" s="42" t="s">
        <v>193</v>
      </c>
      <c r="S379" s="42" t="s">
        <v>107</v>
      </c>
      <c r="T379" s="42" t="s">
        <v>194</v>
      </c>
      <c r="Z379">
        <v>37229</v>
      </c>
      <c r="AA379">
        <v>37229</v>
      </c>
    </row>
    <row r="380" spans="1:27" x14ac:dyDescent="0.35">
      <c r="A380" s="42"/>
      <c r="B380" s="42"/>
      <c r="C380" s="42">
        <v>10109</v>
      </c>
      <c r="D380" s="42" t="s">
        <v>353</v>
      </c>
      <c r="E380" s="42" t="s">
        <v>33</v>
      </c>
      <c r="F380" s="42">
        <v>2018</v>
      </c>
      <c r="G380" s="42">
        <v>77705640</v>
      </c>
      <c r="H380" s="42" t="s">
        <v>222</v>
      </c>
      <c r="I380" s="42" t="s">
        <v>453</v>
      </c>
      <c r="J380" s="42">
        <v>10</v>
      </c>
      <c r="K380" s="42">
        <v>69</v>
      </c>
      <c r="L380" s="42" t="s">
        <v>252</v>
      </c>
      <c r="M380" s="42" t="s">
        <v>257</v>
      </c>
      <c r="N380" s="42">
        <v>10</v>
      </c>
      <c r="O380" s="42"/>
      <c r="P380" s="42" t="s">
        <v>581</v>
      </c>
      <c r="Q380" s="42" t="s">
        <v>582</v>
      </c>
      <c r="R380" s="42" t="s">
        <v>193</v>
      </c>
      <c r="S380" s="42" t="s">
        <v>107</v>
      </c>
      <c r="T380" s="42" t="s">
        <v>194</v>
      </c>
      <c r="Z380">
        <v>37285</v>
      </c>
      <c r="AA380">
        <v>37285</v>
      </c>
    </row>
    <row r="381" spans="1:27" x14ac:dyDescent="0.35">
      <c r="A381" s="42"/>
      <c r="B381" s="42"/>
      <c r="C381" s="42">
        <v>10109</v>
      </c>
      <c r="D381" s="42" t="s">
        <v>353</v>
      </c>
      <c r="E381" s="42" t="s">
        <v>33</v>
      </c>
      <c r="F381" s="42">
        <v>2018</v>
      </c>
      <c r="G381" s="42">
        <v>77773570</v>
      </c>
      <c r="H381" s="42" t="s">
        <v>206</v>
      </c>
      <c r="I381" s="42" t="s">
        <v>454</v>
      </c>
      <c r="J381" s="42">
        <v>6</v>
      </c>
      <c r="K381" s="42">
        <v>15</v>
      </c>
      <c r="L381" s="42" t="s">
        <v>252</v>
      </c>
      <c r="M381" s="42" t="s">
        <v>257</v>
      </c>
      <c r="N381" s="42"/>
      <c r="O381" s="42"/>
      <c r="P381" s="42" t="s">
        <v>581</v>
      </c>
      <c r="Q381" s="42" t="s">
        <v>582</v>
      </c>
      <c r="R381" s="42" t="s">
        <v>193</v>
      </c>
      <c r="S381" s="42" t="s">
        <v>107</v>
      </c>
      <c r="T381" s="42" t="s">
        <v>194</v>
      </c>
      <c r="Z381">
        <v>37408</v>
      </c>
      <c r="AA381">
        <v>37408</v>
      </c>
    </row>
    <row r="382" spans="1:27" x14ac:dyDescent="0.35">
      <c r="A382" s="42"/>
      <c r="B382" s="42"/>
      <c r="C382" s="42">
        <v>10109</v>
      </c>
      <c r="D382" s="42" t="s">
        <v>353</v>
      </c>
      <c r="E382" s="42" t="s">
        <v>33</v>
      </c>
      <c r="F382" s="42">
        <v>2018</v>
      </c>
      <c r="G382" s="42">
        <v>77820800</v>
      </c>
      <c r="H382" s="42" t="s">
        <v>255</v>
      </c>
      <c r="I382" s="42" t="s">
        <v>455</v>
      </c>
      <c r="J382" s="42">
        <v>6</v>
      </c>
      <c r="K382" s="42">
        <v>8</v>
      </c>
      <c r="L382" s="42" t="s">
        <v>252</v>
      </c>
      <c r="M382" s="42" t="s">
        <v>257</v>
      </c>
      <c r="N382" s="42">
        <v>8</v>
      </c>
      <c r="O382" s="42"/>
      <c r="P382" s="42" t="s">
        <v>581</v>
      </c>
      <c r="Q382" s="42" t="s">
        <v>582</v>
      </c>
      <c r="R382" s="42" t="s">
        <v>193</v>
      </c>
      <c r="S382" s="42" t="s">
        <v>107</v>
      </c>
      <c r="T382" s="42" t="s">
        <v>194</v>
      </c>
      <c r="Z382">
        <v>37519</v>
      </c>
      <c r="AA382">
        <v>37519</v>
      </c>
    </row>
    <row r="383" spans="1:27" x14ac:dyDescent="0.35">
      <c r="A383" s="42"/>
      <c r="B383" s="42"/>
      <c r="C383" s="42">
        <v>13127</v>
      </c>
      <c r="D383" s="42" t="s">
        <v>671</v>
      </c>
      <c r="E383" s="42" t="s">
        <v>37</v>
      </c>
      <c r="F383" s="42">
        <v>2018</v>
      </c>
      <c r="G383" s="42">
        <v>77897500</v>
      </c>
      <c r="H383" s="42" t="s">
        <v>222</v>
      </c>
      <c r="I383" s="42" t="s">
        <v>672</v>
      </c>
      <c r="J383" s="42">
        <v>1</v>
      </c>
      <c r="K383" s="42">
        <v>2</v>
      </c>
      <c r="L383" s="42" t="s">
        <v>252</v>
      </c>
      <c r="M383" s="42" t="s">
        <v>257</v>
      </c>
      <c r="N383" s="42"/>
      <c r="O383" s="42">
        <v>9</v>
      </c>
      <c r="P383" s="42" t="s">
        <v>581</v>
      </c>
      <c r="Q383" s="42" t="s">
        <v>582</v>
      </c>
      <c r="R383" s="42" t="s">
        <v>193</v>
      </c>
      <c r="S383" s="42" t="s">
        <v>107</v>
      </c>
      <c r="T383" s="42" t="s">
        <v>194</v>
      </c>
      <c r="Z383">
        <v>37693</v>
      </c>
      <c r="AA383">
        <v>37693</v>
      </c>
    </row>
    <row r="384" spans="1:27" x14ac:dyDescent="0.35">
      <c r="A384" s="42"/>
      <c r="B384" s="42"/>
      <c r="C384" s="42">
        <v>13501</v>
      </c>
      <c r="D384" s="42" t="s">
        <v>270</v>
      </c>
      <c r="E384" s="42" t="s">
        <v>37</v>
      </c>
      <c r="F384" s="42">
        <v>2018</v>
      </c>
      <c r="G384" s="42">
        <v>77925470</v>
      </c>
      <c r="H384" s="42" t="s">
        <v>187</v>
      </c>
      <c r="I384" s="42" t="s">
        <v>457</v>
      </c>
      <c r="J384" s="42">
        <v>5</v>
      </c>
      <c r="K384" s="42">
        <v>1</v>
      </c>
      <c r="L384" s="42" t="s">
        <v>252</v>
      </c>
      <c r="M384" s="42" t="s">
        <v>257</v>
      </c>
      <c r="N384" s="42"/>
      <c r="O384" s="42"/>
      <c r="P384" s="42" t="s">
        <v>581</v>
      </c>
      <c r="Q384" s="42" t="s">
        <v>582</v>
      </c>
      <c r="R384" s="42" t="s">
        <v>193</v>
      </c>
      <c r="S384" s="42" t="s">
        <v>107</v>
      </c>
      <c r="T384" s="42" t="s">
        <v>194</v>
      </c>
      <c r="Z384">
        <v>37757</v>
      </c>
      <c r="AA384">
        <v>37757</v>
      </c>
    </row>
    <row r="385" spans="1:27" x14ac:dyDescent="0.35">
      <c r="A385" s="42"/>
      <c r="B385" s="42"/>
      <c r="C385" s="42">
        <v>4101</v>
      </c>
      <c r="D385" s="42" t="s">
        <v>254</v>
      </c>
      <c r="E385" s="42" t="s">
        <v>26</v>
      </c>
      <c r="F385" s="42">
        <v>2018</v>
      </c>
      <c r="G385" s="42">
        <v>77950810</v>
      </c>
      <c r="H385" s="42" t="s">
        <v>220</v>
      </c>
      <c r="I385" s="42" t="s">
        <v>458</v>
      </c>
      <c r="J385" s="42">
        <v>3</v>
      </c>
      <c r="K385" s="42">
        <v>0</v>
      </c>
      <c r="L385" s="42" t="s">
        <v>252</v>
      </c>
      <c r="M385" s="42" t="s">
        <v>257</v>
      </c>
      <c r="N385" s="42"/>
      <c r="O385" s="42"/>
      <c r="P385" s="42" t="s">
        <v>581</v>
      </c>
      <c r="Q385" s="42" t="s">
        <v>582</v>
      </c>
      <c r="R385" s="42" t="s">
        <v>193</v>
      </c>
      <c r="S385" s="42" t="s">
        <v>107</v>
      </c>
      <c r="T385" s="42" t="s">
        <v>194</v>
      </c>
      <c r="Z385">
        <v>37811</v>
      </c>
      <c r="AA385">
        <v>37811</v>
      </c>
    </row>
    <row r="386" spans="1:27" x14ac:dyDescent="0.35">
      <c r="A386" s="42"/>
      <c r="B386" s="42"/>
      <c r="C386" s="42">
        <v>5401</v>
      </c>
      <c r="D386" s="42" t="s">
        <v>134</v>
      </c>
      <c r="E386" s="42" t="s">
        <v>27</v>
      </c>
      <c r="F386" s="42">
        <v>2018</v>
      </c>
      <c r="G386" s="42">
        <v>78032620</v>
      </c>
      <c r="H386" s="42" t="s">
        <v>187</v>
      </c>
      <c r="I386" s="42" t="s">
        <v>462</v>
      </c>
      <c r="J386" s="42">
        <v>1</v>
      </c>
      <c r="K386" s="42">
        <v>0</v>
      </c>
      <c r="L386" s="42" t="s">
        <v>252</v>
      </c>
      <c r="M386" s="42" t="s">
        <v>257</v>
      </c>
      <c r="N386" s="42"/>
      <c r="O386" s="42"/>
      <c r="P386" s="42" t="s">
        <v>581</v>
      </c>
      <c r="Q386" s="42" t="s">
        <v>582</v>
      </c>
      <c r="R386" s="42" t="s">
        <v>193</v>
      </c>
      <c r="S386" s="42" t="s">
        <v>107</v>
      </c>
      <c r="T386" s="42" t="s">
        <v>194</v>
      </c>
      <c r="Z386" t="s">
        <v>580</v>
      </c>
      <c r="AA386" t="s">
        <v>580</v>
      </c>
    </row>
    <row r="387" spans="1:27" x14ac:dyDescent="0.35">
      <c r="A387" s="42"/>
      <c r="B387" s="42"/>
      <c r="C387" s="42">
        <v>4101</v>
      </c>
      <c r="D387" s="42" t="s">
        <v>254</v>
      </c>
      <c r="E387" s="42" t="s">
        <v>26</v>
      </c>
      <c r="F387" s="42">
        <v>2018</v>
      </c>
      <c r="G387" s="42">
        <v>78044000</v>
      </c>
      <c r="H387" s="42" t="s">
        <v>196</v>
      </c>
      <c r="I387" s="42" t="s">
        <v>463</v>
      </c>
      <c r="J387" s="42">
        <v>9</v>
      </c>
      <c r="K387" s="42">
        <v>12</v>
      </c>
      <c r="L387" s="42" t="s">
        <v>252</v>
      </c>
      <c r="M387" s="42" t="s">
        <v>257</v>
      </c>
      <c r="N387" s="42">
        <v>10</v>
      </c>
      <c r="O387" s="42"/>
      <c r="P387" s="42" t="s">
        <v>581</v>
      </c>
      <c r="Q387" s="42" t="s">
        <v>582</v>
      </c>
      <c r="R387" s="42" t="s">
        <v>193</v>
      </c>
      <c r="S387" s="42" t="s">
        <v>107</v>
      </c>
      <c r="T387" s="42" t="s">
        <v>194</v>
      </c>
      <c r="Z387">
        <v>33970</v>
      </c>
      <c r="AA387">
        <v>33970</v>
      </c>
    </row>
    <row r="388" spans="1:27" x14ac:dyDescent="0.35">
      <c r="A388" s="42"/>
      <c r="B388" s="42"/>
      <c r="C388" s="42">
        <v>5109</v>
      </c>
      <c r="D388" s="42" t="s">
        <v>673</v>
      </c>
      <c r="E388" s="42" t="s">
        <v>27</v>
      </c>
      <c r="F388" s="42">
        <v>2018</v>
      </c>
      <c r="G388" s="42">
        <v>78046940</v>
      </c>
      <c r="H388" s="42" t="s">
        <v>187</v>
      </c>
      <c r="I388" s="42" t="s">
        <v>674</v>
      </c>
      <c r="J388" s="42">
        <v>3</v>
      </c>
      <c r="K388" s="42">
        <v>1</v>
      </c>
      <c r="L388" s="42" t="s">
        <v>252</v>
      </c>
      <c r="M388" s="42" t="s">
        <v>257</v>
      </c>
      <c r="N388" s="42">
        <v>10</v>
      </c>
      <c r="O388" s="42"/>
      <c r="P388" s="42" t="s">
        <v>581</v>
      </c>
      <c r="Q388" s="42" t="s">
        <v>582</v>
      </c>
      <c r="R388" s="42" t="s">
        <v>193</v>
      </c>
      <c r="S388" s="42" t="s">
        <v>107</v>
      </c>
      <c r="T388" s="42" t="s">
        <v>194</v>
      </c>
      <c r="Z388">
        <v>33970</v>
      </c>
      <c r="AA388">
        <v>33970</v>
      </c>
    </row>
    <row r="389" spans="1:27" x14ac:dyDescent="0.35">
      <c r="A389" s="42"/>
      <c r="B389" s="42"/>
      <c r="C389" s="42">
        <v>13123</v>
      </c>
      <c r="D389" s="42" t="s">
        <v>391</v>
      </c>
      <c r="E389" s="42" t="s">
        <v>37</v>
      </c>
      <c r="F389" s="42">
        <v>2018</v>
      </c>
      <c r="G389" s="42">
        <v>78214610</v>
      </c>
      <c r="H389" s="42" t="s">
        <v>202</v>
      </c>
      <c r="I389" s="42" t="s">
        <v>464</v>
      </c>
      <c r="J389" s="42">
        <v>1</v>
      </c>
      <c r="K389" s="42">
        <v>0</v>
      </c>
      <c r="L389" s="42" t="s">
        <v>252</v>
      </c>
      <c r="M389" s="42" t="s">
        <v>257</v>
      </c>
      <c r="N389" s="42">
        <v>4</v>
      </c>
      <c r="O389" s="42"/>
      <c r="P389" s="42" t="s">
        <v>581</v>
      </c>
      <c r="Q389" s="42" t="s">
        <v>582</v>
      </c>
      <c r="R389" s="42" t="s">
        <v>193</v>
      </c>
      <c r="S389" s="42" t="s">
        <v>107</v>
      </c>
      <c r="T389" s="42" t="s">
        <v>194</v>
      </c>
      <c r="Z389">
        <v>33970</v>
      </c>
      <c r="AA389">
        <v>33970</v>
      </c>
    </row>
    <row r="390" spans="1:27" x14ac:dyDescent="0.35">
      <c r="A390" s="42"/>
      <c r="B390" s="42"/>
      <c r="C390" s="42">
        <v>4101</v>
      </c>
      <c r="D390" s="42" t="s">
        <v>254</v>
      </c>
      <c r="E390" s="42" t="s">
        <v>26</v>
      </c>
      <c r="F390" s="42">
        <v>2018</v>
      </c>
      <c r="G390" s="42">
        <v>78399050</v>
      </c>
      <c r="H390" s="42" t="s">
        <v>187</v>
      </c>
      <c r="I390" s="42" t="s">
        <v>465</v>
      </c>
      <c r="J390" s="42">
        <v>11</v>
      </c>
      <c r="K390" s="42">
        <v>280</v>
      </c>
      <c r="L390" s="42" t="s">
        <v>252</v>
      </c>
      <c r="M390" s="42" t="s">
        <v>257</v>
      </c>
      <c r="N390" s="42">
        <v>10</v>
      </c>
      <c r="O390" s="42"/>
      <c r="P390" s="42" t="s">
        <v>581</v>
      </c>
      <c r="Q390" s="42" t="s">
        <v>582</v>
      </c>
      <c r="R390" s="42" t="s">
        <v>193</v>
      </c>
      <c r="S390" s="42" t="s">
        <v>107</v>
      </c>
      <c r="T390" s="42" t="s">
        <v>194</v>
      </c>
      <c r="Z390">
        <v>35065</v>
      </c>
      <c r="AA390">
        <v>35065</v>
      </c>
    </row>
    <row r="391" spans="1:27" x14ac:dyDescent="0.35">
      <c r="A391" s="42"/>
      <c r="B391" s="42"/>
      <c r="C391" s="42">
        <v>3301</v>
      </c>
      <c r="D391" s="42" t="s">
        <v>596</v>
      </c>
      <c r="E391" s="42" t="s">
        <v>597</v>
      </c>
      <c r="F391" s="42">
        <v>2018</v>
      </c>
      <c r="G391" s="42">
        <v>78491900</v>
      </c>
      <c r="H391" s="42" t="s">
        <v>206</v>
      </c>
      <c r="I391" s="42" t="s">
        <v>675</v>
      </c>
      <c r="J391" s="42">
        <v>2</v>
      </c>
      <c r="K391" s="42">
        <v>0</v>
      </c>
      <c r="L391" s="42" t="s">
        <v>252</v>
      </c>
      <c r="M391" s="42" t="s">
        <v>257</v>
      </c>
      <c r="N391" s="42"/>
      <c r="O391" s="42"/>
      <c r="P391" s="42" t="s">
        <v>581</v>
      </c>
      <c r="Q391" s="42" t="s">
        <v>582</v>
      </c>
      <c r="R391" s="42" t="s">
        <v>193</v>
      </c>
      <c r="S391" s="42" t="s">
        <v>107</v>
      </c>
      <c r="T391" s="42" t="s">
        <v>194</v>
      </c>
      <c r="Z391">
        <v>34436</v>
      </c>
      <c r="AA391">
        <v>34436</v>
      </c>
    </row>
    <row r="392" spans="1:27" x14ac:dyDescent="0.35">
      <c r="A392" s="42"/>
      <c r="B392" s="42"/>
      <c r="C392" s="42">
        <v>4103</v>
      </c>
      <c r="D392" s="42" t="s">
        <v>466</v>
      </c>
      <c r="E392" s="42" t="s">
        <v>26</v>
      </c>
      <c r="F392" s="42">
        <v>2018</v>
      </c>
      <c r="G392" s="42">
        <v>78541060</v>
      </c>
      <c r="H392" s="42" t="s">
        <v>220</v>
      </c>
      <c r="I392" s="42" t="s">
        <v>467</v>
      </c>
      <c r="J392" s="42">
        <v>10</v>
      </c>
      <c r="K392" s="42">
        <v>55</v>
      </c>
      <c r="L392" s="42" t="s">
        <v>252</v>
      </c>
      <c r="M392" s="42" t="s">
        <v>257</v>
      </c>
      <c r="N392" s="42">
        <v>10</v>
      </c>
      <c r="O392" s="42"/>
      <c r="P392" s="42" t="s">
        <v>581</v>
      </c>
      <c r="Q392" s="42" t="s">
        <v>582</v>
      </c>
      <c r="R392" s="42" t="s">
        <v>193</v>
      </c>
      <c r="S392" s="42" t="s">
        <v>107</v>
      </c>
      <c r="T392" s="42" t="s">
        <v>194</v>
      </c>
      <c r="Z392">
        <v>34563</v>
      </c>
      <c r="AA392">
        <v>34563</v>
      </c>
    </row>
    <row r="393" spans="1:27" x14ac:dyDescent="0.35">
      <c r="A393" s="42"/>
      <c r="B393" s="42"/>
      <c r="C393" s="42">
        <v>4101</v>
      </c>
      <c r="D393" s="42" t="s">
        <v>254</v>
      </c>
      <c r="E393" s="42" t="s">
        <v>26</v>
      </c>
      <c r="F393" s="42">
        <v>2018</v>
      </c>
      <c r="G393" s="42">
        <v>78651210</v>
      </c>
      <c r="H393" s="42" t="s">
        <v>196</v>
      </c>
      <c r="I393" s="42" t="s">
        <v>468</v>
      </c>
      <c r="J393" s="42">
        <v>8</v>
      </c>
      <c r="K393" s="42">
        <v>37</v>
      </c>
      <c r="L393" s="42" t="s">
        <v>252</v>
      </c>
      <c r="M393" s="42" t="s">
        <v>257</v>
      </c>
      <c r="N393" s="42">
        <v>10</v>
      </c>
      <c r="O393" s="42"/>
      <c r="P393" s="42" t="s">
        <v>581</v>
      </c>
      <c r="Q393" s="42" t="s">
        <v>582</v>
      </c>
      <c r="R393" s="42" t="s">
        <v>193</v>
      </c>
      <c r="S393" s="42" t="s">
        <v>107</v>
      </c>
      <c r="T393" s="42" t="s">
        <v>194</v>
      </c>
      <c r="Z393">
        <v>34890</v>
      </c>
      <c r="AA393">
        <v>34890</v>
      </c>
    </row>
    <row r="394" spans="1:27" x14ac:dyDescent="0.35">
      <c r="A394" s="42"/>
      <c r="B394" s="42"/>
      <c r="C394" s="42">
        <v>12101</v>
      </c>
      <c r="D394" s="42" t="s">
        <v>469</v>
      </c>
      <c r="E394" s="42" t="s">
        <v>470</v>
      </c>
      <c r="F394" s="42">
        <v>2018</v>
      </c>
      <c r="G394" s="42">
        <v>78799960</v>
      </c>
      <c r="H394" s="42" t="s">
        <v>214</v>
      </c>
      <c r="I394" s="42" t="s">
        <v>471</v>
      </c>
      <c r="J394" s="42">
        <v>1</v>
      </c>
      <c r="K394" s="42">
        <v>0</v>
      </c>
      <c r="L394" s="42" t="s">
        <v>252</v>
      </c>
      <c r="M394" s="42" t="s">
        <v>257</v>
      </c>
      <c r="N394" s="42"/>
      <c r="O394" s="42">
        <v>7</v>
      </c>
      <c r="P394" s="42" t="s">
        <v>581</v>
      </c>
      <c r="Q394" s="42" t="s">
        <v>582</v>
      </c>
      <c r="R394" s="42" t="s">
        <v>193</v>
      </c>
      <c r="S394" s="42" t="s">
        <v>107</v>
      </c>
      <c r="T394" s="42" t="s">
        <v>194</v>
      </c>
      <c r="Z394">
        <v>35247</v>
      </c>
      <c r="AA394">
        <v>35247</v>
      </c>
    </row>
    <row r="395" spans="1:27" x14ac:dyDescent="0.35">
      <c r="A395" s="42"/>
      <c r="B395" s="42"/>
      <c r="C395" s="42">
        <v>10301</v>
      </c>
      <c r="D395" s="42" t="s">
        <v>336</v>
      </c>
      <c r="E395" s="42" t="s">
        <v>33</v>
      </c>
      <c r="F395" s="42">
        <v>2018</v>
      </c>
      <c r="G395" s="42">
        <v>78814340</v>
      </c>
      <c r="H395" s="42" t="s">
        <v>210</v>
      </c>
      <c r="I395" s="42" t="s">
        <v>472</v>
      </c>
      <c r="J395" s="42">
        <v>10</v>
      </c>
      <c r="K395" s="42">
        <v>62</v>
      </c>
      <c r="L395" s="42" t="s">
        <v>252</v>
      </c>
      <c r="M395" s="42" t="s">
        <v>257</v>
      </c>
      <c r="N395" s="42">
        <v>10</v>
      </c>
      <c r="O395" s="42"/>
      <c r="P395" s="42" t="s">
        <v>581</v>
      </c>
      <c r="Q395" s="42" t="s">
        <v>582</v>
      </c>
      <c r="R395" s="42" t="s">
        <v>193</v>
      </c>
      <c r="S395" s="42" t="s">
        <v>107</v>
      </c>
      <c r="T395" s="42" t="s">
        <v>194</v>
      </c>
      <c r="Z395">
        <v>35122</v>
      </c>
      <c r="AA395">
        <v>35122</v>
      </c>
    </row>
    <row r="396" spans="1:27" x14ac:dyDescent="0.35">
      <c r="A396" s="42"/>
      <c r="B396" s="42"/>
      <c r="C396" s="42">
        <v>10106</v>
      </c>
      <c r="D396" s="42" t="s">
        <v>265</v>
      </c>
      <c r="E396" s="42" t="s">
        <v>33</v>
      </c>
      <c r="F396" s="42">
        <v>2018</v>
      </c>
      <c r="G396" s="42">
        <v>78871570</v>
      </c>
      <c r="H396" s="42" t="s">
        <v>202</v>
      </c>
      <c r="I396" s="42" t="s">
        <v>676</v>
      </c>
      <c r="J396" s="42">
        <v>1</v>
      </c>
      <c r="K396" s="42">
        <v>0</v>
      </c>
      <c r="L396" s="42" t="s">
        <v>252</v>
      </c>
      <c r="M396" s="42" t="s">
        <v>257</v>
      </c>
      <c r="N396" s="42"/>
      <c r="O396" s="42"/>
      <c r="P396" s="42" t="s">
        <v>581</v>
      </c>
      <c r="Q396" s="42" t="s">
        <v>582</v>
      </c>
      <c r="R396" s="42" t="s">
        <v>193</v>
      </c>
      <c r="S396" s="42" t="s">
        <v>107</v>
      </c>
      <c r="T396" s="42" t="s">
        <v>194</v>
      </c>
      <c r="Z396">
        <v>35293</v>
      </c>
      <c r="AA396">
        <v>35293</v>
      </c>
    </row>
    <row r="397" spans="1:27" x14ac:dyDescent="0.35">
      <c r="A397" s="42"/>
      <c r="B397" s="42"/>
      <c r="C397" s="42">
        <v>6101</v>
      </c>
      <c r="D397" s="42" t="s">
        <v>217</v>
      </c>
      <c r="E397" s="42" t="s">
        <v>218</v>
      </c>
      <c r="F397" s="42">
        <v>2018</v>
      </c>
      <c r="G397" s="42">
        <v>78964900</v>
      </c>
      <c r="H397" s="42" t="s">
        <v>202</v>
      </c>
      <c r="I397" s="42" t="s">
        <v>474</v>
      </c>
      <c r="J397" s="42">
        <v>1</v>
      </c>
      <c r="K397" s="42">
        <v>0</v>
      </c>
      <c r="L397" s="42" t="s">
        <v>252</v>
      </c>
      <c r="M397" s="42" t="s">
        <v>257</v>
      </c>
      <c r="N397" s="42"/>
      <c r="O397" s="42"/>
      <c r="P397" s="42" t="s">
        <v>581</v>
      </c>
      <c r="Q397" s="42" t="s">
        <v>582</v>
      </c>
      <c r="R397" s="42" t="s">
        <v>193</v>
      </c>
      <c r="S397" s="42" t="s">
        <v>107</v>
      </c>
      <c r="T397" s="42" t="s">
        <v>194</v>
      </c>
      <c r="Z397">
        <v>35549</v>
      </c>
      <c r="AA397">
        <v>35549</v>
      </c>
    </row>
    <row r="398" spans="1:27" x14ac:dyDescent="0.35">
      <c r="A398" s="42"/>
      <c r="B398" s="42"/>
      <c r="C398" s="42">
        <v>10109</v>
      </c>
      <c r="D398" s="42" t="s">
        <v>353</v>
      </c>
      <c r="E398" s="42" t="s">
        <v>33</v>
      </c>
      <c r="F398" s="42">
        <v>2018</v>
      </c>
      <c r="G398" s="42">
        <v>79546270</v>
      </c>
      <c r="H398" s="42" t="s">
        <v>255</v>
      </c>
      <c r="I398" s="42" t="s">
        <v>475</v>
      </c>
      <c r="J398" s="42">
        <v>5</v>
      </c>
      <c r="K398" s="42">
        <v>10</v>
      </c>
      <c r="L398" s="42" t="s">
        <v>252</v>
      </c>
      <c r="M398" s="42" t="s">
        <v>257</v>
      </c>
      <c r="N398" s="42"/>
      <c r="O398" s="42"/>
      <c r="P398" s="42" t="s">
        <v>581</v>
      </c>
      <c r="Q398" s="42" t="s">
        <v>582</v>
      </c>
      <c r="R398" s="42" t="s">
        <v>193</v>
      </c>
      <c r="S398" s="42" t="s">
        <v>107</v>
      </c>
      <c r="T398" s="42" t="s">
        <v>194</v>
      </c>
      <c r="Z398">
        <v>33970</v>
      </c>
      <c r="AA398">
        <v>33970</v>
      </c>
    </row>
    <row r="399" spans="1:27" x14ac:dyDescent="0.35">
      <c r="A399" s="42"/>
      <c r="B399" s="42"/>
      <c r="C399" s="42">
        <v>10106</v>
      </c>
      <c r="D399" s="42" t="s">
        <v>265</v>
      </c>
      <c r="E399" s="42" t="s">
        <v>33</v>
      </c>
      <c r="F399" s="42">
        <v>2018</v>
      </c>
      <c r="G399" s="42">
        <v>79746990</v>
      </c>
      <c r="H399" s="42" t="s">
        <v>187</v>
      </c>
      <c r="I399" s="42" t="s">
        <v>677</v>
      </c>
      <c r="J399" s="42">
        <v>8</v>
      </c>
      <c r="K399" s="42">
        <v>25</v>
      </c>
      <c r="L399" s="42" t="s">
        <v>252</v>
      </c>
      <c r="M399" s="42" t="s">
        <v>257</v>
      </c>
      <c r="N399" s="42"/>
      <c r="O399" s="42">
        <v>9</v>
      </c>
      <c r="P399" s="42" t="s">
        <v>581</v>
      </c>
      <c r="Q399" s="42" t="s">
        <v>582</v>
      </c>
      <c r="R399" s="42" t="s">
        <v>193</v>
      </c>
      <c r="S399" s="42" t="s">
        <v>107</v>
      </c>
      <c r="T399" s="42" t="s">
        <v>194</v>
      </c>
      <c r="Z399">
        <v>33970</v>
      </c>
      <c r="AA399">
        <v>33970</v>
      </c>
    </row>
    <row r="400" spans="1:27" x14ac:dyDescent="0.35">
      <c r="A400" s="42"/>
      <c r="B400" s="42"/>
      <c r="C400" s="42">
        <v>4102</v>
      </c>
      <c r="D400" s="42" t="s">
        <v>26</v>
      </c>
      <c r="E400" s="42" t="s">
        <v>26</v>
      </c>
      <c r="F400" s="42">
        <v>2018</v>
      </c>
      <c r="G400" s="42">
        <v>79758440</v>
      </c>
      <c r="H400" s="42" t="s">
        <v>226</v>
      </c>
      <c r="I400" s="42" t="s">
        <v>476</v>
      </c>
      <c r="J400" s="42">
        <v>6</v>
      </c>
      <c r="K400" s="42">
        <v>7</v>
      </c>
      <c r="L400" s="42" t="s">
        <v>252</v>
      </c>
      <c r="M400" s="42" t="s">
        <v>257</v>
      </c>
      <c r="N400" s="42"/>
      <c r="O400" s="42"/>
      <c r="P400" s="42" t="s">
        <v>581</v>
      </c>
      <c r="Q400" s="42" t="s">
        <v>582</v>
      </c>
      <c r="R400" s="42" t="s">
        <v>193</v>
      </c>
      <c r="S400" s="42" t="s">
        <v>107</v>
      </c>
      <c r="T400" s="42" t="s">
        <v>194</v>
      </c>
      <c r="Z400">
        <v>33970</v>
      </c>
      <c r="AA400">
        <v>33970</v>
      </c>
    </row>
    <row r="401" spans="1:27" x14ac:dyDescent="0.35">
      <c r="A401" s="42"/>
      <c r="B401" s="42"/>
      <c r="C401" s="42">
        <v>4101</v>
      </c>
      <c r="D401" s="42" t="s">
        <v>254</v>
      </c>
      <c r="E401" s="42" t="s">
        <v>26</v>
      </c>
      <c r="F401" s="42">
        <v>2018</v>
      </c>
      <c r="G401" s="42">
        <v>79806380</v>
      </c>
      <c r="H401" s="42" t="s">
        <v>187</v>
      </c>
      <c r="I401" s="42" t="s">
        <v>678</v>
      </c>
      <c r="J401" s="42">
        <v>1</v>
      </c>
      <c r="K401" s="42">
        <v>0</v>
      </c>
      <c r="L401" s="42" t="s">
        <v>252</v>
      </c>
      <c r="M401" s="42" t="s">
        <v>257</v>
      </c>
      <c r="N401" s="42"/>
      <c r="O401" s="42"/>
      <c r="P401" s="42" t="s">
        <v>581</v>
      </c>
      <c r="Q401" s="42" t="s">
        <v>582</v>
      </c>
      <c r="R401" s="42" t="s">
        <v>193</v>
      </c>
      <c r="S401" s="42" t="s">
        <v>107</v>
      </c>
      <c r="T401" s="42" t="s">
        <v>194</v>
      </c>
      <c r="Z401">
        <v>40163</v>
      </c>
      <c r="AA401">
        <v>40163</v>
      </c>
    </row>
    <row r="402" spans="1:27" x14ac:dyDescent="0.35">
      <c r="A402" s="42"/>
      <c r="B402" s="42"/>
      <c r="C402" s="42">
        <v>10301</v>
      </c>
      <c r="D402" s="42" t="s">
        <v>336</v>
      </c>
      <c r="E402" s="42" t="s">
        <v>33</v>
      </c>
      <c r="F402" s="42">
        <v>2018</v>
      </c>
      <c r="G402" s="42">
        <v>79945740</v>
      </c>
      <c r="H402" s="42" t="s">
        <v>196</v>
      </c>
      <c r="I402" s="42" t="s">
        <v>477</v>
      </c>
      <c r="J402" s="42">
        <v>4</v>
      </c>
      <c r="K402" s="42">
        <v>5</v>
      </c>
      <c r="L402" s="42" t="s">
        <v>252</v>
      </c>
      <c r="M402" s="42" t="s">
        <v>257</v>
      </c>
      <c r="N402" s="42"/>
      <c r="O402" s="42">
        <v>8</v>
      </c>
      <c r="P402" s="42" t="s">
        <v>581</v>
      </c>
      <c r="Q402" s="42" t="s">
        <v>582</v>
      </c>
      <c r="R402" s="42" t="s">
        <v>193</v>
      </c>
      <c r="S402" s="42" t="s">
        <v>107</v>
      </c>
      <c r="T402" s="42" t="s">
        <v>194</v>
      </c>
      <c r="Z402">
        <v>33970</v>
      </c>
      <c r="AA402">
        <v>33970</v>
      </c>
    </row>
    <row r="403" spans="1:27" x14ac:dyDescent="0.35">
      <c r="A403" s="42"/>
      <c r="B403" s="42"/>
      <c r="C403" s="42">
        <v>4101</v>
      </c>
      <c r="D403" s="42" t="s">
        <v>254</v>
      </c>
      <c r="E403" s="42" t="s">
        <v>26</v>
      </c>
      <c r="F403" s="42">
        <v>2018</v>
      </c>
      <c r="G403" s="42">
        <v>80889700</v>
      </c>
      <c r="H403" s="42" t="s">
        <v>255</v>
      </c>
      <c r="I403" s="42" t="s">
        <v>478</v>
      </c>
      <c r="J403" s="42">
        <v>5</v>
      </c>
      <c r="K403" s="42">
        <v>1</v>
      </c>
      <c r="L403" s="42" t="s">
        <v>252</v>
      </c>
      <c r="M403" s="42" t="s">
        <v>257</v>
      </c>
      <c r="N403" s="42"/>
      <c r="O403" s="42"/>
      <c r="P403" s="42" t="s">
        <v>581</v>
      </c>
      <c r="Q403" s="42" t="s">
        <v>582</v>
      </c>
      <c r="R403" s="42" t="s">
        <v>193</v>
      </c>
      <c r="S403" s="42" t="s">
        <v>107</v>
      </c>
      <c r="T403" s="42" t="s">
        <v>194</v>
      </c>
      <c r="Z403">
        <v>33970</v>
      </c>
      <c r="AA403">
        <v>33970</v>
      </c>
    </row>
    <row r="404" spans="1:27" x14ac:dyDescent="0.35">
      <c r="A404" s="42"/>
      <c r="B404" s="42"/>
      <c r="C404" s="42">
        <v>10105</v>
      </c>
      <c r="D404" s="42" t="s">
        <v>371</v>
      </c>
      <c r="E404" s="42" t="s">
        <v>33</v>
      </c>
      <c r="F404" s="42">
        <v>2018</v>
      </c>
      <c r="G404" s="42">
        <v>85992100</v>
      </c>
      <c r="H404" s="42" t="s">
        <v>210</v>
      </c>
      <c r="I404" s="42" t="s">
        <v>480</v>
      </c>
      <c r="J404" s="42">
        <v>10</v>
      </c>
      <c r="K404" s="42">
        <v>91</v>
      </c>
      <c r="L404" s="42" t="s">
        <v>252</v>
      </c>
      <c r="M404" s="42" t="s">
        <v>263</v>
      </c>
      <c r="N404" s="42">
        <v>10</v>
      </c>
      <c r="O404" s="42"/>
      <c r="P404" s="42" t="s">
        <v>581</v>
      </c>
      <c r="Q404" s="42" t="s">
        <v>582</v>
      </c>
      <c r="R404" s="42" t="s">
        <v>193</v>
      </c>
      <c r="S404" s="42" t="s">
        <v>107</v>
      </c>
      <c r="T404" s="42" t="s">
        <v>194</v>
      </c>
      <c r="Z404">
        <v>33970</v>
      </c>
      <c r="AA404">
        <v>33970</v>
      </c>
    </row>
    <row r="405" spans="1:27" x14ac:dyDescent="0.35">
      <c r="A405" s="42"/>
      <c r="B405" s="42"/>
      <c r="C405" s="42">
        <v>4102</v>
      </c>
      <c r="D405" s="42" t="s">
        <v>26</v>
      </c>
      <c r="E405" s="42" t="s">
        <v>26</v>
      </c>
      <c r="F405" s="42">
        <v>2018</v>
      </c>
      <c r="G405" s="42">
        <v>89509600</v>
      </c>
      <c r="H405" s="42" t="s">
        <v>255</v>
      </c>
      <c r="I405" s="42" t="s">
        <v>482</v>
      </c>
      <c r="J405" s="42">
        <v>1</v>
      </c>
      <c r="K405" s="42">
        <v>3</v>
      </c>
      <c r="L405" s="42" t="s">
        <v>252</v>
      </c>
      <c r="M405" s="42" t="s">
        <v>257</v>
      </c>
      <c r="N405" s="42">
        <v>10</v>
      </c>
      <c r="O405" s="42"/>
      <c r="P405" s="42" t="s">
        <v>581</v>
      </c>
      <c r="Q405" s="42" t="s">
        <v>582</v>
      </c>
      <c r="R405" s="42" t="s">
        <v>193</v>
      </c>
      <c r="S405" s="42" t="s">
        <v>107</v>
      </c>
      <c r="T405" s="42" t="s">
        <v>194</v>
      </c>
      <c r="Z405">
        <v>33970</v>
      </c>
      <c r="AA405">
        <v>33970</v>
      </c>
    </row>
    <row r="406" spans="1:27" x14ac:dyDescent="0.35">
      <c r="A406" s="42"/>
      <c r="B406" s="42"/>
      <c r="C406" s="42">
        <v>10101</v>
      </c>
      <c r="D406" s="42" t="s">
        <v>483</v>
      </c>
      <c r="E406" s="42" t="s">
        <v>33</v>
      </c>
      <c r="F406" s="42">
        <v>2018</v>
      </c>
      <c r="G406" s="42">
        <v>96767210</v>
      </c>
      <c r="H406" s="42" t="s">
        <v>202</v>
      </c>
      <c r="I406" s="42" t="s">
        <v>484</v>
      </c>
      <c r="J406" s="42">
        <v>1</v>
      </c>
      <c r="K406" s="42">
        <v>0</v>
      </c>
      <c r="L406" s="42" t="s">
        <v>252</v>
      </c>
      <c r="M406" s="42" t="s">
        <v>263</v>
      </c>
      <c r="N406" s="42">
        <v>7</v>
      </c>
      <c r="O406" s="42"/>
      <c r="P406" s="42" t="s">
        <v>581</v>
      </c>
      <c r="Q406" s="42" t="s">
        <v>582</v>
      </c>
      <c r="R406" s="42" t="s">
        <v>193</v>
      </c>
      <c r="S406" s="42" t="s">
        <v>107</v>
      </c>
      <c r="T406" s="42" t="s">
        <v>194</v>
      </c>
      <c r="Z406">
        <v>35087</v>
      </c>
      <c r="AA406">
        <v>35087</v>
      </c>
    </row>
    <row r="407" spans="1:27" x14ac:dyDescent="0.35">
      <c r="A407" s="42"/>
      <c r="B407" s="42"/>
      <c r="C407" s="42">
        <v>14204</v>
      </c>
      <c r="D407" s="42" t="s">
        <v>267</v>
      </c>
      <c r="E407" s="42" t="s">
        <v>233</v>
      </c>
      <c r="F407" s="42">
        <v>2018</v>
      </c>
      <c r="G407" s="42">
        <v>99591990</v>
      </c>
      <c r="H407" s="42" t="s">
        <v>196</v>
      </c>
      <c r="I407" s="42" t="s">
        <v>487</v>
      </c>
      <c r="J407" s="42">
        <v>2</v>
      </c>
      <c r="K407" s="42">
        <v>0</v>
      </c>
      <c r="L407" s="42" t="s">
        <v>252</v>
      </c>
      <c r="M407" s="42" t="s">
        <v>263</v>
      </c>
      <c r="N407" s="42">
        <v>9</v>
      </c>
      <c r="O407" s="42"/>
      <c r="P407" s="42" t="s">
        <v>581</v>
      </c>
      <c r="Q407" s="42" t="s">
        <v>582</v>
      </c>
      <c r="R407" s="42" t="s">
        <v>193</v>
      </c>
      <c r="S407" s="42" t="s">
        <v>107</v>
      </c>
      <c r="T407" s="42" t="s">
        <v>194</v>
      </c>
      <c r="Z407">
        <v>38443</v>
      </c>
      <c r="AA407">
        <v>38443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E207-399E-4B8F-9CA2-EAF87F9F2B05}">
  <dimension ref="A1:D32"/>
  <sheetViews>
    <sheetView workbookViewId="0">
      <selection activeCell="E4" sqref="E4"/>
    </sheetView>
  </sheetViews>
  <sheetFormatPr baseColWidth="10" defaultRowHeight="14.5" x14ac:dyDescent="0.35"/>
  <cols>
    <col min="1" max="1" width="24.1796875" customWidth="1"/>
    <col min="2" max="2" width="29.08984375" customWidth="1"/>
    <col min="3" max="3" width="28.6328125" customWidth="1"/>
    <col min="4" max="4" width="37.7265625" customWidth="1"/>
  </cols>
  <sheetData>
    <row r="1" spans="1:4" x14ac:dyDescent="0.35">
      <c r="A1" s="82" t="s">
        <v>135</v>
      </c>
      <c r="B1" s="82"/>
      <c r="C1" s="82"/>
      <c r="D1" s="82"/>
    </row>
    <row r="2" spans="1:4" x14ac:dyDescent="0.35">
      <c r="A2" s="82" t="s">
        <v>136</v>
      </c>
      <c r="B2" s="82"/>
      <c r="C2" s="82"/>
      <c r="D2" s="82"/>
    </row>
    <row r="3" spans="1:4" x14ac:dyDescent="0.35">
      <c r="A3" s="8"/>
      <c r="B3" s="8"/>
      <c r="C3" s="8"/>
      <c r="D3" s="8"/>
    </row>
    <row r="4" spans="1:4" ht="50.5" x14ac:dyDescent="0.35">
      <c r="A4" s="8"/>
      <c r="B4" s="9" t="s">
        <v>137</v>
      </c>
      <c r="C4" s="9" t="s">
        <v>138</v>
      </c>
      <c r="D4" s="9" t="s">
        <v>139</v>
      </c>
    </row>
    <row r="5" spans="1:4" x14ac:dyDescent="0.35">
      <c r="A5" s="10" t="s">
        <v>41</v>
      </c>
      <c r="B5" s="11">
        <v>33.5</v>
      </c>
      <c r="C5" s="11">
        <v>31</v>
      </c>
      <c r="D5" s="11">
        <v>30</v>
      </c>
    </row>
    <row r="6" spans="1:4" x14ac:dyDescent="0.35">
      <c r="A6" s="10" t="s">
        <v>140</v>
      </c>
      <c r="B6" s="12">
        <v>798500</v>
      </c>
      <c r="C6" s="12">
        <v>853500</v>
      </c>
      <c r="D6" s="12">
        <v>1538000</v>
      </c>
    </row>
    <row r="7" spans="1:4" x14ac:dyDescent="0.35">
      <c r="A7" s="10" t="s">
        <v>141</v>
      </c>
      <c r="B7" s="12">
        <v>690000</v>
      </c>
      <c r="C7" s="12">
        <v>664000</v>
      </c>
      <c r="D7" s="12">
        <v>622000</v>
      </c>
    </row>
    <row r="8" spans="1:4" x14ac:dyDescent="0.35">
      <c r="A8" s="10" t="s">
        <v>142</v>
      </c>
      <c r="B8" s="12">
        <v>1959140</v>
      </c>
      <c r="C8" s="12">
        <v>2855026</v>
      </c>
      <c r="D8" s="12">
        <v>1816105</v>
      </c>
    </row>
    <row r="9" spans="1:4" ht="15" x14ac:dyDescent="0.35">
      <c r="A9" s="13" t="s">
        <v>143</v>
      </c>
      <c r="B9" s="12">
        <v>362433.15499999997</v>
      </c>
      <c r="C9" s="12">
        <v>425228.15350000001</v>
      </c>
      <c r="D9" s="12">
        <f>198805+178925</f>
        <v>377730</v>
      </c>
    </row>
    <row r="10" spans="1:4" x14ac:dyDescent="0.35">
      <c r="A10" s="14" t="s">
        <v>144</v>
      </c>
      <c r="B10" s="15">
        <f>SUM(B6:B9)</f>
        <v>3810073.1549999998</v>
      </c>
      <c r="C10" s="15">
        <f>SUM(C6:C9)</f>
        <v>4797754.1535</v>
      </c>
      <c r="D10" s="15">
        <f>SUM(D6:D9)</f>
        <v>4353835</v>
      </c>
    </row>
    <row r="11" spans="1:4" ht="28" x14ac:dyDescent="0.35">
      <c r="A11" s="10" t="s">
        <v>145</v>
      </c>
      <c r="B11" s="16">
        <f>8509/1.19</f>
        <v>7150.4201680672268</v>
      </c>
      <c r="C11" s="17">
        <f>7977/1.19</f>
        <v>6703.3613445378151</v>
      </c>
      <c r="D11" s="17">
        <f>7772/1.19</f>
        <v>6531.09243697479</v>
      </c>
    </row>
    <row r="12" spans="1:4" x14ac:dyDescent="0.35">
      <c r="A12" s="18" t="s">
        <v>146</v>
      </c>
      <c r="B12" s="15">
        <f>(B11/25)*B5*1000</f>
        <v>9581563.0252100844</v>
      </c>
      <c r="C12" s="15">
        <f>(C11/25)*C5*1000</f>
        <v>8312168.0672268905</v>
      </c>
      <c r="D12" s="15">
        <f t="shared" ref="D12" si="0">(D11/25)*D5*1000</f>
        <v>7837310.9243697468</v>
      </c>
    </row>
    <row r="13" spans="1:4" x14ac:dyDescent="0.35">
      <c r="A13" s="18" t="s">
        <v>147</v>
      </c>
      <c r="B13" s="19">
        <f>B12-B10</f>
        <v>5771489.8702100851</v>
      </c>
      <c r="C13" s="19">
        <f>C12-C10</f>
        <v>3514413.9137268905</v>
      </c>
      <c r="D13" s="19">
        <f>D12-D10</f>
        <v>3483475.9243697468</v>
      </c>
    </row>
    <row r="14" spans="1:4" x14ac:dyDescent="0.35">
      <c r="A14" s="20"/>
      <c r="B14" s="21"/>
      <c r="C14" s="21"/>
      <c r="D14" s="21"/>
    </row>
    <row r="15" spans="1:4" x14ac:dyDescent="0.35">
      <c r="A15" s="83" t="s">
        <v>148</v>
      </c>
      <c r="B15" s="84"/>
      <c r="C15" s="84"/>
      <c r="D15" s="85"/>
    </row>
    <row r="16" spans="1:4" x14ac:dyDescent="0.35">
      <c r="A16" s="86" t="s">
        <v>149</v>
      </c>
      <c r="B16" s="88" t="s">
        <v>150</v>
      </c>
      <c r="C16" s="89"/>
      <c r="D16" s="90"/>
    </row>
    <row r="17" spans="1:4" x14ac:dyDescent="0.35">
      <c r="A17" s="87"/>
      <c r="B17" s="22">
        <v>6000</v>
      </c>
      <c r="C17" s="22">
        <v>7000</v>
      </c>
      <c r="D17" s="22">
        <v>8000</v>
      </c>
    </row>
    <row r="18" spans="1:4" x14ac:dyDescent="0.35">
      <c r="A18" s="23">
        <v>25000</v>
      </c>
      <c r="B18" s="24">
        <f ca="1">+$B18*(B$19/25)-$C$12</f>
        <v>2189926.8450000002</v>
      </c>
      <c r="C18" s="24">
        <f t="shared" ref="C18:D20" ca="1" si="1">+$B18*(C$19/25)-$C$12</f>
        <v>3189926.8450000002</v>
      </c>
      <c r="D18" s="24">
        <f t="shared" ca="1" si="1"/>
        <v>4189926.8450000002</v>
      </c>
    </row>
    <row r="19" spans="1:4" x14ac:dyDescent="0.35">
      <c r="A19" s="23">
        <v>30000</v>
      </c>
      <c r="B19" s="24">
        <f t="shared" ref="B19:B20" ca="1" si="2">+$B19*(B$19/25)-$C$12</f>
        <v>3389926.8450000002</v>
      </c>
      <c r="C19" s="24">
        <f t="shared" ca="1" si="1"/>
        <v>4589926.8450000007</v>
      </c>
      <c r="D19" s="24">
        <f t="shared" ca="1" si="1"/>
        <v>5789926.8450000007</v>
      </c>
    </row>
    <row r="20" spans="1:4" x14ac:dyDescent="0.35">
      <c r="A20" s="23">
        <v>35000</v>
      </c>
      <c r="B20" s="24">
        <f t="shared" ca="1" si="2"/>
        <v>4589926.8450000007</v>
      </c>
      <c r="C20" s="24">
        <f t="shared" ca="1" si="1"/>
        <v>5989926.8450000007</v>
      </c>
      <c r="D20" s="24">
        <f t="shared" ca="1" si="1"/>
        <v>7389926.8450000007</v>
      </c>
    </row>
    <row r="21" spans="1:4" x14ac:dyDescent="0.35">
      <c r="A21" s="25"/>
      <c r="B21" s="26"/>
      <c r="C21" s="26"/>
      <c r="D21" s="26"/>
    </row>
    <row r="22" spans="1:4" x14ac:dyDescent="0.35">
      <c r="A22" s="83" t="s">
        <v>151</v>
      </c>
      <c r="B22" s="84"/>
      <c r="C22" s="84"/>
      <c r="D22" s="85"/>
    </row>
    <row r="23" spans="1:4" x14ac:dyDescent="0.35">
      <c r="A23" s="27" t="s">
        <v>152</v>
      </c>
      <c r="B23" s="28">
        <f>+A18</f>
        <v>25000</v>
      </c>
      <c r="C23" s="28">
        <f>+A19</f>
        <v>30000</v>
      </c>
      <c r="D23" s="28">
        <f>+A20</f>
        <v>35000</v>
      </c>
    </row>
    <row r="24" spans="1:4" x14ac:dyDescent="0.35">
      <c r="A24" s="29" t="s">
        <v>153</v>
      </c>
      <c r="B24" s="30">
        <f>($C10/B23)*25</f>
        <v>4797.7541535</v>
      </c>
      <c r="C24" s="30">
        <f t="shared" ref="C24:D24" si="3">($C10/C23)*25</f>
        <v>3998.1284612499999</v>
      </c>
      <c r="D24" s="30">
        <f t="shared" si="3"/>
        <v>3426.9672524999996</v>
      </c>
    </row>
    <row r="25" spans="1:4" x14ac:dyDescent="0.35">
      <c r="A25" s="31" t="s">
        <v>154</v>
      </c>
      <c r="B25" s="31"/>
      <c r="C25" s="31"/>
      <c r="D25" s="31"/>
    </row>
    <row r="26" spans="1:4" x14ac:dyDescent="0.35">
      <c r="A26" s="8" t="s">
        <v>155</v>
      </c>
      <c r="B26" s="8"/>
      <c r="C26" s="8"/>
      <c r="D26" s="8"/>
    </row>
    <row r="27" spans="1:4" x14ac:dyDescent="0.35">
      <c r="A27" s="81" t="s">
        <v>156</v>
      </c>
      <c r="B27" s="81"/>
      <c r="C27" s="81"/>
      <c r="D27" s="81"/>
    </row>
    <row r="28" spans="1:4" x14ac:dyDescent="0.35">
      <c r="A28" s="91" t="s">
        <v>157</v>
      </c>
      <c r="B28" s="91"/>
      <c r="C28" s="91"/>
      <c r="D28" s="91"/>
    </row>
    <row r="29" spans="1:4" x14ac:dyDescent="0.35">
      <c r="A29" s="92" t="s">
        <v>158</v>
      </c>
      <c r="B29" s="92"/>
      <c r="C29" s="92"/>
      <c r="D29" s="92"/>
    </row>
    <row r="30" spans="1:4" x14ac:dyDescent="0.35">
      <c r="A30" s="81" t="s">
        <v>159</v>
      </c>
      <c r="B30" s="81"/>
      <c r="C30" s="81"/>
      <c r="D30" s="81"/>
    </row>
    <row r="31" spans="1:4" x14ac:dyDescent="0.35">
      <c r="A31" s="81" t="s">
        <v>160</v>
      </c>
      <c r="B31" s="81"/>
      <c r="C31" s="81"/>
      <c r="D31" s="81"/>
    </row>
    <row r="32" spans="1:4" x14ac:dyDescent="0.35">
      <c r="A32" s="81" t="s">
        <v>161</v>
      </c>
      <c r="B32" s="81"/>
      <c r="C32" s="81"/>
      <c r="D32" s="81"/>
    </row>
  </sheetData>
  <mergeCells count="12">
    <mergeCell ref="A32:D32"/>
    <mergeCell ref="A1:D1"/>
    <mergeCell ref="A2:D2"/>
    <mergeCell ref="A15:D15"/>
    <mergeCell ref="A16:A17"/>
    <mergeCell ref="B16:D16"/>
    <mergeCell ref="A22:D22"/>
    <mergeCell ref="A27:D27"/>
    <mergeCell ref="A28:D28"/>
    <mergeCell ref="A29:D29"/>
    <mergeCell ref="A30:D30"/>
    <mergeCell ref="A31:D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F A A B Q S w M E F A A C A A g A 7 V q L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D t W o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V q L U U g j p f G M A g A A 4 w o A A B M A H A B G b 3 J t d W x h c y 9 T Z W N 0 a W 9 u M S 5 t I K I Y A C i g F A A A A A A A A A A A A A A A A A A A A A A A A A A A A M 1 W T U 8 b M R C 9 R 8 p / s J Z L k C J K U A u t E I c 0 b a W 2 S Y k g 0 A P i M O s d E o t d T z q 2 E W n E j + h P 6 J E D h 6 q 3 X v e P 1 Z s t A b K u i m i E y C F R 3 v j j z f N 7 3 j U o r S I t 9 s v f 1 n a 9 V q + Z E T A m Y g B x C i 2 x I 1 K 0 9 Z r w n 1 1 W Q 9 Q e e X s u M V 3 r O G b U 9 j P x a U x 0 2 l i d H n 2 C D H e i c m Z 0 f H H U I W 3 9 k O N m u c B K N F B j E h K y W E F C k V + q G I t r A w Z t T o i z D q U u 0 4 P J G E 2 j 3 K 4 5 n U Z 9 R q l I Z D A h V s Z C 1 B T W D x E W z + 1 F U 0 y j H p o K t r H e e u n B 9 9 p u P l 8 r V r x G X 4 X Q j f W 7 6 M X q n H P J C U S C A r R L Q a r 8 p y 7 + J U p D p r 6 W w E 0 z B 3 q s z s j u 2 h F y O d c 0 F j s v N g 1 0 N W v E M 4 r a l l X s b D E w O o S U O K r w M U L 6 k 9 O U x Y w B S f f Q k 8 O b / e / Z R S H 3 7 c 3 b + Q + K Z h q V N D z U 6 f a f b b w Q H 4 e R V 6 l e U / p e x C r W 2 n y w t T a X a S 2 n L R U y n P n F q s b a x w z 0 H E 7 A o l V Z 6 Z k 2 K z m v a J f F y D O 8 Q 1 + c y m I K l L y E Y 2 D I r 0 y o u t c L g D 1 w K Q b w / J u L g 4 X X + R W J 4 i t Q 6 4 J o M z g J O r 8 K U e + S E V 0 Y k l m o P U Y Y F s / h W v o n l Y Y 9 H P p r c i E P Z Y 7 / L w x b D w 7 D 1 h L D 8 A 7 l C E T Y 7 c Y i q / O Q 3 4 E L 0 d J A 6 Q 0 a x f n l 3 K a g J z P 8 I 3 D + q 3 o L 9 8 F 6 8 2 k V s m b f n f p J 3 0 O x o Q S D c S L j s x Z a C k c O t R y F 0 t N 3 k 6 L 6 6 M + C P 8 o / K b M f A i t M I F m w + 3 g J d m 8 9 / P J v L f P 2 n 7 d Y f a F g W Z 7 N X b z r 9 O x V Y 8 G 5 P W A b x F V + y Z L S U O 2 D w 7 M Q f q i Q g 5 s c a O W p + n N b a a Q n q 5 I y z 1 F B e n 1 + o k K 2 v E H v 4 o / g 5 V u i 3 t L x P v T n j P + S g 4 D h / s V + + z d Q S w E C L Q A U A A I A C A D t W o t R J X 0 D 5 K M A A A D 1 A A A A E g A A A A A A A A A A A A A A A A A A A A A A Q 2 9 u Z m l n L 1 B h Y 2 t h Z 2 U u e G 1 s U E s B A i 0 A F A A C A A g A 7 V q L U Q / K 6 a u k A A A A 6 Q A A A B M A A A A A A A A A A A A A A A A A 7 w A A A F t D b 2 5 0 Z W 5 0 X 1 R 5 c G V z X S 5 4 b W x Q S w E C L Q A U A A I A C A D t W o t R S C O l 8 Y w C A A D j C g A A E w A A A A A A A A A A A A A A A A D g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K A A A A A A A A J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c m V j a W 9 f b W V z X 3 B 1 b n R v d m V u d G F f M j A x N F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j A 6 M T A 6 M z k u O D c 5 O T Q x N V o i I C 8 + P E V u d H J 5 I F R 5 c G U 9 I k Z p b G x D b 2 x 1 b W 5 U e X B l c y I g V m F s d W U 9 I n N C Z 1 l H Q X c 9 P S I g L z 4 8 R W 5 0 c n k g V H l w Z T 0 i R m l s b E N v b H V t b k 5 h b W V z I i B W Y W x 1 Z T 0 i c 1 s m c X V v d D t Q c m V j a W 8 g b W F 5 b 3 J p c 3 R h J n F 1 b 3 Q 7 L C Z x d W 9 0 O 0 1 l c y Z x d W 9 0 O y w m c X V v d D t B w 7 F v J n F 1 b 3 Q 7 L C Z x d W 9 0 O 0 N M U C 8 y N S B L Z y Z x d W 9 0 O 1 0 i I C 8 + P E V u d H J 5 I F R 5 c G U 9 I k Z p b G x T d G F 0 d X M i I F Z h b H V l P S J z V 2 F p d G l u Z 0 Z v c k V 4 Y 2 V s U m V m c m V z a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J l Y 2 l v I G 1 h e W 9 y a X N 0 Y S w w f S Z x d W 9 0 O y w m c X V v d D t T Z W N 0 a W 9 u M S 9 U Y W J s Y T E v Q X V 0 b 1 J l b W 9 2 Z W R D b 2 x 1 b W 5 z M S 5 7 T W V z L D F 9 J n F 1 b 3 Q 7 L C Z x d W 9 0 O 1 N l Y 3 R p b 2 4 x L 1 R h Y m x h M S 9 B d X R v U m V t b 3 Z l Z E N v b H V t b n M x L n t B w 7 F v L D J 9 J n F 1 b 3 Q 7 L C Z x d W 9 0 O 1 N l Y 3 R p b 2 4 x L 1 R h Y m x h M S 9 B d X R v U m V t b 3 Z l Z E N v b H V t b n M x L n t D T F A v M j U g S 2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H J l Y 2 l v X 3 N l b W F u Y V 9 w d W 5 0 b 3 Z l b n R h X 3 J l Z 2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Y v Q X V 0 b 1 J l b W 9 2 Z W R D b 2 x 1 b W 5 z M S 5 7 U H V u d G 8 g Z G U g d m V u d G E s M H 0 m c X V v d D s s J n F 1 b 3 Q 7 U 2 V j d G l v b j E v V G F i b G E 2 L 0 F 1 d G 9 S Z W 1 v d m V k Q 2 9 s d W 1 u c z E u e 1 N l b W F u Y S w x f S Z x d W 9 0 O y w m c X V v d D t T Z W N 0 a W 9 u M S 9 U Y W J s Y T Y v Q X V 0 b 1 J l b W 9 2 Z W R D b 2 x 1 b W 5 z M S 5 7 U m V n a W 9 u L D J 9 J n F 1 b 3 Q 7 L C Z x d W 9 0 O 1 N l Y 3 R p b 2 4 x L 1 R h Y m x h N i 9 B d X R v U m V t b 3 Z l Z E N v b H V t b n M x L n t Q c m V j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2 L 0 F 1 d G 9 S Z W 1 v d m V k Q 2 9 s d W 1 u c z E u e 1 B 1 b n R v I G R l I H Z l b n R h L D B 9 J n F 1 b 3 Q 7 L C Z x d W 9 0 O 1 N l Y 3 R p b 2 4 x L 1 R h Y m x h N i 9 B d X R v U m V t b 3 Z l Z E N v b H V t b n M x L n t T Z W 1 h b m E s M X 0 m c X V v d D s s J n F 1 b 3 Q 7 U 2 V j d G l v b j E v V G F i b G E 2 L 0 F 1 d G 9 S Z W 1 v d m V k Q 2 9 s d W 1 u c z E u e 1 J l Z 2 l v b i w y f S Z x d W 9 0 O y w m c X V v d D t T Z W N 0 a W 9 u M S 9 U Y W J s Y T Y v Q X V 0 b 1 J l b W 9 2 Z W R D b 2 x 1 b W 5 z M S 5 7 U H J l Y 2 l v L D N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B 1 b n R v I G R l I H Z l b n R h J n F 1 b 3 Q 7 L C Z x d W 9 0 O 1 N l b W F u Y S Z x d W 9 0 O y w m c X V v d D t S Z W d p b 2 4 m c X V v d D s s J n F 1 b 3 Q 7 U H J l Y 2 l v J n F 1 b 3 Q 7 X S I g L z 4 8 R W 5 0 c n k g V H l w Z T 0 i R m l s b E N v b H V t b l R 5 c G V z I i B W Y W x 1 Z T 0 i c 0 J n Y 0 d C U T 0 9 I i A v P j x F b n R y e S B U e X B l P S J G a W x s T G F z d F V w Z G F 0 Z W Q i I F Z h b H V l P S J k M j A y M C 0 x M i 0 x M F Q y M D o x M T o z N C 4 0 M j k 0 M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y 9 B d X R v U m V t b 3 Z l Z E N v b H V t b n M x L n t G Z W N o Y S A s M H 0 m c X V v d D s s J n F 1 b 3 Q 7 U 2 V j d G l v b j E v V G F i b G E 3 L 0 F 1 d G 9 S Z W 1 v d m V k Q 2 9 s d W 1 u c z E u e 1 Z h c m l l Z G F k L D F 9 J n F 1 b 3 Q 7 L C Z x d W 9 0 O 1 N l Y 3 R p b 2 4 x L 1 R h Y m x h N y 9 B d X R v U m V t b 3 Z l Z E N v b H V t b n M x L n t w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3 L 0 F 1 d G 9 S Z W 1 v d m V k Q 2 9 s d W 1 u c z E u e 0 Z l Y 2 h h I C w w f S Z x d W 9 0 O y w m c X V v d D t T Z W N 0 a W 9 u M S 9 U Y W J s Y T c v Q X V 0 b 1 J l b W 9 2 Z W R D b 2 x 1 b W 5 z M S 5 7 V m F y a W V k Y W Q s M X 0 m c X V v d D s s J n F 1 b 3 Q 7 U 2 V j d G l v b j E v V G F i b G E 3 L 0 F 1 d G 9 S Z W 1 v d m V k Q 2 9 s d W 1 u c z E u e 3 B y Z W N p b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V j a G E g J n F 1 b 3 Q 7 L C Z x d W 9 0 O 1 Z h c m l l Z G F k J n F 1 b 3 Q 7 L C Z x d W 9 0 O 3 B y Z W N p b y Z x d W 9 0 O 1 0 i I C 8 + P E V u d H J 5 I F R 5 c G U 9 I k Z p b G x D b 2 x 1 b W 5 U e X B l c y I g V m F s d W U 9 I n N C d 1 l B I i A v P j x F b n R y e S B U e X B l P S J G a W x s T G F z d F V w Z G F 0 Z W Q i I F Z h b H V l P S J k M j A y M C 0 x M i 0 x M F Q x M z o z M z o 1 N S 4 y N j c w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5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F Q x O T o 1 O T o 0 N C 4 z O D U 0 M j c 3 W i I g L z 4 8 R W 5 0 c n k g V H l w Z T 0 i R m l s b E N v b H V t b l R 5 c G V z I i B W Y W x 1 Z T 0 i c 0 J n W U d C Z 1 l E I i A v P j x F b n R y e S B U e X B l P S J G a W x s Q 2 9 s d W 1 u T m F t Z X M i I F Z h b H V l P S J z W y Z x d W 9 0 O 1 Z h c m l l Z G F k J n F 1 b 3 Q 7 L C Z x d W 9 0 O 0 1 l c m N h Z G 8 m c X V v d D s s J n F 1 b 3 Q 7 V W 5 p Z G F k I G R l X G 5 j b 2 1 l c m N p Y W x p e m F j a c O z b i A m c X V v d D s s J n F 1 b 3 Q 7 U 2 V t Y W 5 h I C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T Y v Q X V 0 b 1 J l b W 9 2 Z W R D b 2 x 1 b W 5 z M S 5 7 V m F y a W V k Y W Q s M H 0 m c X V v d D s s J n F 1 b 3 Q 7 U 2 V j d G l v b j E v V G F i b G E x N i 9 B d X R v U m V t b 3 Z l Z E N v b H V t b n M x L n t N Z X J j Y W R v L D F 9 J n F 1 b 3 Q 7 L C Z x d W 9 0 O 1 N l Y 3 R p b 2 4 x L 1 R h Y m x h M T Y v Q X V 0 b 1 J l b W 9 2 Z W R D b 2 x 1 b W 5 z M S 5 7 V W 5 p Z G F k I G R l X G 5 j b 2 1 l c m N p Y W x p e m F j a c O z b i A s M n 0 m c X V v d D s s J n F 1 b 3 Q 7 U 2 V j d G l v b j E v V G F i b G E x N i 9 B d X R v U m V t b 3 Z l Z E N v b H V t b n M x L n t T Z W 1 h b m E g L D N 9 J n F 1 b 3 Q 7 L C Z x d W 9 0 O 1 N l Y 3 R p b 2 4 x L 1 R h Y m x h M T Y v Q X V 0 b 1 J l b W 9 2 Z W R D b 2 x 1 b W 5 z M S 5 7 Q X R y a W J 1 d G 8 s N H 0 m c X V v d D s s J n F 1 b 3 Q 7 U 2 V j d G l v b j E v V G F i b G E x N i 9 B d X R v U m V t b 3 Z l Z E N v b H V t b n M x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Y T E 2 L 0 F 1 d G 9 S Z W 1 v d m V k Q 2 9 s d W 1 u c z E u e 1 Z h c m l l Z G F k L D B 9 J n F 1 b 3 Q 7 L C Z x d W 9 0 O 1 N l Y 3 R p b 2 4 x L 1 R h Y m x h M T Y v Q X V 0 b 1 J l b W 9 2 Z W R D b 2 x 1 b W 5 z M S 5 7 T W V y Y 2 F k b y w x f S Z x d W 9 0 O y w m c X V v d D t T Z W N 0 a W 9 u M S 9 U Y W J s Y T E 2 L 0 F 1 d G 9 S Z W 1 v d m V k Q 2 9 s d W 1 u c z E u e 1 V u a W R h Z C B k Z V x u Y 2 9 t Z X J j a W F s a X p h Y 2 n D s 2 4 g L D J 9 J n F 1 b 3 Q 7 L C Z x d W 9 0 O 1 N l Y 3 R p b 2 4 x L 1 R h Y m x h M T Y v Q X V 0 b 1 J l b W 9 2 Z W R D b 2 x 1 b W 5 z M S 5 7 U 2 V t Y W 5 h I C w z f S Z x d W 9 0 O y w m c X V v d D t T Z W N 0 a W 9 u M S 9 U Y W J s Y T E 2 L 0 F 1 d G 9 S Z W 1 v d m V k Q 2 9 s d W 1 u c z E u e 0 F 0 c m l i d X R v L D R 9 J n F 1 b 3 Q 7 L C Z x d W 9 0 O 1 N l Y 3 R p b 2 4 x L 1 R h Y m x h M T Y v Q X V 0 b 1 J l b W 9 2 Z W R D b 2 x 1 b W 5 z M S 5 7 V m F s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v M E 9 g C h j Q b 1 w T 1 p l L Z Q N A A A A A A I A A A A A A B B m A A A A A Q A A I A A A A B N o M x q N A d K I 9 i K p 2 c w u N j V g t V M i R Y i r N t R u W p X n Q q r U A A A A A A 6 A A A A A A g A A I A A A A E D 7 k Y k 7 Q H V m 6 X Q P 3 M 2 e N B N j n Q I T t p z P L 9 P V a P m H h n N z U A A A A B b + T e 8 D 2 j / + 0 U S A V 7 F n e j y 5 N p Q 9 d g G m 5 a k K B x I l L J A w u 6 X V 2 U / J N l X n N G o 3 g 9 i g X u f A Z s j j 6 V u z F T + d U A 2 r k a B 6 v 4 L B s 5 x 5 J 5 O I i 1 U A u m o y Q A A A A M y K e U k S 2 y 6 H U i B A 3 D s s 3 x G 8 j 0 q p B v F + h W v 2 8 k 3 d 7 7 c o z e o S E L Q X 9 7 8 2 C 3 p i k 8 s w S 9 j c 8 M 5 a l c A h Z O j 7 L 8 d H Q L s = < / D a t a M a s h u p > 
</file>

<file path=customXml/itemProps1.xml><?xml version="1.0" encoding="utf-8"?>
<ds:datastoreItem xmlns:ds="http://schemas.openxmlformats.org/officeDocument/2006/customXml" ds:itemID="{1BDEE6F9-8D12-43B8-9A39-D4E27D642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Superficie_produccion_rdto</vt:lpstr>
      <vt:lpstr>Precio_mes</vt:lpstr>
      <vt:lpstr>Precio_semana_region</vt:lpstr>
      <vt:lpstr>Precio_día_región</vt:lpstr>
      <vt:lpstr>Volumen_día_región</vt:lpstr>
      <vt:lpstr>Exportacion</vt:lpstr>
      <vt:lpstr>Importaciones</vt:lpstr>
      <vt:lpstr>Empleo</vt:lpstr>
      <vt:lpstr>Ficha técnica</vt:lpstr>
      <vt:lpstr>Glosario</vt:lpstr>
      <vt:lpstr>Códigos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2020-12-09T21:34:13Z</dcterms:created>
  <dcterms:modified xsi:type="dcterms:W3CDTF">2020-12-15T20:41:16Z</dcterms:modified>
</cp:coreProperties>
</file>